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45" yWindow="6510" windowWidth="28800" windowHeight="6330" tabRatio="848"/>
  </bookViews>
  <sheets>
    <sheet name="Contents" sheetId="48" r:id="rId1"/>
    <sheet name="1.1 Instructions" sheetId="2" r:id="rId2"/>
    <sheet name="1.2 Business &amp; other details  " sheetId="4" r:id="rId3"/>
    <sheet name="2.1 Opex" sheetId="133" r:id="rId4"/>
    <sheet name="2.2 Capex" sheetId="135" r:id="rId5"/>
    <sheet name="2.3 Provisions" sheetId="136" r:id="rId6"/>
    <sheet name="2.4 Forecast price changes " sheetId="137" r:id="rId7"/>
    <sheet name="2.5 Insurance &amp; Self-insurance" sheetId="80" r:id="rId8"/>
    <sheet name="3.1 Material Projects" sheetId="23" r:id="rId9"/>
    <sheet name="4.1 EBSS" sheetId="83" r:id="rId10"/>
    <sheet name="4.2 STPIS" sheetId="86" r:id="rId11"/>
    <sheet name="5.1  Policies and Procedures" sheetId="38" r:id="rId12"/>
    <sheet name="5.2 Contingent projects" sheetId="89" r:id="rId13"/>
    <sheet name="5.3 Obligations" sheetId="98" r:id="rId14"/>
    <sheet name="5.4 Shared Assets" sheetId="42"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max1" localSheetId="6">'[1]S-factor'!#REF!</definedName>
    <definedName name="_max1">'[1]S-factor'!#REF!</definedName>
    <definedName name="_min1" localSheetId="6">'[1]S-factor'!#REF!</definedName>
    <definedName name="_min1">'[1]S-factor'!#REF!</definedName>
    <definedName name="anscount" hidden="1">1</definedName>
    <definedName name="Asset1" localSheetId="5">'[2]4. Outputs to PTRM '!$D$7</definedName>
    <definedName name="Asset1" localSheetId="6">'[2]4. Outputs to PTRM '!$D$7</definedName>
    <definedName name="Asset1">'[2]4. Outputs to PTRM '!$D$7</definedName>
    <definedName name="Asset10" localSheetId="5">'[2]4. Outputs to PTRM '!$D$16</definedName>
    <definedName name="Asset10" localSheetId="6">'[2]4. Outputs to PTRM '!$D$16</definedName>
    <definedName name="Asset10">'[2]4. Outputs to PTRM '!$D$16</definedName>
    <definedName name="Asset11" localSheetId="5">'[2]4. Outputs to PTRM '!$D$17</definedName>
    <definedName name="Asset11" localSheetId="6">'[2]4. Outputs to PTRM '!$D$17</definedName>
    <definedName name="Asset11">'[2]4. Outputs to PTRM '!$D$17</definedName>
    <definedName name="Asset12" localSheetId="5">'[2]4. Outputs to PTRM '!$D$18</definedName>
    <definedName name="Asset12" localSheetId="6">'[2]4. Outputs to PTRM '!$D$18</definedName>
    <definedName name="Asset12">'[2]4. Outputs to PTRM '!$D$18</definedName>
    <definedName name="Asset13" localSheetId="5">'[2]4. Outputs to PTRM '!$D$19</definedName>
    <definedName name="Asset13" localSheetId="6">'[2]4. Outputs to PTRM '!$D$19</definedName>
    <definedName name="Asset13">'[2]4. Outputs to PTRM '!$D$19</definedName>
    <definedName name="Asset14" localSheetId="5">'[2]4. Outputs to PTRM '!$D$20</definedName>
    <definedName name="Asset14" localSheetId="6">'[2]4. Outputs to PTRM '!$D$20</definedName>
    <definedName name="Asset14">'[2]4. Outputs to PTRM '!$D$20</definedName>
    <definedName name="Asset15" localSheetId="5">'[2]4. Outputs to PTRM '!$D$21</definedName>
    <definedName name="Asset15" localSheetId="6">'[2]4. Outputs to PTRM '!$D$21</definedName>
    <definedName name="Asset15">'[2]4. Outputs to PTRM '!$D$21</definedName>
    <definedName name="Asset16" localSheetId="5">'[2]4. Outputs to PTRM '!$D$22</definedName>
    <definedName name="Asset16" localSheetId="6">'[2]4. Outputs to PTRM '!$D$22</definedName>
    <definedName name="Asset16">'[2]4. Outputs to PTRM '!$D$22</definedName>
    <definedName name="Asset17" localSheetId="5">'[2]4. Outputs to PTRM '!$D$23</definedName>
    <definedName name="Asset17" localSheetId="6">'[2]4. Outputs to PTRM '!$D$23</definedName>
    <definedName name="Asset17">'[2]4. Outputs to PTRM '!$D$23</definedName>
    <definedName name="Asset18" localSheetId="5">'[2]4. Outputs to PTRM '!$D$24</definedName>
    <definedName name="Asset18" localSheetId="6">'[2]4. Outputs to PTRM '!$D$24</definedName>
    <definedName name="Asset18">'[2]4. Outputs to PTRM '!$D$24</definedName>
    <definedName name="Asset19" localSheetId="5">'[2]4. Outputs to PTRM '!$D$25</definedName>
    <definedName name="Asset19" localSheetId="6">'[2]4. Outputs to PTRM '!$D$25</definedName>
    <definedName name="Asset19">'[2]4. Outputs to PTRM '!$D$25</definedName>
    <definedName name="Asset2" localSheetId="5">'[2]4. Outputs to PTRM '!$D$8</definedName>
    <definedName name="Asset2" localSheetId="6">'[2]4. Outputs to PTRM '!$D$8</definedName>
    <definedName name="Asset2">'[2]4. Outputs to PTRM '!$D$8</definedName>
    <definedName name="Asset20" localSheetId="5">'[2]4. Outputs to PTRM '!$D$26</definedName>
    <definedName name="Asset20" localSheetId="6">'[2]4. Outputs to PTRM '!$D$26</definedName>
    <definedName name="Asset20">'[2]4. Outputs to PTRM '!$D$26</definedName>
    <definedName name="Asset21" localSheetId="5">'[2]4. Outputs to PTRM '!$D$27</definedName>
    <definedName name="Asset21" localSheetId="6">'[2]4. Outputs to PTRM '!$D$27</definedName>
    <definedName name="Asset21">'[2]4. Outputs to PTRM '!$D$27</definedName>
    <definedName name="Asset22" localSheetId="5">'[2]4. Outputs to PTRM '!$D$28</definedName>
    <definedName name="Asset22" localSheetId="6">'[2]4. Outputs to PTRM '!$D$28</definedName>
    <definedName name="Asset22">'[2]4. Outputs to PTRM '!$D$28</definedName>
    <definedName name="Asset23" localSheetId="5">'[2]4. Outputs to PTRM '!$D$29</definedName>
    <definedName name="Asset23" localSheetId="6">'[2]4. Outputs to PTRM '!$D$29</definedName>
    <definedName name="Asset23">'[2]4. Outputs to PTRM '!$D$29</definedName>
    <definedName name="Asset24" localSheetId="5">'[2]4. Outputs to PTRM '!$D$30</definedName>
    <definedName name="Asset24" localSheetId="6">'[2]4. Outputs to PTRM '!$D$30</definedName>
    <definedName name="Asset24">'[2]4. Outputs to PTRM '!$D$30</definedName>
    <definedName name="Asset25" localSheetId="5">'[2]4. Outputs to PTRM '!$D$31</definedName>
    <definedName name="Asset25" localSheetId="6">'[2]4. Outputs to PTRM '!$D$31</definedName>
    <definedName name="Asset25">'[2]4. Outputs to PTRM '!$D$31</definedName>
    <definedName name="Asset26" localSheetId="5">'[2]4. Outputs to PTRM '!$D$32</definedName>
    <definedName name="Asset26" localSheetId="6">'[2]4. Outputs to PTRM '!$D$32</definedName>
    <definedName name="Asset26">'[2]4. Outputs to PTRM '!$D$32</definedName>
    <definedName name="Asset27" localSheetId="5">'[2]4. Outputs to PTRM '!$D$33</definedName>
    <definedName name="Asset27" localSheetId="6">'[2]4. Outputs to PTRM '!$D$33</definedName>
    <definedName name="Asset27">'[2]4. Outputs to PTRM '!$D$33</definedName>
    <definedName name="Asset28" localSheetId="5">'[2]4. Outputs to PTRM '!$D$34</definedName>
    <definedName name="Asset28" localSheetId="6">'[2]4. Outputs to PTRM '!$D$34</definedName>
    <definedName name="Asset28">'[2]4. Outputs to PTRM '!$D$34</definedName>
    <definedName name="Asset29" localSheetId="5">'[2]4. Outputs to PTRM '!$D$35</definedName>
    <definedName name="Asset29" localSheetId="6">'[2]4. Outputs to PTRM '!$D$35</definedName>
    <definedName name="Asset29">'[2]4. Outputs to PTRM '!$D$35</definedName>
    <definedName name="Asset3" localSheetId="5">'[2]4. Outputs to PTRM '!$D$9</definedName>
    <definedName name="Asset3" localSheetId="6">'[2]4. Outputs to PTRM '!$D$9</definedName>
    <definedName name="Asset3">'[2]4. Outputs to PTRM '!$D$9</definedName>
    <definedName name="Asset30" localSheetId="5">'[2]4. Outputs to PTRM '!$D$36</definedName>
    <definedName name="Asset30" localSheetId="6">'[2]4. Outputs to PTRM '!$D$36</definedName>
    <definedName name="Asset30">'[2]4. Outputs to PTRM '!$D$36</definedName>
    <definedName name="Asset31" localSheetId="5">'[2]4. Outputs to PTRM '!$D$37</definedName>
    <definedName name="Asset31" localSheetId="6">'[2]4. Outputs to PTRM '!$D$37</definedName>
    <definedName name="Asset31">'[2]4. Outputs to PTRM '!$D$37</definedName>
    <definedName name="Asset32" localSheetId="5">'[2]4. Outputs to PTRM '!$D$38</definedName>
    <definedName name="Asset32" localSheetId="6">'[2]4. Outputs to PTRM '!$D$38</definedName>
    <definedName name="Asset32">'[2]4. Outputs to PTRM '!$D$38</definedName>
    <definedName name="Asset33" localSheetId="5">'[2]4. Outputs to PTRM '!$D$39</definedName>
    <definedName name="Asset33" localSheetId="6">'[2]4. Outputs to PTRM '!$D$39</definedName>
    <definedName name="Asset33">'[2]4. Outputs to PTRM '!$D$39</definedName>
    <definedName name="Asset34" localSheetId="5">'[2]4. Outputs to PTRM '!$D$40</definedName>
    <definedName name="Asset34" localSheetId="6">'[2]4. Outputs to PTRM '!$D$40</definedName>
    <definedName name="Asset34">'[2]4. Outputs to PTRM '!$D$40</definedName>
    <definedName name="Asset35" localSheetId="5">'[2]4. Outputs to PTRM '!$D$41</definedName>
    <definedName name="Asset35" localSheetId="6">'[2]4. Outputs to PTRM '!$D$41</definedName>
    <definedName name="Asset35">'[2]4. Outputs to PTRM '!$D$41</definedName>
    <definedName name="Asset36" localSheetId="5">'[2]4. Outputs to PTRM '!$D$42</definedName>
    <definedName name="Asset36" localSheetId="6">'[2]4. Outputs to PTRM '!$D$42</definedName>
    <definedName name="Asset36">'[2]4. Outputs to PTRM '!$D$42</definedName>
    <definedName name="Asset37" localSheetId="5">'[2]4. Outputs to PTRM '!$D$43</definedName>
    <definedName name="Asset37" localSheetId="6">'[2]4. Outputs to PTRM '!$D$43</definedName>
    <definedName name="Asset37">'[2]4. Outputs to PTRM '!$D$43</definedName>
    <definedName name="Asset38" localSheetId="5">'[2]4. Outputs to PTRM '!$D$44</definedName>
    <definedName name="Asset38" localSheetId="6">'[2]4. Outputs to PTRM '!$D$44</definedName>
    <definedName name="Asset38">'[2]4. Outputs to PTRM '!$D$44</definedName>
    <definedName name="Asset39" localSheetId="5">'[2]4. Outputs to PTRM '!$D$45</definedName>
    <definedName name="Asset39" localSheetId="6">'[2]4. Outputs to PTRM '!$D$45</definedName>
    <definedName name="Asset39">'[2]4. Outputs to PTRM '!$D$45</definedName>
    <definedName name="Asset4" localSheetId="5">'[2]4. Outputs to PTRM '!$D$10</definedName>
    <definedName name="Asset4" localSheetId="6">'[2]4. Outputs to PTRM '!$D$10</definedName>
    <definedName name="Asset4">'[2]4. Outputs to PTRM '!$D$10</definedName>
    <definedName name="Asset40" localSheetId="5">'[2]4. Outputs to PTRM '!$D$46</definedName>
    <definedName name="Asset40" localSheetId="6">'[2]4. Outputs to PTRM '!$D$46</definedName>
    <definedName name="Asset40">'[2]4. Outputs to PTRM '!$D$46</definedName>
    <definedName name="Asset41" localSheetId="5">'[2]4. Outputs to PTRM '!$D$47</definedName>
    <definedName name="Asset41" localSheetId="6">'[2]4. Outputs to PTRM '!$D$47</definedName>
    <definedName name="Asset41">'[2]4. Outputs to PTRM '!$D$47</definedName>
    <definedName name="Asset42" localSheetId="5">'[2]4. Outputs to PTRM '!$D$48</definedName>
    <definedName name="Asset42" localSheetId="6">'[2]4. Outputs to PTRM '!$D$48</definedName>
    <definedName name="Asset42">'[2]4. Outputs to PTRM '!$D$48</definedName>
    <definedName name="Asset43" localSheetId="5">'[2]4. Outputs to PTRM '!$D$49</definedName>
    <definedName name="Asset43" localSheetId="6">'[2]4. Outputs to PTRM '!$D$49</definedName>
    <definedName name="Asset43">'[2]4. Outputs to PTRM '!$D$49</definedName>
    <definedName name="Asset44" localSheetId="5">'[2]4. Outputs to PTRM '!$D$50</definedName>
    <definedName name="Asset44" localSheetId="6">'[2]4. Outputs to PTRM '!$D$50</definedName>
    <definedName name="Asset44">'[2]4. Outputs to PTRM '!$D$50</definedName>
    <definedName name="Asset45" localSheetId="5">'[2]4. Outputs to PTRM '!$D$51</definedName>
    <definedName name="Asset45" localSheetId="6">'[2]4. Outputs to PTRM '!$D$51</definedName>
    <definedName name="Asset45">'[2]4. Outputs to PTRM '!$D$51</definedName>
    <definedName name="Asset5" localSheetId="5">'[2]4. Outputs to PTRM '!$D$11</definedName>
    <definedName name="Asset5" localSheetId="6">'[2]4. Outputs to PTRM '!$D$11</definedName>
    <definedName name="Asset5">'[2]4. Outputs to PTRM '!$D$11</definedName>
    <definedName name="Asset6" localSheetId="5">'[2]4. Outputs to PTRM '!$D$12</definedName>
    <definedName name="Asset6" localSheetId="6">'[2]4. Outputs to PTRM '!$D$12</definedName>
    <definedName name="Asset6">'[2]4. Outputs to PTRM '!$D$12</definedName>
    <definedName name="Asset7" localSheetId="5">'[2]4. Outputs to PTRM '!$D$13</definedName>
    <definedName name="Asset7" localSheetId="6">'[2]4. Outputs to PTRM '!$D$13</definedName>
    <definedName name="Asset7">'[2]4. Outputs to PTRM '!$D$13</definedName>
    <definedName name="Asset8" localSheetId="5">'[2]4. Outputs to PTRM '!$D$14</definedName>
    <definedName name="Asset8" localSheetId="6">'[2]4. Outputs to PTRM '!$D$14</definedName>
    <definedName name="Asset8">'[2]4. Outputs to PTRM '!$D$14</definedName>
    <definedName name="Asset9" localSheetId="5">'[2]4. Outputs to PTRM '!$D$15</definedName>
    <definedName name="Asset9" localSheetId="6">'[2]4. Outputs to PTRM '!$D$15</definedName>
    <definedName name="Asset9">'[2]4. Outputs to PTRM '!$D$15</definedName>
    <definedName name="C10000000" localSheetId="6">#REF!</definedName>
    <definedName name="C10000000">#REF!</definedName>
    <definedName name="Calendar_years" localSheetId="6">'[1]AER Inputs'!#REF!</definedName>
    <definedName name="Calendar_years">'[1]AER Inputs'!#REF!</definedName>
    <definedName name="cap_max">'[1]AER Inputs'!$D$6</definedName>
    <definedName name="cap_max1" localSheetId="6">#REF!</definedName>
    <definedName name="cap_max1">#REF!</definedName>
    <definedName name="cap_max2" localSheetId="6">#REF!</definedName>
    <definedName name="cap_max2">#REF!</definedName>
    <definedName name="cap_min">'[1]AER Inputs'!$D$7</definedName>
    <definedName name="cap_min1" localSheetId="6">#REF!</definedName>
    <definedName name="cap_min1">#REF!</definedName>
    <definedName name="cap_min2" localSheetId="6">#REF!</definedName>
    <definedName name="cap_min2">#REF!</definedName>
    <definedName name="Connections" localSheetId="6">#REF!</definedName>
    <definedName name="Connections">#REF!</definedName>
    <definedName name="cs_max">'[1]AER Inputs'!$D$9</definedName>
    <definedName name="cs_min">'[1]AER Inputs'!$D$10</definedName>
    <definedName name="CustomerNumbers" localSheetId="6">#REF!</definedName>
    <definedName name="CustomerNumbers">#REF!</definedName>
    <definedName name="CY">'[1]AER Inputs'!#REF!</definedName>
    <definedName name="Dr" localSheetId="5">'[2]4. Outputs to PTRM '!$G$306</definedName>
    <definedName name="Dr" localSheetId="6">'[2]4. Outputs to PTRM '!$G$306</definedName>
    <definedName name="Dr">'[2]4. Outputs to PTRM '!$G$306</definedName>
    <definedName name="Dv" localSheetId="5">'[2]4. Outputs to PTRM '!$G$304</definedName>
    <definedName name="Dv" localSheetId="6">'[2]4. Outputs to PTRM '!$G$304</definedName>
    <definedName name="Dv">#REF!</definedName>
    <definedName name="e">[3]Strategies!$B$6:$Q$160</definedName>
    <definedName name="EBSS" localSheetId="6">#REF!</definedName>
    <definedName name="EBSS">#REF!</definedName>
    <definedName name="Emergency" localSheetId="6">#REF!</definedName>
    <definedName name="Emergency">#REF!</definedName>
    <definedName name="f" localSheetId="6">'[1]AER Inputs'!#REF!</definedName>
    <definedName name="f">'[1]AER Inputs'!#REF!</definedName>
    <definedName name="FeeBasedServices" localSheetId="6">#REF!</definedName>
    <definedName name="FeeBasedServices">#REF!</definedName>
    <definedName name="Financial_years" localSheetId="6">'[1]AER Inputs'!#REF!</definedName>
    <definedName name="Financial_years">'[1]AER Inputs'!#REF!</definedName>
    <definedName name="FY" localSheetId="6">'[1]AER Inputs'!#REF!</definedName>
    <definedName name="FY">'[1]AER Inputs'!#REF!</definedName>
    <definedName name="ics_max">'[1]AER Inputs'!$D$12</definedName>
    <definedName name="ics_min">'[1]AER Inputs'!$D$13</definedName>
    <definedName name="InputCostEscalation">'2.4 Forecast price changes '!$A$1</definedName>
    <definedName name="Maintenance" localSheetId="6">#REF!</definedName>
    <definedName name="Maintenance">#REF!</definedName>
    <definedName name="max">'[1]S-factor'!#REF!</definedName>
    <definedName name="Metering" localSheetId="6">#REF!</definedName>
    <definedName name="Metering">#REF!</definedName>
    <definedName name="min">'[1]S-factor'!#REF!</definedName>
    <definedName name="OHEADCOND1" localSheetId="5">#REF!</definedName>
    <definedName name="OHEADCOND1" localSheetId="6">#REF!</definedName>
    <definedName name="OHEADCOND1">#REF!</definedName>
    <definedName name="OHEADCOND2" localSheetId="5">#REF!</definedName>
    <definedName name="OHEADCOND2" localSheetId="6">#REF!</definedName>
    <definedName name="OHEADCOND2">#REF!</definedName>
    <definedName name="OTHER1" localSheetId="5">#REF!</definedName>
    <definedName name="OTHER1" localSheetId="6">#REF!</definedName>
    <definedName name="OTHER1">#REF!</definedName>
    <definedName name="OTHER2" localSheetId="5">#REF!</definedName>
    <definedName name="OTHER2" localSheetId="6">#REF!</definedName>
    <definedName name="OTHER2">#REF!</definedName>
    <definedName name="Outages" localSheetId="6">#REF!</definedName>
    <definedName name="Outages">#REF!</definedName>
    <definedName name="Overheads" localSheetId="6">#REF!</definedName>
    <definedName name="Overheads">#REF!</definedName>
    <definedName name="P_0" localSheetId="6">#REF!</definedName>
    <definedName name="P_0">#REF!</definedName>
    <definedName name="POLES1" localSheetId="5">#REF!</definedName>
    <definedName name="POLES1" localSheetId="6">#REF!</definedName>
    <definedName name="POLES1">#REF!</definedName>
    <definedName name="POLES2" localSheetId="5">#REF!</definedName>
    <definedName name="POLES2" localSheetId="6">#REF!</definedName>
    <definedName name="POLES2">#REF!</definedName>
    <definedName name="POLETOP1" localSheetId="5">#REF!</definedName>
    <definedName name="POLETOP1" localSheetId="6">#REF!</definedName>
    <definedName name="POLETOP1">#REF!</definedName>
    <definedName name="POLETOP2" localSheetId="5">#REF!</definedName>
    <definedName name="POLETOP2" localSheetId="6">#REF!</definedName>
    <definedName name="POLETOP2">#REF!</definedName>
    <definedName name="pretax_WACC" localSheetId="6">#REF!</definedName>
    <definedName name="pretax_WACC">#REF!</definedName>
    <definedName name="_xlnm.Print_Area" localSheetId="3">'2.1 Opex'!$C$12:$P$12</definedName>
    <definedName name="_xlnm.Print_Area" localSheetId="5">'2.3 Provisions'!$A$1:$I$107</definedName>
    <definedName name="_xlnm.Print_Area" localSheetId="6">'2.4 Forecast price changes '!$A$1:$L$28</definedName>
    <definedName name="Project_Lead_Times">'[4]Lead times'!$A$7:$D$23</definedName>
    <definedName name="Project_Lead_Times_Local">'[5]Lead times'!$A$5:$D$22</definedName>
    <definedName name="Provisions" localSheetId="5">'2.3 Provisions'!$A$1</definedName>
    <definedName name="Provisions" localSheetId="6">#REF!</definedName>
    <definedName name="Provisions">#REF!</definedName>
    <definedName name="PUBLICLIGHT1" localSheetId="5">#REF!</definedName>
    <definedName name="PUBLICLIGHT1" localSheetId="6">#REF!</definedName>
    <definedName name="PUBLICLIGHT1">#REF!</definedName>
    <definedName name="PUBLICLIGHT2" localSheetId="5">#REF!</definedName>
    <definedName name="PUBLICLIGHT2" localSheetId="6">#REF!</definedName>
    <definedName name="PUBLICLIGHT2">#REF!</definedName>
    <definedName name="PublicLighting" localSheetId="6">#REF!</definedName>
    <definedName name="PublicLighting">#REF!</definedName>
    <definedName name="qryXLDateListOutput" localSheetId="5">#REF!</definedName>
    <definedName name="qryXLDateListOutput" localSheetId="6">#REF!</definedName>
    <definedName name="qryXLDateListOutput">#REF!</definedName>
    <definedName name="qryXLOutput" localSheetId="5">#REF!</definedName>
    <definedName name="qryXLOutput" localSheetId="6">#REF!</definedName>
    <definedName name="qryXLOutput">#REF!</definedName>
    <definedName name="qryXLOutputAssetClass" localSheetId="5">#REF!</definedName>
    <definedName name="qryXLOutputAssetClass" localSheetId="6">#REF!</definedName>
    <definedName name="qryXLOutputAssetClass">#REF!</definedName>
    <definedName name="qryXLOutputAssetClassGroups" localSheetId="5">#REF!</definedName>
    <definedName name="qryXLOutputAssetClassGroups" localSheetId="6">#REF!</definedName>
    <definedName name="qryXLOutputAssetClassGroups">#REF!</definedName>
    <definedName name="QuotedServices" localSheetId="6">#REF!</definedName>
    <definedName name="QuotedServices">#REF!</definedName>
    <definedName name="REPDEF1" localSheetId="5">#REF!</definedName>
    <definedName name="REPDEF1" localSheetId="6">#REF!</definedName>
    <definedName name="REPDEF1">#REF!</definedName>
    <definedName name="REPDEF2" localSheetId="5">#REF!</definedName>
    <definedName name="REPDEF2" localSheetId="6">#REF!</definedName>
    <definedName name="REPDEF2">#REF!</definedName>
    <definedName name="Repex" localSheetId="6">#REF!</definedName>
    <definedName name="Repex">#REF!</definedName>
    <definedName name="S_1" localSheetId="6">'[1]S-factor'!#REF!</definedName>
    <definedName name="S_1">'[1]S-factor'!#REF!</definedName>
    <definedName name="S_10" localSheetId="6">'[1]S-factor'!#REF!</definedName>
    <definedName name="S_10">'[1]S-factor'!#REF!</definedName>
    <definedName name="S_11" localSheetId="6">'[1]S-factor'!#REF!</definedName>
    <definedName name="S_11">'[1]S-factor'!#REF!</definedName>
    <definedName name="S_12" localSheetId="6">'[1]S-factor'!#REF!</definedName>
    <definedName name="S_12">'[1]S-factor'!#REF!</definedName>
    <definedName name="S_13">'[1]S-factor'!#REF!</definedName>
    <definedName name="S_14">'[1]S-factor'!#REF!</definedName>
    <definedName name="S_15">'[1]S-factor'!#REF!</definedName>
    <definedName name="S_16">'[1]S-factor'!#REF!</definedName>
    <definedName name="S_17">'[1]S-factor'!#REF!</definedName>
    <definedName name="S_18">'[1]S-factor'!#REF!</definedName>
    <definedName name="S_19">'[1]S-factor'!#REF!</definedName>
    <definedName name="S_2">'[1]S-factor'!#REF!</definedName>
    <definedName name="S_20">'[1]S-factor'!#REF!</definedName>
    <definedName name="S_21">'[1]S-factor'!#REF!</definedName>
    <definedName name="S_22">'[1]S-factor'!#REF!</definedName>
    <definedName name="S_23">'[1]S-factor'!#REF!</definedName>
    <definedName name="S_24">'[1]S-factor'!#REF!</definedName>
    <definedName name="S_3">'[1]S-factor'!#REF!</definedName>
    <definedName name="S_4">'[1]S-factor'!#REF!</definedName>
    <definedName name="S_5">'[1]S-factor'!#REF!</definedName>
    <definedName name="S_6">'[1]S-factor'!#REF!</definedName>
    <definedName name="S_7">'[1]S-factor'!#REF!</definedName>
    <definedName name="S_8">'[1]S-factor'!#REF!</definedName>
    <definedName name="S_9">'[1]S-factor'!#REF!</definedName>
    <definedName name="S_dash_1">'[1]S-factor'!#REF!</definedName>
    <definedName name="Sb_1">'[1]S-factor'!#REF!</definedName>
    <definedName name="Sb_10">'[1]S-factor'!#REF!</definedName>
    <definedName name="Sb_11">'[1]S-factor'!#REF!</definedName>
    <definedName name="Sb_12">'[1]S-factor'!#REF!</definedName>
    <definedName name="Sb_13">'[1]S-factor'!#REF!</definedName>
    <definedName name="Sb_14">'[1]S-factor'!#REF!</definedName>
    <definedName name="Sb_15">'[1]S-factor'!#REF!</definedName>
    <definedName name="Sb_16">'[1]S-factor'!#REF!</definedName>
    <definedName name="Sb_17">'[1]S-factor'!#REF!</definedName>
    <definedName name="Sb_18">'[1]S-factor'!#REF!</definedName>
    <definedName name="Sb_19">'[1]S-factor'!#REF!</definedName>
    <definedName name="Sb_2">'[1]S-factor'!#REF!</definedName>
    <definedName name="Sb_20">'[1]S-factor'!#REF!</definedName>
    <definedName name="Sb_21">'[1]S-factor'!#REF!</definedName>
    <definedName name="Sb_22">'[1]S-factor'!#REF!</definedName>
    <definedName name="Sb_23">'[1]S-factor'!#REF!</definedName>
    <definedName name="Sb_24">'[1]S-factor'!#REF!</definedName>
    <definedName name="Sb_3">'[1]S-factor'!#REF!</definedName>
    <definedName name="Sb_4">'[1]S-factor'!#REF!</definedName>
    <definedName name="Sb_5">'[1]S-factor'!#REF!</definedName>
    <definedName name="Sb_6">'[1]S-factor'!#REF!</definedName>
    <definedName name="Sb_7">'[1]S-factor'!#REF!</definedName>
    <definedName name="Sb_8">'[1]S-factor'!#REF!</definedName>
    <definedName name="Sb_9">'[1]S-factor'!#REF!</definedName>
    <definedName name="Sbar_1">'[1]S-factor'!#REF!</definedName>
    <definedName name="Sbar_10">'[1]S-factor'!#REF!</definedName>
    <definedName name="Sbar_11">'[1]S-factor'!#REF!</definedName>
    <definedName name="Sbar_12">'[1]S-factor'!#REF!</definedName>
    <definedName name="Sbar_13">'[1]S-factor'!#REF!</definedName>
    <definedName name="Sbar_14">'[1]S-factor'!#REF!</definedName>
    <definedName name="Sbar_15">'[1]S-factor'!#REF!</definedName>
    <definedName name="Sbar_16">'[1]S-factor'!#REF!</definedName>
    <definedName name="Sbar_17">'[1]S-factor'!#REF!</definedName>
    <definedName name="Sbar_18">'[1]S-factor'!#REF!</definedName>
    <definedName name="Sbar_19">'[1]S-factor'!#REF!</definedName>
    <definedName name="Sbar_2">'[1]S-factor'!#REF!</definedName>
    <definedName name="Sbar_20">'[1]S-factor'!#REF!</definedName>
    <definedName name="Sbar_3">'[1]S-factor'!#REF!</definedName>
    <definedName name="Sbar_4">'[1]S-factor'!#REF!</definedName>
    <definedName name="Sbar_5">'[1]S-factor'!#REF!</definedName>
    <definedName name="Sbar_6">'[1]S-factor'!#REF!</definedName>
    <definedName name="Sbar_7">'[1]S-factor'!#REF!</definedName>
    <definedName name="Sbar_8">'[1]S-factor'!#REF!</definedName>
    <definedName name="Sbar_9">'[1]S-factor'!#REF!</definedName>
    <definedName name="SCADA1" localSheetId="5">#REF!</definedName>
    <definedName name="SCADA1" localSheetId="6">#REF!</definedName>
    <definedName name="SCADA1">#REF!</definedName>
    <definedName name="SCADA2" localSheetId="5">#REF!</definedName>
    <definedName name="SCADA2" localSheetId="6">#REF!</definedName>
    <definedName name="SCADA2">#REF!</definedName>
    <definedName name="sdash_1" localSheetId="6">'[1]S-factor'!#REF!</definedName>
    <definedName name="sdash_1">'[1]S-factor'!#REF!</definedName>
    <definedName name="Sdash_10" localSheetId="6">'[1]S-factor'!#REF!</definedName>
    <definedName name="Sdash_10">'[1]S-factor'!#REF!</definedName>
    <definedName name="Sdash_11" localSheetId="6">'[1]S-factor'!#REF!</definedName>
    <definedName name="Sdash_11">'[1]S-factor'!#REF!</definedName>
    <definedName name="Sdash_12" localSheetId="6">'[1]S-factor'!#REF!</definedName>
    <definedName name="Sdash_12">'[1]S-factor'!#REF!</definedName>
    <definedName name="Sdash_13">'[1]S-factor'!#REF!</definedName>
    <definedName name="Sdash_14">'[1]S-factor'!#REF!</definedName>
    <definedName name="Sdash_15">'[1]S-factor'!#REF!</definedName>
    <definedName name="Sdash_16">'[1]S-factor'!#REF!</definedName>
    <definedName name="Sdash_17">'[1]S-factor'!#REF!</definedName>
    <definedName name="Sdash_18">'[1]S-factor'!#REF!</definedName>
    <definedName name="Sdash_19">'[1]S-factor'!#REF!</definedName>
    <definedName name="Sdash_2">'[1]S-factor'!#REF!</definedName>
    <definedName name="Sdash_20">'[1]S-factor'!#REF!</definedName>
    <definedName name="Sdash_21">'[1]S-factor'!#REF!</definedName>
    <definedName name="Sdash_22">'[1]S-factor'!#REF!</definedName>
    <definedName name="Sdash_23">'[1]S-factor'!#REF!</definedName>
    <definedName name="Sdash_24">'[1]S-factor'!#REF!</definedName>
    <definedName name="Sdash_3">'[1]S-factor'!#REF!</definedName>
    <definedName name="Sdash_4">'[1]S-factor'!#REF!</definedName>
    <definedName name="Sdash_5">'[1]S-factor'!#REF!</definedName>
    <definedName name="Sdash_6">'[1]S-factor'!#REF!</definedName>
    <definedName name="Sdash_7">'[1]S-factor'!#REF!</definedName>
    <definedName name="Sdash_8">'[1]S-factor'!#REF!</definedName>
    <definedName name="Sdash_9">'[1]S-factor'!#REF!</definedName>
    <definedName name="Sdoubleprime_1">'[1]S-factor'!#REF!</definedName>
    <definedName name="Sdoubleprime_10">'[1]S-factor'!#REF!</definedName>
    <definedName name="Sdoubleprime_11">'[1]S-factor'!#REF!</definedName>
    <definedName name="Sdoubleprime_12">'[1]S-factor'!#REF!</definedName>
    <definedName name="Sdoubleprime_13">'[1]S-factor'!#REF!</definedName>
    <definedName name="Sdoubleprime_14">'[1]S-factor'!#REF!</definedName>
    <definedName name="Sdoubleprime_15">'[1]S-factor'!#REF!</definedName>
    <definedName name="Sdoubleprime_16">'[1]S-factor'!#REF!</definedName>
    <definedName name="Sdoubleprime_17">'[1]S-factor'!#REF!</definedName>
    <definedName name="Sdoubleprime_18">'[1]S-factor'!#REF!</definedName>
    <definedName name="Sdoubleprime_19">'[1]S-factor'!#REF!</definedName>
    <definedName name="Sdoubleprime_2">'[1]S-factor'!#REF!</definedName>
    <definedName name="Sdoubleprime_20">'[1]S-factor'!#REF!</definedName>
    <definedName name="Sdoubleprime_3">'[1]S-factor'!#REF!</definedName>
    <definedName name="Sdoubleprime_4">'[1]S-factor'!#REF!</definedName>
    <definedName name="Sdoubleprime_5">'[1]S-factor'!#REF!</definedName>
    <definedName name="Sdoubleprime_6">'[1]S-factor'!#REF!</definedName>
    <definedName name="Sdoubleprime_7">'[1]S-factor'!#REF!</definedName>
    <definedName name="Sdoubleprime_8">'[1]S-factor'!#REF!</definedName>
    <definedName name="Sdoubleprime_9">'[1]S-factor'!#REF!</definedName>
    <definedName name="SERV1" localSheetId="5">#REF!</definedName>
    <definedName name="SERV1" localSheetId="6">#REF!</definedName>
    <definedName name="SERV1">#REF!</definedName>
    <definedName name="SERV2" localSheetId="5">#REF!</definedName>
    <definedName name="SERV2" localSheetId="6">#REF!</definedName>
    <definedName name="SERV2">#REF!</definedName>
    <definedName name="SGEAR1" localSheetId="5">#REF!</definedName>
    <definedName name="SGEAR1" localSheetId="6">#REF!</definedName>
    <definedName name="SGEAR1">#REF!</definedName>
    <definedName name="SGEAR2" localSheetId="5">#REF!</definedName>
    <definedName name="SGEAR2" localSheetId="6">#REF!</definedName>
    <definedName name="SGEAR2">#REF!</definedName>
    <definedName name="Source_Cost">'[6]Source Data'!$A$58:$AG$381</definedName>
    <definedName name="Sprime_1" localSheetId="6">'[1]S-factor'!#REF!</definedName>
    <definedName name="Sprime_1">'[1]S-factor'!#REF!</definedName>
    <definedName name="Sprime_10" localSheetId="6">'[1]S-factor'!#REF!</definedName>
    <definedName name="Sprime_10">'[1]S-factor'!#REF!</definedName>
    <definedName name="Sprime_11" localSheetId="6">'[1]S-factor'!#REF!</definedName>
    <definedName name="Sprime_11">'[1]S-factor'!#REF!</definedName>
    <definedName name="Sprime_12" localSheetId="6">'[1]S-factor'!#REF!</definedName>
    <definedName name="Sprime_12">'[1]S-factor'!#REF!</definedName>
    <definedName name="Sprime_13" localSheetId="6">'[1]S-factor'!#REF!</definedName>
    <definedName name="Sprime_13">'[1]S-factor'!#REF!</definedName>
    <definedName name="Sprime_14">'[1]S-factor'!#REF!</definedName>
    <definedName name="Sprime_15">'[1]S-factor'!#REF!</definedName>
    <definedName name="Sprime_16">'[1]S-factor'!#REF!</definedName>
    <definedName name="Sprime_17">'[1]S-factor'!#REF!</definedName>
    <definedName name="Sprime_18">'[1]S-factor'!#REF!</definedName>
    <definedName name="Sprime_19">'[1]S-factor'!#REF!</definedName>
    <definedName name="Sprime_2">'[1]S-factor'!#REF!</definedName>
    <definedName name="Sprime_20">'[1]S-factor'!#REF!</definedName>
    <definedName name="Sprime_3">'[1]S-factor'!#REF!</definedName>
    <definedName name="Sprime_4">'[1]S-factor'!#REF!</definedName>
    <definedName name="Sprime_5">'[1]S-factor'!#REF!</definedName>
    <definedName name="Sprime_6">'[1]S-factor'!#REF!</definedName>
    <definedName name="Sprime_7">'[1]S-factor'!#REF!</definedName>
    <definedName name="Sprime_8">'[1]S-factor'!#REF!</definedName>
    <definedName name="Sprime_9">'[1]S-factor'!#REF!</definedName>
    <definedName name="Strategies">[7]Strategies!$B$7:$Q$141</definedName>
    <definedName name="TAB_2111" localSheetId="5">#REF!</definedName>
    <definedName name="TAB_2111" localSheetId="6">#REF!</definedName>
    <definedName name="TAB_2111">#REF!</definedName>
    <definedName name="TRANS1" localSheetId="5">#REF!</definedName>
    <definedName name="TRANS1" localSheetId="6">#REF!</definedName>
    <definedName name="TRANS1">#REF!</definedName>
    <definedName name="TRANS2" localSheetId="5">#REF!</definedName>
    <definedName name="TRANS2" localSheetId="6">#REF!</definedName>
    <definedName name="TRANS2">#REF!</definedName>
    <definedName name="UGRNDCAB1" localSheetId="5">#REF!</definedName>
    <definedName name="UGRNDCAB1" localSheetId="6">#REF!</definedName>
    <definedName name="UGRNDCAB1">#REF!</definedName>
    <definedName name="UGRNDCAB2" localSheetId="5">#REF!</definedName>
    <definedName name="UGRNDCAB2" localSheetId="6">#REF!</definedName>
    <definedName name="UGRNDCAB2">#REF!</definedName>
    <definedName name="VCR_CBD" localSheetId="6">'[1]AER Inputs'!#REF!</definedName>
    <definedName name="VCR_CBD">'[1]AER Inputs'!#REF!</definedName>
    <definedName name="VCR_CBD1" localSheetId="6">#REF!</definedName>
    <definedName name="VCR_CBD1">#REF!</definedName>
    <definedName name="VCR_CBD2" localSheetId="6">#REF!</definedName>
    <definedName name="VCR_CBD2">#REF!</definedName>
    <definedName name="VCR_longrural" localSheetId="6">'[1]AER Inputs'!#REF!</definedName>
    <definedName name="VCR_longrural">'[1]AER Inputs'!#REF!</definedName>
    <definedName name="VCR_longrural1" localSheetId="6">#REF!</definedName>
    <definedName name="VCR_longrural1">#REF!</definedName>
    <definedName name="VCR_longrural2" localSheetId="6">#REF!</definedName>
    <definedName name="VCR_longrural2">#REF!</definedName>
    <definedName name="VCR_shortrural" localSheetId="6">'[1]AER Inputs'!#REF!</definedName>
    <definedName name="VCR_shortrural">'[1]AER Inputs'!#REF!</definedName>
    <definedName name="VCR_shortrural1" localSheetId="6">#REF!</definedName>
    <definedName name="VCR_shortrural1">#REF!</definedName>
    <definedName name="VCR_shortrural2" localSheetId="6">#REF!</definedName>
    <definedName name="VCR_shortrural2">#REF!</definedName>
    <definedName name="VCR_urban" localSheetId="6">'[1]AER Inputs'!#REF!</definedName>
    <definedName name="VCR_urban">'[1]AER Inputs'!#REF!</definedName>
    <definedName name="VCR_urban1" localSheetId="6">#REF!</definedName>
    <definedName name="VCR_urban1">#REF!</definedName>
    <definedName name="VCR_urban2" localSheetId="6">#REF!</definedName>
    <definedName name="VCR_urban2">#REF!</definedName>
    <definedName name="WACC1" localSheetId="5">#REF!</definedName>
    <definedName name="WACC1" localSheetId="6">#REF!</definedName>
    <definedName name="WACC1">#REF!</definedName>
    <definedName name="WACC2" localSheetId="5">#REF!</definedName>
    <definedName name="WACC2" localSheetId="6">#REF!</definedName>
    <definedName name="WACC2">#REF!</definedName>
    <definedName name="X_0" localSheetId="6">#REF!</definedName>
    <definedName name="X_0">#REF!</definedName>
    <definedName name="X_1" localSheetId="6">#REF!</definedName>
    <definedName name="X_1">#REF!</definedName>
    <definedName name="X_2" localSheetId="6">#REF!</definedName>
    <definedName name="X_2">#REF!</definedName>
    <definedName name="X_3" localSheetId="6">#REF!</definedName>
    <definedName name="X_3">#REF!</definedName>
    <definedName name="X_4" localSheetId="6">#REF!</definedName>
    <definedName name="X_4">#REF!</definedName>
    <definedName name="X0_1" localSheetId="6">#REF!</definedName>
    <definedName name="X0_1">#REF!</definedName>
    <definedName name="X0_2" localSheetId="6">#REF!</definedName>
    <definedName name="X0_2">#REF!</definedName>
    <definedName name="X0_3" localSheetId="6">#REF!</definedName>
    <definedName name="X0_3">#REF!</definedName>
    <definedName name="X0_32" localSheetId="6">#REF!</definedName>
    <definedName name="X0_32">#REF!</definedName>
    <definedName name="Years" localSheetId="6">'[1]AER Inputs'!#REF!</definedName>
    <definedName name="Years">'[1]AER Inputs'!#REF!</definedName>
    <definedName name="Z_9AF1BD63_86F7_41E1_A4B4_D8DB22B54964_.wvu.PrintArea" localSheetId="5" hidden="1">'2.3 Provisions'!$A$1:$I$107</definedName>
    <definedName name="Z_9AF1BD63_86F7_41E1_A4B4_D8DB22B54964_.wvu.PrintArea" localSheetId="6" hidden="1">'2.4 Forecast price changes '!$A$1:$L$28</definedName>
    <definedName name="Z_C8B120F9_20B7_4787_B929_C88AF67DA2E9_.wvu.PrintArea" localSheetId="5" hidden="1">'2.3 Provisions'!$A$1:$I$107</definedName>
    <definedName name="Z_C8B120F9_20B7_4787_B929_C88AF67DA2E9_.wvu.PrintArea" localSheetId="6" hidden="1">'2.4 Forecast price changes '!$A$1:$L$28</definedName>
  </definedNames>
  <calcPr calcId="145621"/>
</workbook>
</file>

<file path=xl/calcChain.xml><?xml version="1.0" encoding="utf-8"?>
<calcChain xmlns="http://schemas.openxmlformats.org/spreadsheetml/2006/main">
  <c r="N75" i="133" l="1"/>
  <c r="O15" i="133"/>
  <c r="P15" i="133" s="1"/>
  <c r="Q15" i="133" s="1"/>
  <c r="E30" i="135" l="1"/>
  <c r="E31" i="135" s="1"/>
  <c r="F30" i="135"/>
  <c r="F31" i="135" s="1"/>
  <c r="G30" i="135"/>
  <c r="G31" i="135" s="1"/>
  <c r="H30" i="135"/>
  <c r="H31" i="135" s="1"/>
  <c r="I30" i="135"/>
  <c r="I31" i="135" s="1"/>
  <c r="J30" i="135"/>
  <c r="J31" i="135" s="1"/>
  <c r="K30" i="135"/>
  <c r="K31" i="135" s="1"/>
  <c r="L30" i="135"/>
  <c r="L31" i="135" s="1"/>
  <c r="M30" i="135"/>
  <c r="M31" i="135" s="1"/>
  <c r="N30" i="135"/>
  <c r="N31" i="135" s="1"/>
  <c r="O14" i="133"/>
  <c r="P14" i="133"/>
  <c r="Q14" i="133"/>
  <c r="R14" i="133"/>
  <c r="N14" i="133"/>
  <c r="O70" i="133"/>
  <c r="P70" i="133"/>
  <c r="Q70" i="133"/>
  <c r="R70" i="133"/>
  <c r="O72" i="133"/>
  <c r="P72" i="133"/>
  <c r="Q72" i="133"/>
  <c r="R72" i="133"/>
  <c r="N72" i="133"/>
  <c r="N70" i="133"/>
  <c r="R68" i="133"/>
  <c r="Q68" i="133"/>
  <c r="P68" i="133"/>
  <c r="O68" i="133"/>
  <c r="N68" i="133"/>
  <c r="S20" i="135"/>
  <c r="P39" i="135"/>
  <c r="P19" i="135" s="1"/>
  <c r="Q39" i="135"/>
  <c r="Q19" i="135" s="1"/>
  <c r="R39" i="135"/>
  <c r="R19" i="135" s="1"/>
  <c r="S39" i="135"/>
  <c r="S19" i="135" s="1"/>
  <c r="O39" i="135"/>
  <c r="O19" i="135" s="1"/>
  <c r="P40" i="135"/>
  <c r="P20" i="135" s="1"/>
  <c r="Q40" i="135"/>
  <c r="Q20" i="135" s="1"/>
  <c r="R40" i="135"/>
  <c r="R20" i="135" s="1"/>
  <c r="S40" i="135"/>
  <c r="O40" i="135"/>
  <c r="O20" i="135" s="1"/>
  <c r="N39" i="135"/>
  <c r="T20" i="135" l="1"/>
  <c r="T19" i="135"/>
  <c r="S19" i="133"/>
  <c r="S20" i="133"/>
  <c r="S21" i="133"/>
  <c r="S14" i="133"/>
  <c r="T27" i="135" l="1"/>
  <c r="T23" i="135"/>
  <c r="T24" i="135"/>
  <c r="T25" i="135"/>
  <c r="T22" i="135"/>
  <c r="I56" i="80" l="1"/>
  <c r="I37" i="80" s="1"/>
  <c r="J56" i="80"/>
  <c r="K56" i="80"/>
  <c r="L56" i="80"/>
  <c r="L37" i="80" s="1"/>
  <c r="M56" i="80"/>
  <c r="M37" i="80" s="1"/>
  <c r="K37" i="80" l="1"/>
  <c r="J37" i="80"/>
  <c r="H37" i="80"/>
  <c r="G37" i="80"/>
  <c r="N39" i="80" l="1"/>
  <c r="N37" i="80"/>
  <c r="R37" i="80"/>
  <c r="Q37" i="80"/>
  <c r="P37" i="80"/>
  <c r="O37" i="80"/>
  <c r="O19" i="133" l="1"/>
  <c r="P19" i="133" s="1"/>
  <c r="Q19" i="133" s="1"/>
  <c r="R19" i="133" s="1"/>
  <c r="O20" i="133"/>
  <c r="P20" i="133" s="1"/>
  <c r="Q20" i="133" s="1"/>
  <c r="R20" i="133" s="1"/>
  <c r="O21" i="133"/>
  <c r="P21" i="133" s="1"/>
  <c r="Q21" i="133" s="1"/>
  <c r="R21" i="133" s="1"/>
  <c r="N21" i="133"/>
  <c r="N20" i="133"/>
  <c r="N19" i="133"/>
  <c r="F28" i="135"/>
  <c r="G28" i="135"/>
  <c r="H28" i="135"/>
  <c r="I28" i="135"/>
  <c r="J28" i="135"/>
  <c r="K28" i="135"/>
  <c r="L28" i="135"/>
  <c r="M28" i="135"/>
  <c r="N28" i="135"/>
  <c r="E28" i="135"/>
  <c r="N136" i="136" l="1"/>
  <c r="M136" i="136"/>
  <c r="L136" i="136"/>
  <c r="K136" i="136"/>
  <c r="J136" i="136"/>
  <c r="N129" i="136"/>
  <c r="M129" i="136"/>
  <c r="L129" i="136"/>
  <c r="K129" i="136"/>
  <c r="J129" i="136"/>
  <c r="N103" i="136"/>
  <c r="M103" i="136"/>
  <c r="L103" i="136"/>
  <c r="K103" i="136"/>
  <c r="J103" i="136"/>
  <c r="N77" i="136"/>
  <c r="M77" i="136"/>
  <c r="L77" i="136"/>
  <c r="K77" i="136"/>
  <c r="J77" i="136"/>
  <c r="N59" i="136"/>
  <c r="M59" i="136"/>
  <c r="L59" i="136"/>
  <c r="K59" i="136"/>
  <c r="J59" i="136"/>
  <c r="N58" i="136"/>
  <c r="M58" i="136"/>
  <c r="L58" i="136"/>
  <c r="K58" i="136"/>
  <c r="J58" i="136"/>
  <c r="N57" i="136"/>
  <c r="M57" i="136"/>
  <c r="L57" i="136"/>
  <c r="K57" i="136"/>
  <c r="J57" i="136"/>
  <c r="N56" i="136"/>
  <c r="M56" i="136"/>
  <c r="M60" i="136" s="1"/>
  <c r="L56" i="136"/>
  <c r="K56" i="136"/>
  <c r="K60" i="136" s="1"/>
  <c r="J56" i="136"/>
  <c r="J60" i="136" l="1"/>
  <c r="L60" i="136"/>
  <c r="N60" i="136"/>
  <c r="J58" i="133"/>
  <c r="K58" i="133"/>
  <c r="L58" i="133"/>
  <c r="M58" i="133"/>
  <c r="J47" i="133"/>
  <c r="K47" i="133"/>
  <c r="L47" i="133"/>
  <c r="M47" i="133"/>
  <c r="I47" i="133"/>
  <c r="H47" i="133"/>
  <c r="R58" i="133"/>
  <c r="Q58" i="133"/>
  <c r="P58" i="133"/>
  <c r="O58" i="133"/>
  <c r="N58" i="133"/>
  <c r="I58" i="133"/>
  <c r="H58" i="133"/>
  <c r="G58" i="133"/>
  <c r="F58" i="133"/>
  <c r="E58" i="133"/>
  <c r="R47" i="133"/>
  <c r="R48" i="133" s="1"/>
  <c r="Q47" i="133"/>
  <c r="Q48" i="133" s="1"/>
  <c r="P47" i="133"/>
  <c r="P48" i="133" s="1"/>
  <c r="O47" i="133"/>
  <c r="O48" i="133" s="1"/>
  <c r="N47" i="133"/>
  <c r="N48" i="133" s="1"/>
  <c r="G47" i="133"/>
  <c r="F47" i="133"/>
  <c r="E47" i="133"/>
  <c r="R15" i="133" l="1"/>
  <c r="S15" i="133"/>
  <c r="B3" i="137"/>
  <c r="B3" i="136"/>
  <c r="B2" i="137" l="1"/>
  <c r="B2" i="136" l="1"/>
  <c r="I136" i="136"/>
  <c r="H136" i="136"/>
  <c r="G136" i="136"/>
  <c r="F136" i="136"/>
  <c r="E136" i="136"/>
  <c r="D136" i="136"/>
  <c r="I129" i="136"/>
  <c r="H129" i="136"/>
  <c r="G129" i="136"/>
  <c r="F129" i="136"/>
  <c r="E129" i="136"/>
  <c r="D129" i="136"/>
  <c r="I103" i="136"/>
  <c r="H103" i="136"/>
  <c r="G103" i="136"/>
  <c r="F103" i="136"/>
  <c r="E103" i="136"/>
  <c r="D103" i="136"/>
  <c r="I77" i="136"/>
  <c r="H77" i="136"/>
  <c r="G77" i="136"/>
  <c r="F77" i="136"/>
  <c r="E77" i="136"/>
  <c r="D77" i="136"/>
  <c r="C77" i="136"/>
  <c r="I59" i="136"/>
  <c r="H59" i="136"/>
  <c r="G59" i="136"/>
  <c r="F59" i="136"/>
  <c r="E59" i="136"/>
  <c r="D59" i="136"/>
  <c r="C59" i="136"/>
  <c r="I58" i="136"/>
  <c r="H58" i="136"/>
  <c r="G58" i="136"/>
  <c r="F58" i="136"/>
  <c r="E58" i="136"/>
  <c r="D58" i="136"/>
  <c r="C58" i="136"/>
  <c r="I57" i="136"/>
  <c r="H57" i="136"/>
  <c r="G57" i="136"/>
  <c r="F57" i="136"/>
  <c r="E57" i="136"/>
  <c r="D57" i="136"/>
  <c r="C57" i="136"/>
  <c r="I56" i="136"/>
  <c r="H56" i="136"/>
  <c r="G56" i="136"/>
  <c r="F56" i="136"/>
  <c r="E56" i="136"/>
  <c r="D56" i="136"/>
  <c r="C56" i="136"/>
  <c r="C55" i="136"/>
  <c r="C52" i="136"/>
  <c r="D47" i="136" s="1"/>
  <c r="D52" i="136" s="1"/>
  <c r="E47" i="136" s="1"/>
  <c r="E52" i="136" s="1"/>
  <c r="F47" i="136" s="1"/>
  <c r="F52" i="136" s="1"/>
  <c r="G47" i="136" s="1"/>
  <c r="G52" i="136" s="1"/>
  <c r="H47" i="136" s="1"/>
  <c r="H52" i="136" s="1"/>
  <c r="I47" i="136" s="1"/>
  <c r="I52" i="136" s="1"/>
  <c r="J47" i="136" s="1"/>
  <c r="J52" i="136" s="1"/>
  <c r="K47" i="136" s="1"/>
  <c r="K52" i="136" s="1"/>
  <c r="L47" i="136" s="1"/>
  <c r="L52" i="136" s="1"/>
  <c r="M47" i="136" s="1"/>
  <c r="M52" i="136" s="1"/>
  <c r="N47" i="136" s="1"/>
  <c r="N52" i="136" s="1"/>
  <c r="C45" i="136"/>
  <c r="D40" i="136"/>
  <c r="D45" i="136" s="1"/>
  <c r="E40" i="136" s="1"/>
  <c r="E45" i="136" s="1"/>
  <c r="F40" i="136" s="1"/>
  <c r="F45" i="136" s="1"/>
  <c r="G40" i="136" s="1"/>
  <c r="G45" i="136" s="1"/>
  <c r="H40" i="136" s="1"/>
  <c r="H45" i="136" s="1"/>
  <c r="I40" i="136" s="1"/>
  <c r="I45" i="136" s="1"/>
  <c r="J40" i="136" s="1"/>
  <c r="J45" i="136" s="1"/>
  <c r="K40" i="136" s="1"/>
  <c r="K45" i="136" s="1"/>
  <c r="L40" i="136" s="1"/>
  <c r="L45" i="136" s="1"/>
  <c r="M40" i="136" s="1"/>
  <c r="M45" i="136" s="1"/>
  <c r="N40" i="136" s="1"/>
  <c r="N45" i="136" s="1"/>
  <c r="C38" i="136"/>
  <c r="D33" i="136" s="1"/>
  <c r="D38" i="136" s="1"/>
  <c r="E33" i="136" s="1"/>
  <c r="C60" i="136" l="1"/>
  <c r="C62" i="136" s="1"/>
  <c r="E60" i="136"/>
  <c r="G60" i="136"/>
  <c r="I60" i="136"/>
  <c r="D60" i="136"/>
  <c r="F60" i="136"/>
  <c r="H60" i="136"/>
  <c r="E55" i="136"/>
  <c r="E38" i="136"/>
  <c r="F33" i="136" s="1"/>
  <c r="E62" i="136"/>
  <c r="D55" i="136"/>
  <c r="D62" i="136" s="1"/>
  <c r="O49" i="80"/>
  <c r="P49" i="80"/>
  <c r="Q49" i="80"/>
  <c r="R49" i="80"/>
  <c r="N49" i="80"/>
  <c r="N31" i="80"/>
  <c r="O31" i="80"/>
  <c r="P31" i="80"/>
  <c r="Q31" i="80"/>
  <c r="R31" i="80"/>
  <c r="F38" i="136" l="1"/>
  <c r="G33" i="136" s="1"/>
  <c r="F55" i="136"/>
  <c r="F62" i="136" s="1"/>
  <c r="M31" i="80"/>
  <c r="N40" i="80" s="1"/>
  <c r="M39" i="80"/>
  <c r="R40" i="80"/>
  <c r="Q40" i="80"/>
  <c r="P40" i="80"/>
  <c r="O40" i="80"/>
  <c r="R39" i="80"/>
  <c r="Q39" i="80"/>
  <c r="P39" i="80"/>
  <c r="O39" i="80"/>
  <c r="L39" i="80"/>
  <c r="R19" i="80"/>
  <c r="Q19" i="80"/>
  <c r="P19" i="80"/>
  <c r="O19" i="80"/>
  <c r="N19" i="80"/>
  <c r="S18" i="80"/>
  <c r="S17" i="80"/>
  <c r="S16" i="80"/>
  <c r="S15" i="80"/>
  <c r="S14" i="80"/>
  <c r="S13" i="80"/>
  <c r="G55" i="136" l="1"/>
  <c r="G62" i="136" s="1"/>
  <c r="G38" i="136"/>
  <c r="H33" i="136" s="1"/>
  <c r="M40" i="80"/>
  <c r="S19" i="80"/>
  <c r="L40" i="80"/>
  <c r="N56" i="80"/>
  <c r="H38" i="136" l="1"/>
  <c r="I33" i="136" s="1"/>
  <c r="H55" i="136"/>
  <c r="H62" i="136" s="1"/>
  <c r="C2" i="48"/>
  <c r="C3" i="48"/>
  <c r="I55" i="136" l="1"/>
  <c r="I62" i="136" s="1"/>
  <c r="I38" i="136"/>
  <c r="J33" i="136" s="1"/>
  <c r="O56" i="80"/>
  <c r="D16" i="133"/>
  <c r="D22" i="133"/>
  <c r="J38" i="136" l="1"/>
  <c r="K33" i="136" s="1"/>
  <c r="J55" i="136"/>
  <c r="J62" i="136" s="1"/>
  <c r="D23" i="133"/>
  <c r="P56" i="80"/>
  <c r="U13" i="42"/>
  <c r="O14" i="42"/>
  <c r="O15" i="42"/>
  <c r="O16" i="42"/>
  <c r="O17" i="42"/>
  <c r="O18" i="42"/>
  <c r="O19" i="42"/>
  <c r="O13" i="42"/>
  <c r="K55" i="136" l="1"/>
  <c r="K62" i="136" s="1"/>
  <c r="K38" i="136"/>
  <c r="L33" i="136" s="1"/>
  <c r="R56" i="80"/>
  <c r="Q56" i="80"/>
  <c r="R37" i="133"/>
  <c r="Q37" i="133"/>
  <c r="P37" i="133"/>
  <c r="O37" i="133"/>
  <c r="N37" i="133"/>
  <c r="M22" i="133"/>
  <c r="L22" i="133"/>
  <c r="K22" i="133"/>
  <c r="J22" i="133"/>
  <c r="I22" i="133"/>
  <c r="H22" i="133"/>
  <c r="G22" i="133"/>
  <c r="F22" i="133"/>
  <c r="E22" i="133"/>
  <c r="R16" i="133"/>
  <c r="Q16" i="133"/>
  <c r="P16" i="133"/>
  <c r="O16" i="133"/>
  <c r="N16" i="133"/>
  <c r="M16" i="133"/>
  <c r="L16" i="133"/>
  <c r="K16" i="133"/>
  <c r="J16" i="133"/>
  <c r="I16" i="133"/>
  <c r="H16" i="133"/>
  <c r="G16" i="133"/>
  <c r="F16" i="133"/>
  <c r="E16" i="133"/>
  <c r="S16" i="133" l="1"/>
  <c r="L38" i="136"/>
  <c r="M33" i="136" s="1"/>
  <c r="L55" i="136"/>
  <c r="L62" i="136" s="1"/>
  <c r="E23" i="133"/>
  <c r="G23" i="133"/>
  <c r="I23" i="133"/>
  <c r="K23" i="133"/>
  <c r="M23" i="133"/>
  <c r="F23" i="133"/>
  <c r="H23" i="133"/>
  <c r="J23" i="133"/>
  <c r="L23" i="133"/>
  <c r="W67" i="23"/>
  <c r="W68" i="23"/>
  <c r="W69" i="23"/>
  <c r="W70" i="23"/>
  <c r="W71" i="23"/>
  <c r="W72" i="23"/>
  <c r="W73" i="23"/>
  <c r="W74" i="23"/>
  <c r="W75" i="23"/>
  <c r="W76" i="23"/>
  <c r="W77" i="23"/>
  <c r="W78" i="23"/>
  <c r="W79" i="23"/>
  <c r="W80" i="23"/>
  <c r="W81" i="23"/>
  <c r="W82" i="23"/>
  <c r="W83" i="23"/>
  <c r="W84" i="23"/>
  <c r="W85" i="23"/>
  <c r="W86" i="23"/>
  <c r="W87" i="23"/>
  <c r="W88" i="23"/>
  <c r="W89" i="23"/>
  <c r="W90" i="23"/>
  <c r="W91" i="23"/>
  <c r="W92" i="23"/>
  <c r="W93" i="23"/>
  <c r="W94" i="23"/>
  <c r="W95" i="23"/>
  <c r="W96" i="23"/>
  <c r="W97" i="23"/>
  <c r="W98" i="23"/>
  <c r="W66" i="23"/>
  <c r="M38" i="136" l="1"/>
  <c r="N33" i="136" s="1"/>
  <c r="M55" i="136"/>
  <c r="M62" i="136" s="1"/>
  <c r="C3" i="135"/>
  <c r="C3" i="133"/>
  <c r="N38" i="136" l="1"/>
  <c r="N55" i="136"/>
  <c r="N62" i="136" s="1"/>
  <c r="C3" i="42"/>
  <c r="C3" i="98"/>
  <c r="C3" i="89"/>
  <c r="C3" i="38"/>
  <c r="C3" i="86" l="1"/>
  <c r="C3" i="83"/>
  <c r="C3" i="23"/>
  <c r="C3" i="80"/>
  <c r="C3" i="2"/>
  <c r="C2" i="4"/>
  <c r="C2" i="133" l="1"/>
  <c r="C2" i="135"/>
  <c r="C2" i="2"/>
  <c r="C2" i="80"/>
  <c r="C2" i="23"/>
  <c r="C2" i="83"/>
  <c r="C2" i="86"/>
  <c r="C2" i="42"/>
  <c r="C2" i="98"/>
  <c r="C2" i="89"/>
  <c r="C2" i="38"/>
  <c r="F50" i="86" l="1"/>
  <c r="E50" i="86"/>
  <c r="G49" i="86"/>
  <c r="G48" i="86"/>
  <c r="G47" i="86"/>
  <c r="G46" i="86"/>
  <c r="G45" i="86"/>
  <c r="G44" i="86"/>
  <c r="G43" i="86"/>
  <c r="G42" i="86"/>
  <c r="G41" i="86"/>
  <c r="G40" i="86"/>
  <c r="G39" i="86"/>
  <c r="G38" i="86"/>
  <c r="G50" i="86" s="1"/>
  <c r="F37" i="86"/>
  <c r="E37" i="86"/>
  <c r="G36" i="86"/>
  <c r="G35" i="86"/>
  <c r="G34" i="86"/>
  <c r="G33" i="86"/>
  <c r="G32" i="86"/>
  <c r="G31" i="86"/>
  <c r="G30" i="86"/>
  <c r="G29" i="86"/>
  <c r="G28" i="86"/>
  <c r="G27" i="86"/>
  <c r="G26" i="86"/>
  <c r="G25" i="86"/>
  <c r="I18" i="86"/>
  <c r="I17" i="86"/>
  <c r="I16" i="86"/>
  <c r="I14" i="86"/>
  <c r="I13" i="86"/>
  <c r="I23" i="83"/>
  <c r="I22" i="83"/>
  <c r="I21" i="83"/>
  <c r="I20" i="83"/>
  <c r="I19" i="83"/>
  <c r="I18" i="83"/>
  <c r="I17" i="83"/>
  <c r="I16" i="83"/>
  <c r="I15" i="83"/>
  <c r="R71" i="80"/>
  <c r="Q71" i="80"/>
  <c r="P71" i="80"/>
  <c r="O71" i="80"/>
  <c r="N71" i="80"/>
  <c r="S70" i="80"/>
  <c r="S69" i="80"/>
  <c r="S68" i="80"/>
  <c r="S67" i="80"/>
  <c r="S66" i="80"/>
  <c r="S65" i="80"/>
  <c r="F33" i="89"/>
  <c r="G33" i="89" s="1"/>
  <c r="F32" i="89"/>
  <c r="G32" i="89" s="1"/>
  <c r="F31" i="89"/>
  <c r="G31" i="89" s="1"/>
  <c r="F30" i="89"/>
  <c r="G30" i="89" s="1"/>
  <c r="F29" i="89"/>
  <c r="G29" i="89" s="1"/>
  <c r="F28" i="89"/>
  <c r="G28" i="89" s="1"/>
  <c r="F27" i="89"/>
  <c r="G27" i="89" s="1"/>
  <c r="F26" i="89"/>
  <c r="G26" i="89" s="1"/>
  <c r="F25" i="89"/>
  <c r="G25" i="89" s="1"/>
  <c r="F24" i="89"/>
  <c r="G24" i="89" s="1"/>
  <c r="F23" i="89"/>
  <c r="G23" i="89" s="1"/>
  <c r="F22" i="89"/>
  <c r="G22" i="89" s="1"/>
  <c r="F21" i="89"/>
  <c r="G21" i="89" s="1"/>
  <c r="F20" i="89"/>
  <c r="G20" i="89" s="1"/>
  <c r="F19" i="89"/>
  <c r="G19" i="89" s="1"/>
  <c r="F18" i="89"/>
  <c r="G18" i="89" s="1"/>
  <c r="F17" i="89"/>
  <c r="G17" i="89" s="1"/>
  <c r="F16" i="89"/>
  <c r="G16" i="89" s="1"/>
  <c r="F15" i="89"/>
  <c r="G15" i="89" s="1"/>
  <c r="G14" i="89"/>
  <c r="U19" i="42"/>
  <c r="U18" i="42"/>
  <c r="U17" i="42"/>
  <c r="U16" i="42"/>
  <c r="U15" i="42"/>
  <c r="U14" i="42"/>
  <c r="V97" i="23"/>
  <c r="U97" i="23"/>
  <c r="T97" i="23"/>
  <c r="S97" i="23"/>
  <c r="R97" i="23"/>
  <c r="Q97" i="23"/>
  <c r="P97" i="23"/>
  <c r="O97" i="23"/>
  <c r="N97" i="23"/>
  <c r="M97" i="23"/>
  <c r="V93" i="23"/>
  <c r="U93" i="23"/>
  <c r="T93" i="23"/>
  <c r="S93" i="23"/>
  <c r="R93" i="23"/>
  <c r="Q93" i="23"/>
  <c r="P93" i="23"/>
  <c r="O93" i="23"/>
  <c r="N93" i="23"/>
  <c r="M93" i="23"/>
  <c r="V89" i="23"/>
  <c r="U89" i="23"/>
  <c r="T89" i="23"/>
  <c r="S89" i="23"/>
  <c r="R89" i="23"/>
  <c r="Q89" i="23"/>
  <c r="P89" i="23"/>
  <c r="O89" i="23"/>
  <c r="N89" i="23"/>
  <c r="M89" i="23"/>
  <c r="V85" i="23"/>
  <c r="U85" i="23"/>
  <c r="T85" i="23"/>
  <c r="S85" i="23"/>
  <c r="R85" i="23"/>
  <c r="Q85" i="23"/>
  <c r="P85" i="23"/>
  <c r="O85" i="23"/>
  <c r="N85" i="23"/>
  <c r="M85" i="23"/>
  <c r="V81" i="23"/>
  <c r="U81" i="23"/>
  <c r="T81" i="23"/>
  <c r="S81" i="23"/>
  <c r="R81" i="23"/>
  <c r="Q81" i="23"/>
  <c r="P81" i="23"/>
  <c r="O81" i="23"/>
  <c r="N81" i="23"/>
  <c r="M81" i="23"/>
  <c r="V77" i="23"/>
  <c r="U77" i="23"/>
  <c r="T77" i="23"/>
  <c r="S77" i="23"/>
  <c r="R77" i="23"/>
  <c r="Q77" i="23"/>
  <c r="P77" i="23"/>
  <c r="O77" i="23"/>
  <c r="N77" i="23"/>
  <c r="M77" i="23"/>
  <c r="V73" i="23"/>
  <c r="U73" i="23"/>
  <c r="T73" i="23"/>
  <c r="S73" i="23"/>
  <c r="R73" i="23"/>
  <c r="Q73" i="23"/>
  <c r="P73" i="23"/>
  <c r="O73" i="23"/>
  <c r="N73" i="23"/>
  <c r="M73" i="23"/>
  <c r="V69" i="23"/>
  <c r="U69" i="23"/>
  <c r="T69" i="23"/>
  <c r="T98" i="23" s="1"/>
  <c r="S69" i="23"/>
  <c r="R69" i="23"/>
  <c r="Q69" i="23"/>
  <c r="P69" i="23"/>
  <c r="O69" i="23"/>
  <c r="O98" i="23" s="1"/>
  <c r="N69" i="23"/>
  <c r="N98" i="23" s="1"/>
  <c r="M69" i="23"/>
  <c r="M98" i="23" s="1"/>
  <c r="Q58" i="23"/>
  <c r="P58" i="23"/>
  <c r="O58" i="23"/>
  <c r="N58" i="23"/>
  <c r="M58" i="23"/>
  <c r="R57" i="23"/>
  <c r="R56" i="23"/>
  <c r="R55" i="23"/>
  <c r="R58" i="23" s="1"/>
  <c r="Q54" i="23"/>
  <c r="P54" i="23"/>
  <c r="O54" i="23"/>
  <c r="N54" i="23"/>
  <c r="M54" i="23"/>
  <c r="R53" i="23"/>
  <c r="R52" i="23"/>
  <c r="R51" i="23"/>
  <c r="R54" i="23" s="1"/>
  <c r="Q50" i="23"/>
  <c r="P50" i="23"/>
  <c r="O50" i="23"/>
  <c r="N50" i="23"/>
  <c r="M50" i="23"/>
  <c r="R49" i="23"/>
  <c r="R48" i="23"/>
  <c r="R47" i="23"/>
  <c r="Q46" i="23"/>
  <c r="P46" i="23"/>
  <c r="O46" i="23"/>
  <c r="N46" i="23"/>
  <c r="M46" i="23"/>
  <c r="R45" i="23"/>
  <c r="R44" i="23"/>
  <c r="R43" i="23"/>
  <c r="Q42" i="23"/>
  <c r="P42" i="23"/>
  <c r="O42" i="23"/>
  <c r="N42" i="23"/>
  <c r="M42" i="23"/>
  <c r="R41" i="23"/>
  <c r="R40" i="23"/>
  <c r="R39" i="23"/>
  <c r="R42" i="23" s="1"/>
  <c r="Q38" i="23"/>
  <c r="P38" i="23"/>
  <c r="O38" i="23"/>
  <c r="N38" i="23"/>
  <c r="M38" i="23"/>
  <c r="R37" i="23"/>
  <c r="R36" i="23"/>
  <c r="R35" i="23"/>
  <c r="R38" i="23" s="1"/>
  <c r="Q34" i="23"/>
  <c r="P34" i="23"/>
  <c r="O34" i="23"/>
  <c r="N34" i="23"/>
  <c r="M34" i="23"/>
  <c r="R33" i="23"/>
  <c r="R32" i="23"/>
  <c r="R31" i="23"/>
  <c r="Q30" i="23"/>
  <c r="P30" i="23"/>
  <c r="O30" i="23"/>
  <c r="N30" i="23"/>
  <c r="M30" i="23"/>
  <c r="R29" i="23"/>
  <c r="R28" i="23"/>
  <c r="R27" i="23"/>
  <c r="R30" i="23" s="1"/>
  <c r="Q26" i="23"/>
  <c r="P26" i="23"/>
  <c r="O26" i="23"/>
  <c r="N26" i="23"/>
  <c r="M26" i="23"/>
  <c r="R25" i="23"/>
  <c r="R24" i="23"/>
  <c r="R23" i="23"/>
  <c r="Q22" i="23"/>
  <c r="P22" i="23"/>
  <c r="O22" i="23"/>
  <c r="N22" i="23"/>
  <c r="N59" i="23" s="1"/>
  <c r="M22" i="23"/>
  <c r="R21" i="23"/>
  <c r="R20" i="23"/>
  <c r="R19" i="23"/>
  <c r="R22" i="23" s="1"/>
  <c r="U98" i="23"/>
  <c r="O18" i="133" l="1"/>
  <c r="O22" i="133" s="1"/>
  <c r="O23" i="133" s="1"/>
  <c r="O74" i="80"/>
  <c r="Q18" i="133"/>
  <c r="Q22" i="133" s="1"/>
  <c r="Q23" i="133" s="1"/>
  <c r="Q74" i="80"/>
  <c r="N74" i="80"/>
  <c r="N18" i="133"/>
  <c r="P74" i="80"/>
  <c r="P18" i="133"/>
  <c r="P22" i="133" s="1"/>
  <c r="P23" i="133" s="1"/>
  <c r="R74" i="80"/>
  <c r="R18" i="133"/>
  <c r="R22" i="133" s="1"/>
  <c r="R23" i="133" s="1"/>
  <c r="G37" i="86"/>
  <c r="S71" i="80"/>
  <c r="P98" i="23"/>
  <c r="R98" i="23"/>
  <c r="P59" i="23"/>
  <c r="R26" i="23"/>
  <c r="R46" i="23"/>
  <c r="Q98" i="23"/>
  <c r="S98" i="23"/>
  <c r="M59" i="23"/>
  <c r="O59" i="23"/>
  <c r="Q59" i="23"/>
  <c r="R34" i="23"/>
  <c r="R50" i="23"/>
  <c r="V98" i="23"/>
  <c r="S18" i="133" l="1"/>
  <c r="N22" i="133"/>
  <c r="R59" i="23"/>
  <c r="S22" i="133" l="1"/>
  <c r="N23" i="133"/>
  <c r="S23" i="133" l="1"/>
  <c r="P38" i="135" l="1"/>
  <c r="R38" i="135"/>
  <c r="O38" i="135"/>
  <c r="Q38" i="135"/>
  <c r="S38" i="135"/>
  <c r="S18" i="135" l="1"/>
  <c r="S28" i="135" s="1"/>
  <c r="S41" i="135"/>
  <c r="R18" i="135"/>
  <c r="R28" i="135" s="1"/>
  <c r="R41" i="135"/>
  <c r="Q41" i="135"/>
  <c r="Q18" i="135"/>
  <c r="Q28" i="135" s="1"/>
  <c r="O18" i="135"/>
  <c r="O41" i="135"/>
  <c r="P18" i="135"/>
  <c r="P28" i="135" s="1"/>
  <c r="P41" i="135"/>
  <c r="S42" i="135"/>
  <c r="R42" i="135"/>
  <c r="Q42" i="135"/>
  <c r="O42" i="135"/>
  <c r="P42" i="135"/>
  <c r="P43" i="135" l="1"/>
  <c r="O43" i="135"/>
  <c r="R43" i="135"/>
  <c r="S43" i="135"/>
  <c r="T18" i="135"/>
  <c r="T28" i="135" s="1"/>
  <c r="O28" i="135"/>
  <c r="Q43" i="135"/>
  <c r="N24" i="133"/>
  <c r="D14" i="83" l="1"/>
  <c r="N25" i="133"/>
  <c r="D12" i="83" s="1"/>
  <c r="D24" i="83" l="1"/>
  <c r="O24" i="133" l="1"/>
  <c r="E14" i="83" l="1"/>
  <c r="O25" i="133"/>
  <c r="P24" i="133"/>
  <c r="E12" i="83" l="1"/>
  <c r="Q24" i="133"/>
  <c r="F14" i="83"/>
  <c r="P25" i="133"/>
  <c r="F12" i="83" s="1"/>
  <c r="R24" i="133" l="1"/>
  <c r="S24" i="133" s="1"/>
  <c r="G14" i="83"/>
  <c r="Q25" i="133"/>
  <c r="F24" i="83"/>
  <c r="E24" i="83"/>
  <c r="H14" i="83" l="1"/>
  <c r="I14" i="83" s="1"/>
  <c r="R25" i="133"/>
  <c r="H12" i="83" s="1"/>
  <c r="G12" i="83"/>
  <c r="S25" i="133" l="1"/>
  <c r="G24" i="83"/>
  <c r="I12" i="83"/>
  <c r="I24" i="83" s="1"/>
  <c r="H24" i="83"/>
</calcChain>
</file>

<file path=xl/sharedStrings.xml><?xml version="1.0" encoding="utf-8"?>
<sst xmlns="http://schemas.openxmlformats.org/spreadsheetml/2006/main" count="953" uniqueCount="476">
  <si>
    <t>2. Expenditure</t>
  </si>
  <si>
    <t>1. Business details</t>
  </si>
  <si>
    <t>INSTRUCTIONS FOR USE</t>
  </si>
  <si>
    <t>Instructions</t>
  </si>
  <si>
    <t>Complete the following business details regulatory template before entering data or values in any other regulatory template. This regulatory template is linked to other cells within the spreadsheet and automatically generates column headings.</t>
  </si>
  <si>
    <t>Entity details</t>
  </si>
  <si>
    <t>Trading name</t>
  </si>
  <si>
    <t>Australian company number</t>
  </si>
  <si>
    <t>Business address</t>
  </si>
  <si>
    <t>Street no. and name</t>
  </si>
  <si>
    <t>Suburb</t>
  </si>
  <si>
    <t>State</t>
  </si>
  <si>
    <t>Postal address</t>
  </si>
  <si>
    <t>Contact name/s</t>
  </si>
  <si>
    <t>Contact phone/s</t>
  </si>
  <si>
    <t>Contact email address/s</t>
  </si>
  <si>
    <t>Regulatory control period details</t>
  </si>
  <si>
    <t>Forthcoming regulatory control period</t>
  </si>
  <si>
    <t>Current regulatory control period</t>
  </si>
  <si>
    <t>Previous regulatory control period</t>
  </si>
  <si>
    <t>Other</t>
  </si>
  <si>
    <t>Actual</t>
  </si>
  <si>
    <t>REGULATORY REPORTING STATEMENT</t>
  </si>
  <si>
    <t>Location</t>
  </si>
  <si>
    <t>TOTAL</t>
  </si>
  <si>
    <t>Year</t>
  </si>
  <si>
    <t>2012-13</t>
  </si>
  <si>
    <t>2006-07</t>
  </si>
  <si>
    <t>Total</t>
  </si>
  <si>
    <t xml:space="preserve">Forecast </t>
  </si>
  <si>
    <t>2005-06</t>
  </si>
  <si>
    <t>2007-08</t>
  </si>
  <si>
    <t>2008-09</t>
  </si>
  <si>
    <t>2009-10</t>
  </si>
  <si>
    <t>2010-11</t>
  </si>
  <si>
    <t>2011-12</t>
  </si>
  <si>
    <t>2013-14</t>
  </si>
  <si>
    <t>2014-15</t>
  </si>
  <si>
    <t>2015-16</t>
  </si>
  <si>
    <t>2016-17</t>
  </si>
  <si>
    <t>Ongoing and future projects</t>
  </si>
  <si>
    <t>Unique identifier</t>
  </si>
  <si>
    <t>Project name</t>
  </si>
  <si>
    <t>Description of project</t>
  </si>
  <si>
    <t>Proposed start date</t>
  </si>
  <si>
    <t>Proposed commissioning date</t>
  </si>
  <si>
    <t>Business case approval</t>
  </si>
  <si>
    <t>Business case approval date</t>
  </si>
  <si>
    <t>Primary expenditure purpose category</t>
  </si>
  <si>
    <t>Forecast yearly expenditure - forthcoming regulatory control period (real $'000)</t>
  </si>
  <si>
    <t>Include unique identifier for each project</t>
  </si>
  <si>
    <t>Provide a brief description of the project stating (where required) whether the regulatory test was satisfied, reference the appropriate documentation and where the regulatory test is yet to be satisfied the estimated timeframe for this to be achieved.</t>
  </si>
  <si>
    <t xml:space="preserve">Identify month and year </t>
  </si>
  <si>
    <t>Identify month and year</t>
  </si>
  <si>
    <t xml:space="preserve"> Identify location if only one site, if several, e.g. pole replacement, insert 'various'.</t>
  </si>
  <si>
    <t>Reference the appropriate documentation supporting approval for the project.  Where the business case is yet to be approved provide the estimated timeframe for this to be achieved.</t>
  </si>
  <si>
    <t>Identify month and year of the business case approval (if relevant)</t>
  </si>
  <si>
    <t>State the primary expenditure purpose category regarding this project.</t>
  </si>
  <si>
    <t>Include the anticipated or known expenditure of the project by expenditure purpose.</t>
  </si>
  <si>
    <t>Capital expenditure</t>
  </si>
  <si>
    <t>Operating expenditure</t>
  </si>
  <si>
    <t>Maintenance expenditure</t>
  </si>
  <si>
    <t>Current projects</t>
  </si>
  <si>
    <t>Yearly expenditure - current regulatory control period (nominal $'000)</t>
  </si>
  <si>
    <t>Include approved expenditure of the project as at time of business case approval.</t>
  </si>
  <si>
    <t>2017-18</t>
  </si>
  <si>
    <t>2018-19</t>
  </si>
  <si>
    <t>Instruction</t>
  </si>
  <si>
    <t>Proposed contingent project name</t>
  </si>
  <si>
    <t>Parameter</t>
  </si>
  <si>
    <t>Collar</t>
  </si>
  <si>
    <t>Target</t>
  </si>
  <si>
    <t>Cap</t>
  </si>
  <si>
    <t>Average circuit outage rate (per cent):</t>
  </si>
  <si>
    <t>Material failure of SCADA</t>
  </si>
  <si>
    <t>Failure of protection system</t>
  </si>
  <si>
    <t>Incorrect operational isolation of primary or secondary equipment</t>
  </si>
  <si>
    <t>Weighting (% of MAR)</t>
  </si>
  <si>
    <t>Circuit outage rate - fault</t>
  </si>
  <si>
    <t>Circuit outage rate – forced outage</t>
  </si>
  <si>
    <t>Total Provisions</t>
  </si>
  <si>
    <t>Nominal</t>
  </si>
  <si>
    <t>Changes in provisions by provision incl. RPM</t>
  </si>
  <si>
    <t xml:space="preserve">Estimate </t>
  </si>
  <si>
    <t>CPI</t>
  </si>
  <si>
    <t>Movement in provisions allocated to opex</t>
  </si>
  <si>
    <t>Movements in provisions allocated to as-incurred capex by asset class</t>
  </si>
  <si>
    <t>Total movement in provisions allocated to opex</t>
  </si>
  <si>
    <t>Total movement in provisions allocated to as-incurred capex</t>
  </si>
  <si>
    <t>Total movement in provisions allocated to as-commissioned capex</t>
  </si>
  <si>
    <t>Movements in provisions allocated to as-commissioned capex by asset class</t>
  </si>
  <si>
    <t>Changes in total provisions incl. RPM</t>
  </si>
  <si>
    <t>Allocation of movement in total provisions incl. RPM</t>
  </si>
  <si>
    <t>Policies, procedures and strategies</t>
  </si>
  <si>
    <t>Brief description</t>
  </si>
  <si>
    <t>Expenditure impact</t>
  </si>
  <si>
    <t>Corporate plan</t>
  </si>
  <si>
    <t>Governance framework</t>
  </si>
  <si>
    <t>Accounting policies, procedures and methodologies (including a capitalisation policy, depreciation policy and an approved expenditure allocation methodology</t>
  </si>
  <si>
    <t>Asset management plan or equivalent documentation</t>
  </si>
  <si>
    <t>Asset Management Policies</t>
  </si>
  <si>
    <t>Asset Management Strategies</t>
  </si>
  <si>
    <t>Asset Management Plans</t>
  </si>
  <si>
    <t xml:space="preserve">Capital expenditure policies and procedures (including capex approval policies and procedures and replacement policy) </t>
  </si>
  <si>
    <t>Internal standards for network planning, design, maintenance and operation</t>
  </si>
  <si>
    <t>Procurement and contracting out policies</t>
  </si>
  <si>
    <t>Information technology policies or strategies</t>
  </si>
  <si>
    <t>Demand management policies or strategies</t>
  </si>
  <si>
    <t>Self insurance guidelines or policy</t>
  </si>
  <si>
    <t>Land and easement acquisition polices</t>
  </si>
  <si>
    <t>Asset security plans and policies</t>
  </si>
  <si>
    <t>Disaster recovery policy</t>
  </si>
  <si>
    <t>Legislation</t>
  </si>
  <si>
    <t>Licences</t>
  </si>
  <si>
    <t>Rules</t>
  </si>
  <si>
    <t>Orders</t>
  </si>
  <si>
    <t>Codes</t>
  </si>
  <si>
    <t>Guidelines</t>
  </si>
  <si>
    <t xml:space="preserve">Default agreements </t>
  </si>
  <si>
    <t>Name of shared asset unregulated service</t>
  </si>
  <si>
    <t>Description of shared assets used to provide the service</t>
  </si>
  <si>
    <t>Shared asset unregulated revenue</t>
  </si>
  <si>
    <t>Name of shared asset unregulated service for which revenues were apportioned</t>
  </si>
  <si>
    <t>Apportionment methodology</t>
  </si>
  <si>
    <t>Performance actuals</t>
  </si>
  <si>
    <t>Average of actual performance</t>
  </si>
  <si>
    <t>Month</t>
  </si>
  <si>
    <t>Market impact parameter count (DI) (without exclusions)</t>
  </si>
  <si>
    <t>Market impact parameter count (DI) (with exclusions)</t>
  </si>
  <si>
    <t>January</t>
  </si>
  <si>
    <t>February</t>
  </si>
  <si>
    <t>March</t>
  </si>
  <si>
    <t>April</t>
  </si>
  <si>
    <t>May</t>
  </si>
  <si>
    <t>June</t>
  </si>
  <si>
    <t>July</t>
  </si>
  <si>
    <t>August</t>
  </si>
  <si>
    <t>September</t>
  </si>
  <si>
    <t xml:space="preserve">October </t>
  </si>
  <si>
    <t>November</t>
  </si>
  <si>
    <t>December</t>
  </si>
  <si>
    <t>Total 2013</t>
  </si>
  <si>
    <t>Proposed trigger events</t>
  </si>
  <si>
    <t>Proposed contingent capital expenditure  ($million, nominal)</t>
  </si>
  <si>
    <t>Commercially insured (Yes/No)</t>
  </si>
  <si>
    <t>Base premium</t>
  </si>
  <si>
    <t>Statutory charges</t>
  </si>
  <si>
    <t>Change to exposure (per cent)</t>
  </si>
  <si>
    <t>Total forecast premiums</t>
  </si>
  <si>
    <t>The carrying amount at the beginning of the period</t>
  </si>
  <si>
    <t>Increases to the provision</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</si>
  <si>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</si>
  <si>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</si>
  <si>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</si>
  <si>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The carrying amount at the end of the period</t>
  </si>
  <si>
    <t>&lt;category proposed for exclusion&gt;</t>
  </si>
  <si>
    <t>&lt;insert relevant instruments&gt;</t>
  </si>
  <si>
    <t>&lt;insert relevant policy, plan, strategy etc&gt;</t>
  </si>
  <si>
    <t>Motor Vehicles</t>
  </si>
  <si>
    <t>TOTAL OPEX</t>
  </si>
  <si>
    <t xml:space="preserve">REGULATORY REPORTING STATEMENT
</t>
  </si>
  <si>
    <t>1.2 Business &amp; other details</t>
  </si>
  <si>
    <t>Table 1.2.1 - Submission particulars input sheet</t>
  </si>
  <si>
    <t>1.1 Instructions</t>
  </si>
  <si>
    <t>Contents</t>
  </si>
  <si>
    <t>The TNSP must fill out and submit the regulatory templates in this spreadsheet as part of its revenue proposal.</t>
  </si>
  <si>
    <t>Insurance</t>
  </si>
  <si>
    <t>TOTAL HISTORIC CAPEX</t>
  </si>
  <si>
    <t>Buildings</t>
  </si>
  <si>
    <t xml:space="preserve">SUPPORT THE BUSINESS </t>
  </si>
  <si>
    <t>Information Technology</t>
  </si>
  <si>
    <t>BUSINESS IT</t>
  </si>
  <si>
    <t>NON NETWORK</t>
  </si>
  <si>
    <t>Security/Compliance</t>
  </si>
  <si>
    <t>Replacements</t>
  </si>
  <si>
    <t xml:space="preserve">NON-LOAD DRIVEN </t>
  </si>
  <si>
    <t>NETWORK</t>
  </si>
  <si>
    <t>Project Category</t>
  </si>
  <si>
    <t>2005/2006</t>
  </si>
  <si>
    <t>2006/2007</t>
  </si>
  <si>
    <t>2007/2008</t>
  </si>
  <si>
    <t>2008/2009</t>
  </si>
  <si>
    <t>2009/2010</t>
  </si>
  <si>
    <t>2010/2011</t>
  </si>
  <si>
    <t>2011/2012</t>
  </si>
  <si>
    <t>2012/2013</t>
  </si>
  <si>
    <t>2013/2014</t>
  </si>
  <si>
    <t>2014/2015</t>
  </si>
  <si>
    <t>2015/2016</t>
  </si>
  <si>
    <t>2016/2017</t>
  </si>
  <si>
    <t>2017/2018</t>
  </si>
  <si>
    <t>2018/2019</t>
  </si>
  <si>
    <t>2019/2020</t>
  </si>
  <si>
    <t>2.1 Operating expenditure</t>
  </si>
  <si>
    <t>2.2 Capital expenditure</t>
  </si>
  <si>
    <t>2019-20</t>
  </si>
  <si>
    <t>Current regulatory control period ($M nominal)</t>
  </si>
  <si>
    <t>Forthcoming regulatory control period ($M real)</t>
  </si>
  <si>
    <t>2015-16 to 2019-20</t>
  </si>
  <si>
    <t>Forecast opex ($million, 2014-15)</t>
  </si>
  <si>
    <t>Less excluded costs ($million, 2014-15)</t>
  </si>
  <si>
    <t>Adjusted forecast opex ($million, 2014-15)</t>
  </si>
  <si>
    <t>Total 2014</t>
  </si>
  <si>
    <t>Current regulatory period</t>
  </si>
  <si>
    <t>Forthcoming regulatory period</t>
  </si>
  <si>
    <t>Actual/ estimate ($000s nominal)</t>
  </si>
  <si>
    <t>Forecast ($000s real)</t>
  </si>
  <si>
    <t>2006/07</t>
  </si>
  <si>
    <t>2007/08</t>
  </si>
  <si>
    <t>2008/09</t>
  </si>
  <si>
    <t>2009/10</t>
  </si>
  <si>
    <t>2010/11</t>
  </si>
  <si>
    <t>2011/12</t>
  </si>
  <si>
    <t>2012/13</t>
  </si>
  <si>
    <t>2013/14</t>
  </si>
  <si>
    <t>2014/15</t>
  </si>
  <si>
    <t>2015/16</t>
  </si>
  <si>
    <t>2016/17</t>
  </si>
  <si>
    <t>2017/18</t>
  </si>
  <si>
    <t>2018/19</t>
  </si>
  <si>
    <t>2019/20</t>
  </si>
  <si>
    <t>Network operations and maintenance</t>
  </si>
  <si>
    <t>Operating and maintenance costs</t>
  </si>
  <si>
    <t>Management fees and expenses</t>
  </si>
  <si>
    <t>TOTAL NETWORK OPERATIONS AND MAINTENANCE</t>
  </si>
  <si>
    <t>OTHER COSTS</t>
  </si>
  <si>
    <t>Tax on property and capital</t>
  </si>
  <si>
    <t>Accounting/audit fees</t>
  </si>
  <si>
    <t>TOTAL OTHER COSTS</t>
  </si>
  <si>
    <t>Driver</t>
  </si>
  <si>
    <t>Real price changes</t>
  </si>
  <si>
    <t>Output growth</t>
  </si>
  <si>
    <t>Productivity growth</t>
  </si>
  <si>
    <t>Total opex</t>
  </si>
  <si>
    <t>Efficient historic opex</t>
  </si>
  <si>
    <t>Proper operation of equipment (number of events):</t>
  </si>
  <si>
    <t>Market impact parameters (Hrs)</t>
  </si>
  <si>
    <t>Proposed MAR for 2015-16 ($million, nominal)</t>
  </si>
  <si>
    <t>5 per cent of the 2015-16 MAR</t>
  </si>
  <si>
    <t>Total 2005-15</t>
  </si>
  <si>
    <t>Total 2015-20</t>
  </si>
  <si>
    <t xml:space="preserve">Outline those obligations and requirements that the TNSP identifies as having a material impact on expenditure requirements. </t>
  </si>
  <si>
    <t>Directlink Joint Venture</t>
  </si>
  <si>
    <t>3. Network information</t>
  </si>
  <si>
    <t>4. Incentive schemes</t>
  </si>
  <si>
    <t>5. Other templates</t>
  </si>
  <si>
    <t>3.1 Material projects</t>
  </si>
  <si>
    <t>Table 3.1.1 - Projects in forthcoming regulatory control period</t>
  </si>
  <si>
    <t>Table 3.1.2 - Projects in current regulatory control period</t>
  </si>
  <si>
    <t>4.1 EBSS</t>
  </si>
  <si>
    <t>Table 4.1.1 - Proposed forecast opex for the EBSS for the 2015-16 to 2019-20 regulatory control period</t>
  </si>
  <si>
    <t xml:space="preserve">The NSP is required to populate all input cells (yellow) in table 4.1.1 presented below.
</t>
  </si>
  <si>
    <t>4.2 Service target performance incentive scheme (STPIS)</t>
  </si>
  <si>
    <t>Table 4.2.1 Historical performance and proposed capes, collars and targets for the service component of the STPIS</t>
  </si>
  <si>
    <t>The TNSP is required to provide the performance actuals for the most recent five years, and the proposed caps, collars and targets for the forthcoming regulatory control period for the parameters under the service component of the STPIS in table 4.2.1 below.</t>
  </si>
  <si>
    <t>Table 4.2.2 - Market impact component</t>
  </si>
  <si>
    <t>The TNSP is required to provide performance data in accordance with Appendix C of the STPIS for the preceding two calendar years in table 4.2.2 below.
The TNSP is also required to provide relevant information in the MIC workbook attached to Appendix A of the Notice.</t>
  </si>
  <si>
    <t>5.1  Policies and procedures</t>
  </si>
  <si>
    <t>Table 5.1.1 - Plans, policies, procedures and strategies</t>
  </si>
  <si>
    <t>5.2 Contingent projects</t>
  </si>
  <si>
    <t>Table 5.2.1 - Proposed contingent projects</t>
  </si>
  <si>
    <t xml:space="preserve">The TNSP is required to populate all input cells (yellow) in table 5.2.1 presented below. Additional rows may be added by the TNSP if required.
</t>
  </si>
  <si>
    <t>5.3  Obligations, requirements and standards</t>
  </si>
  <si>
    <t>5.4 Shared assets</t>
  </si>
  <si>
    <t>Table 5.4.1: Total unregulated revenue earned with shared assets ($'000 nominal)</t>
  </si>
  <si>
    <t>Table 5.4.2:  Shared asset unregulated services - apportionment methodology</t>
  </si>
  <si>
    <t>Stamp duty</t>
  </si>
  <si>
    <t>Forecast premiums ($000s, 2014-15)</t>
  </si>
  <si>
    <t>Current regulatory control period ($000s, nominal)</t>
  </si>
  <si>
    <t>Change to premium rates (per cent, real)</t>
  </si>
  <si>
    <t>Value of insured assets</t>
  </si>
  <si>
    <t>Premium rate (per cent)</t>
  </si>
  <si>
    <t>Premium (exposure times unit rate)</t>
  </si>
  <si>
    <t>Total premium (excludes GST)</t>
  </si>
  <si>
    <t>Liability cap</t>
  </si>
  <si>
    <t>Premium</t>
  </si>
  <si>
    <t>&lt;TNSP to insert additional items if any&gt;</t>
  </si>
  <si>
    <t>Forthcoming regulatory control period ($000s, 2014-15)</t>
  </si>
  <si>
    <t>Proposed self insurance allowance ($000s, 2014-15)</t>
  </si>
  <si>
    <t>Total property premiums</t>
  </si>
  <si>
    <t>Stamp duty ($nominal)</t>
  </si>
  <si>
    <t>Total liability premiums</t>
  </si>
  <si>
    <t>Commercial insurance deductable ($000s)</t>
  </si>
  <si>
    <t>Commercial insurance limit ($000s)</t>
  </si>
  <si>
    <t>Risk class</t>
  </si>
  <si>
    <t>Risk category</t>
  </si>
  <si>
    <t>Policy limit ($000s)</t>
  </si>
  <si>
    <t xml:space="preserve">Deductables ($000s) </t>
  </si>
  <si>
    <t>Previous period</t>
  </si>
  <si>
    <t>Forecast/ Estimate</t>
  </si>
  <si>
    <t>$'000</t>
  </si>
  <si>
    <t>Insert name of provision 1</t>
  </si>
  <si>
    <t>Insert brief description of the nature of the obligation</t>
  </si>
  <si>
    <t>Insert name of provision 2</t>
  </si>
  <si>
    <t>Insert name of provision 3</t>
  </si>
  <si>
    <t>Insert more provisions as required</t>
  </si>
  <si>
    <t>Total movement in provisions</t>
  </si>
  <si>
    <t>Insert provision 1</t>
  </si>
  <si>
    <t>Insert provision 2</t>
  </si>
  <si>
    <t>Insert provision 3</t>
  </si>
  <si>
    <t>Insert asset class 1</t>
  </si>
  <si>
    <t>Insert asset class 2</t>
  </si>
  <si>
    <t>Insert asset class 3</t>
  </si>
  <si>
    <t>Insert asset class 4</t>
  </si>
  <si>
    <t>Insert asset class 5</t>
  </si>
  <si>
    <t>Insert asset class 6</t>
  </si>
  <si>
    <t>Insert asset class 7</t>
  </si>
  <si>
    <t>Insert asset class 8</t>
  </si>
  <si>
    <t>Insert asset class 9</t>
  </si>
  <si>
    <t>Insert asset class 10</t>
  </si>
  <si>
    <t>Insert asset class 11</t>
  </si>
  <si>
    <t>Insert asset class 12</t>
  </si>
  <si>
    <t>Insert asset class 13</t>
  </si>
  <si>
    <t>Insert asset class 14</t>
  </si>
  <si>
    <t>Insert asset class 15</t>
  </si>
  <si>
    <t>Insert asset class 16</t>
  </si>
  <si>
    <t>Insert asset class 17</t>
  </si>
  <si>
    <t>Insert asset class 18</t>
  </si>
  <si>
    <t>Insert asset class 19</t>
  </si>
  <si>
    <t>Insert asset class 20</t>
  </si>
  <si>
    <t>Insert asset class 21</t>
  </si>
  <si>
    <t>Insert asset class 22</t>
  </si>
  <si>
    <t>Insert more asset classes as required</t>
  </si>
  <si>
    <t>Movement in provisions allocated to other (eg. revenue, retained earnings, etc)</t>
  </si>
  <si>
    <t>Total movement in provisions allocated to other</t>
  </si>
  <si>
    <t>2.3 PROVISIONS</t>
  </si>
  <si>
    <t>Table 2.3.1 - Changes in total provisions incl. RPM</t>
  </si>
  <si>
    <t>Table 2.3.2 - Allocation of movement in total provisions incl. RPM</t>
  </si>
  <si>
    <t xml:space="preserve">The TNSP must provide all forecast price changes used to forecast opex and capex, including forecast changes in CPI. Forecast price changes must be expressed in real terms, except for CPI. If the same escalators are not used for capex and opex, report capex and opex escalators separately. Add additional rows as required. If price changes for a given year were not used to forecast either opex or capex enter '0' for that year. </t>
  </si>
  <si>
    <t>Table 2.10.1 - Forecast labour and materials price changes</t>
  </si>
  <si>
    <t>Labour &amp; materials price changes</t>
  </si>
  <si>
    <t>Current regulatory period (% YoY real)</t>
  </si>
  <si>
    <t>Next regulatory period (%YoY real)</t>
  </si>
  <si>
    <t>Materials price changes</t>
  </si>
  <si>
    <t>Insert material 1</t>
  </si>
  <si>
    <t>Insert material 2</t>
  </si>
  <si>
    <t>Insert material 3</t>
  </si>
  <si>
    <t>Insert material 4</t>
  </si>
  <si>
    <t>Insert material 5</t>
  </si>
  <si>
    <t>Insert more materials as required</t>
  </si>
  <si>
    <t>Other price changes</t>
  </si>
  <si>
    <t>Insert labour 1</t>
  </si>
  <si>
    <t>Insert labour 2</t>
  </si>
  <si>
    <t>Insert other 1</t>
  </si>
  <si>
    <t>Insert other 2</t>
  </si>
  <si>
    <t>Insert more labour or other as required</t>
  </si>
  <si>
    <t>2.4 FORECAST PRICE CHANGES</t>
  </si>
  <si>
    <t xml:space="preserve">In Table 2.3.1 insert, for each provision, the name and a brief description of the nature of the obligation each provision in the spaces provided. Provision amounts must be inclusive of related party margins (RPMs) if the TNSP incurs RPMs.
In Table 2.3.2 allocate, by provision, the total movements in provisions from Table 2.3.1 to opex, as-incurred capex by asset class, as-commissioned capex by asset class and other.  'Other' refers to provisions that are recognised in equity, revenue, etc rather than as an expense. The total 'movement' (the sum of the movements allocated to opex, capex and other) is equal to the difference between the carrying amount at the end of the period and the carrying amount at the beginning of the period in Table 2.3.1. 
The TNSP must insert the Roll Forward Model asset classes in the as-incurred capex and as-commissioned capex sections of Table 2.3.2.
The TNSP must add rows for additional provisions in table 2.3.1 and 2.3.2 if it has more provisions than the tables allow room for. The additional rows must follow the same format as the rest of Table 2.3.1 and Table 2.3.2.
</t>
  </si>
  <si>
    <t>Table 2.1.1</t>
  </si>
  <si>
    <t>Table 2.1.2</t>
  </si>
  <si>
    <t>Prescribed transmission services opex by category</t>
  </si>
  <si>
    <t>Prescribed transmission services opex by driver</t>
  </si>
  <si>
    <t>Table 2.1.4</t>
  </si>
  <si>
    <t>Forecast opex step changes</t>
  </si>
  <si>
    <t>Forecast ($000s real June 2014)</t>
  </si>
  <si>
    <t>Step change</t>
  </si>
  <si>
    <t>Insert rows as required</t>
  </si>
  <si>
    <t>Check</t>
  </si>
  <si>
    <t>Forecast capex step changes</t>
  </si>
  <si>
    <t>Table 2.1.3</t>
  </si>
  <si>
    <t>Step changes</t>
  </si>
  <si>
    <t xml:space="preserve">Enter information for material projects only in the tables below. </t>
  </si>
  <si>
    <t>2004-05</t>
  </si>
  <si>
    <t>2003-04</t>
  </si>
  <si>
    <t>The TNSP must list and provide a brief description of key internal plans, policies, procedures or strategies that are used by it to plan and conduct its day to day operations and that have been relied upon in the development of its regulatory proposal. The TNSP must identify any internal plans, policies, procedures and strategies that have changed in the current regulatory control period or that are expected to change before the next regulatory control period where the change has been identified as a step change.</t>
  </si>
  <si>
    <t>Relevance to regulatory proposal</t>
  </si>
  <si>
    <t>Description of the plan, policy, procedure or strategy.</t>
  </si>
  <si>
    <t xml:space="preserve">Identify the element of the proposal/supporting documents that the policy, plan, procedure or strategy is relevant to e.g. replacement capex, capacity utilisation thresholds, opex </t>
  </si>
  <si>
    <t xml:space="preserve">Description of relevant obligations or requirements within the instrument (e.g. safety obligations, reliability targets) </t>
  </si>
  <si>
    <t xml:space="preserve">Identify what element of the proposal/supporting documents the obligation or requirement is relevant to e.g. replacement capex, capacity utilisation thresholds, opex </t>
  </si>
  <si>
    <t>Is the obligation or requirement identified in the response to section 3 'Step Changes' of the notice (yes or no)?</t>
  </si>
  <si>
    <t>Obligations or requirements</t>
  </si>
  <si>
    <t>Table 5.3.1 - Obligations or requirements</t>
  </si>
  <si>
    <t>Is this policy, plan or procedure identified in the response to section 3 'Step Changes' of the notice (yes or no)?</t>
  </si>
  <si>
    <t>($000s, nominal)</t>
  </si>
  <si>
    <t>Self-insurance limit                ($000s)</t>
  </si>
  <si>
    <t>2.5 Commercial insurance and self-insurance</t>
  </si>
  <si>
    <t>Table 2.5.1 - Forecast commercial insurance premiums by risk category</t>
  </si>
  <si>
    <t>The TNSP is required to provide a list of forecast commercial insurance premiums by risk category in table 2.5.1 below.</t>
  </si>
  <si>
    <t>Table 2.5.2 - Insurance premium - Total property</t>
  </si>
  <si>
    <t>The TNSP is required to provide actual and forecast insurance premium for total property in table 2.5.2 below.</t>
  </si>
  <si>
    <t>Table 2.5.3 - Insurance premium - Total liability</t>
  </si>
  <si>
    <t>The TNSP is required to provide actual and forecast insurance premium for total liability in table 2.5.3 below.</t>
  </si>
  <si>
    <t>Table 2.5.4 -Proposed self-insurance allowance by risk category</t>
  </si>
  <si>
    <t>The TNSP is required to provide a list of proposed self insurance allowances by risk category including a description of the risk and the proposed self-insurance allowance in table 2.5.4 below.</t>
  </si>
  <si>
    <t>See submission section 2.5.  Directlink has not undertaken a real cost escalation study and will rely on the AER's findings on real labour and materials cost escalation.</t>
  </si>
  <si>
    <t>Level 19, 580 George Street</t>
  </si>
  <si>
    <t>Sydney</t>
  </si>
  <si>
    <t>NSW</t>
  </si>
  <si>
    <t>Scott Young</t>
  </si>
  <si>
    <t>(02) 9275 0031</t>
  </si>
  <si>
    <t>scott.young@apa.com.au</t>
  </si>
  <si>
    <t>None</t>
  </si>
  <si>
    <t>NOTE TO THE AER</t>
  </si>
  <si>
    <t>Please note, Tables 2.3.1 and 2.3.2 are not applicable to Directlink as:</t>
  </si>
  <si>
    <t>During the current regulatory control period:</t>
  </si>
  <si>
    <t>- no provisions were recorded in the Regulatory Financial Records (i.e. the Regulatory Financial Accounts and the Statutory Trial Balances) of Directlink  for the financial years from 2006-07 to 2012-13.</t>
  </si>
  <si>
    <t>- on the basis that no provisions were recorded from 2006-07 through to 2012-13, it is estimated that there will be no provisions from 2013-14 through to 2014-15.</t>
  </si>
  <si>
    <t>Previous period:</t>
  </si>
  <si>
    <t>APA completed its acquisition of Direcklink on 28 February 2007.  Limited financial information was passed on to APA from the previous owner of Directlink.  On the basis of the above, it has been assumed that Directlink had no provisions during the financial years 2003-04 through to 2005-06.</t>
  </si>
  <si>
    <t>TOTAL FDC (see note)</t>
  </si>
  <si>
    <t>PLEASE NOTE:</t>
  </si>
  <si>
    <t>NOTE 1</t>
  </si>
  <si>
    <t>For the Financial Year 2005/2006</t>
  </si>
  <si>
    <t>APA completed its acquisition of Direcklink on 28 February 2007.  Financial information for the FY2005/2006 can not be provided as data was not passed on to APA from the previous owner of Directlink.</t>
  </si>
  <si>
    <t>(Note 1)</t>
  </si>
  <si>
    <t>Capitalisation policy</t>
  </si>
  <si>
    <t>Cost Allocation Methodology</t>
  </si>
  <si>
    <t>Asset Management Plan</t>
  </si>
  <si>
    <t>Directlink proposes no contingent projects.</t>
  </si>
  <si>
    <t>Directlink earns no unregulated revenue and has no shared assets.</t>
  </si>
  <si>
    <t>N/A</t>
  </si>
  <si>
    <t>Delineation of expenditure as capital or operating.  Included in RIN Attachments folder.</t>
  </si>
  <si>
    <t>Allocation of costs among the EII Corporate Group.  Included in Submission Attachments.</t>
  </si>
  <si>
    <t>Plan outlining strategies for managing the asset, including capex planning.  Included in Submission Attachments</t>
  </si>
  <si>
    <t>ABN 16 779 340 889</t>
  </si>
  <si>
    <t>Towers and Lines</t>
  </si>
  <si>
    <t>General Property</t>
  </si>
  <si>
    <t>General Liability</t>
  </si>
  <si>
    <t>Bushfire Liability</t>
  </si>
  <si>
    <t>Professional Indemnity</t>
  </si>
  <si>
    <t>Included in Industrial Special Risks Premium Below</t>
  </si>
  <si>
    <t>Included in Combined General Liability Premium Below</t>
  </si>
  <si>
    <t>Terrorism</t>
  </si>
  <si>
    <t>FSL</t>
  </si>
  <si>
    <t>Property</t>
  </si>
  <si>
    <t>Liability</t>
  </si>
  <si>
    <t>All risks of physical loss or damage</t>
  </si>
  <si>
    <t>General liability</t>
  </si>
  <si>
    <t>Yes</t>
  </si>
  <si>
    <t>See note below</t>
  </si>
  <si>
    <t>Note:  Directlink's historical accounts do not provide sufficient granularity to delineate insurance costs by type.  Total insurance costs are shown here.</t>
  </si>
  <si>
    <t>Material failure of the SCADA system (could not identify any events)</t>
  </si>
  <si>
    <t>Incorrect operational isolation (could not identify any events)</t>
  </si>
  <si>
    <t>Calendar years 2008 to 2012 were chosen to avoid too much distortion caused by the complete Directlink outage in the second half of 2013.</t>
  </si>
  <si>
    <t xml:space="preserve">Average Circuit Outage Rate – Fault (Target = 5 year average 2008 to 2012, Cap and Collar = ± 1 standard deviation) </t>
  </si>
  <si>
    <t xml:space="preserve">The criteria used was to count events where the tripped any reason other than external network events. </t>
  </si>
  <si>
    <t>Average Circuit Outage Rate – Forced (Target = 5 year average 2008 to 2012, Cap and Collar = ± 1 standard deviation)</t>
  </si>
  <si>
    <t xml:space="preserve">The criteria used was to count events where the converter was tripped during maintenance, delayed from returning to service by a secondary fault, and where we needed to shutdown with less than 24 hours’ notice. </t>
  </si>
  <si>
    <t xml:space="preserve">Failure of protection system (Target = 5 year average 2008 to 2012, Cap and Collar = ± 1 standard deviation). </t>
  </si>
  <si>
    <t>The criteria used was to count events where the control &amp; protection system caused a trip as a result of a fault or maintenance of the control &amp; protection system. Events where the converter was offline for another reason and the control &amp; protection system delayed restoration were not counted.</t>
  </si>
  <si>
    <t>As the MIC has not historically applied to Directlink,</t>
  </si>
  <si>
    <t>it has not gathered this information.</t>
  </si>
  <si>
    <t>     Debt raising costs</t>
  </si>
  <si>
    <t>Directlink has no major projects as envisioned by this template.</t>
  </si>
  <si>
    <t>Debt Raising Costs are calculated from the AER's PTRM</t>
  </si>
  <si>
    <t>Coordinating TNSP fees</t>
  </si>
  <si>
    <t xml:space="preserve">TransGrid as coordinating TNSP has not advised any fees levied under Rules 6A.29A.4 or 6A.29A.5.  </t>
  </si>
  <si>
    <t>Directlink will deduct any such fees from its actual reported opex in reporting against the EBSS.</t>
  </si>
  <si>
    <t>The historical capital expenditure reported in the above table has been calculated on the basis as "Incurred" therefore FDC (Financing During Construction) is 0 for each year.</t>
  </si>
  <si>
    <t>See notes below.</t>
  </si>
  <si>
    <t>Details of calculations are in RIN Attachment 13 (1)(d) Directlink Average Circuit Outage Rate Calcs</t>
  </si>
  <si>
    <t>Electricity Supply Act 1995;</t>
  </si>
  <si>
    <t>Electricity Supply (General) Regulation 2001</t>
  </si>
  <si>
    <t>Electricity Supply (Safety and Network Management) Regulation 2008;</t>
  </si>
  <si>
    <t>National Electricity (New South Wales) Act 1997;</t>
  </si>
  <si>
    <t xml:space="preserve"> National Electricity Rules;</t>
  </si>
  <si>
    <t>New South Wales - Occupational Health and Safety Act 2000, and</t>
  </si>
  <si>
    <t>New South Wales - Occupational Health and Safety Regulation 2001.</t>
  </si>
  <si>
    <t>These legislative instruments impact the operation of the interconnector generally.</t>
  </si>
  <si>
    <t>No</t>
  </si>
  <si>
    <t>Debt raising costs</t>
  </si>
  <si>
    <t>Total forecast opex</t>
  </si>
  <si>
    <t>Totals</t>
  </si>
  <si>
    <t>Compliance</t>
  </si>
  <si>
    <t>Other (Reliability)</t>
  </si>
  <si>
    <t>Replacement</t>
  </si>
  <si>
    <t>Capex Summary</t>
  </si>
  <si>
    <t>Opex:</t>
  </si>
  <si>
    <t>Bottom-up cost build ($2013/14)</t>
  </si>
  <si>
    <t>ABB Service Contract ($2013/14)</t>
  </si>
  <si>
    <t>Total Direct Opex ($2013/14)</t>
  </si>
  <si>
    <t>Per Roll Forward model</t>
  </si>
  <si>
    <t>Total Direct Opex ($2014/15)</t>
  </si>
  <si>
    <t>Directlink has not applied a base-step change appraoch to forecasting its opex and capex.</t>
  </si>
  <si>
    <t>These schedules are therefore not applicable.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</si>
</sst>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_-* #,##0.00_-;[Red]\(#,##0.00\)_-;_-* &quot;-&quot;??_-;_-@_-"/>
    <numFmt numFmtId="166" formatCode="_(* #,##0_);_(* \(#,##0\);_(* &quot;-&quot;_);_(@_)"/>
    <numFmt numFmtId="167" formatCode="_(* #,##0.00_);_(* \(#,##0.00\);_(* &quot;-&quot;??_);_(@_)"/>
    <numFmt numFmtId="168" formatCode="mm/dd/yy"/>
    <numFmt numFmtId="169" formatCode="_([$€-2]* #,##0.00_);_([$€-2]* \(#,##0.00\);_([$€-2]* &quot;-&quot;??_)"/>
    <numFmt numFmtId="170" formatCode="0_);[Red]\(0\)"/>
    <numFmt numFmtId="171" formatCode="0.0%"/>
    <numFmt numFmtId="172" formatCode="#,##0.0_);\(#,##0.0\)"/>
    <numFmt numFmtId="173" formatCode="#,##0_ ;\-#,##0\ "/>
    <numFmt numFmtId="174" formatCode="#,##0;[Red]\(#,##0.0\)"/>
    <numFmt numFmtId="175" formatCode="#,##0_ ;[Red]\(#,##0\)\ "/>
    <numFmt numFmtId="176" formatCode="#,##0.00;\(#,##0.00\)"/>
    <numFmt numFmtId="177" formatCode="_)d\-mmm\-yy_)"/>
    <numFmt numFmtId="178" formatCode="_(#,##0.0_);\(#,##0.0\);_(&quot;-&quot;_)"/>
    <numFmt numFmtId="179" formatCode="_(###0_);\(###0\);_(###0_)"/>
    <numFmt numFmtId="180" formatCode="#,##0.0000_);[Red]\(#,##0.0000\)"/>
    <numFmt numFmtId="181" formatCode="0.000%"/>
    <numFmt numFmtId="182" formatCode="0.000000%"/>
    <numFmt numFmtId="183" formatCode="#,##0.0"/>
    <numFmt numFmtId="184" formatCode="_-&quot;$&quot;* #,##0_-;\-&quot;$&quot;* #,##0_-;_-&quot;$&quot;* &quot;-&quot;??_-;_-@_-"/>
    <numFmt numFmtId="185" formatCode="0.000"/>
    <numFmt numFmtId="186" formatCode="#,##0.000"/>
    <numFmt numFmtId="187" formatCode="_-* #,##0_-;\-* #,##0_-;_-* &quot;-&quot;??_-;_-@_-"/>
  </numFmts>
  <fonts count="105">
    <font>
      <sz val="11"/>
      <color theme="1"/>
      <name val="Calibri"/>
      <family val="2"/>
      <scheme val="minor"/>
    </font>
    <font>
      <sz val="10"/>
      <color theme="1"/>
      <name val="Arial"/>
      <family val="2"/>
    </font>
    <font>
      <b/>
      <sz val="11"/>
      <color theme="1"/>
      <name val="Calibri"/>
      <family val="2"/>
      <scheme val="minor"/>
    </font>
    <font>
      <sz val="11"/>
      <color theme="1"/>
      <name val="Calibri"/>
      <family val="2"/>
      <scheme val="minor"/>
    </font>
    <font>
      <sz val="10"/>
      <name val="Arial"/>
      <family val="2"/>
    </font>
    <font>
      <b/>
      <sz val="16"/>
      <color indexed="9"/>
      <name val="Arial"/>
      <family val="2"/>
    </font>
    <font>
      <sz val="18"/>
      <color indexed="9"/>
      <name val="Arial"/>
      <family val="2"/>
    </font>
    <font>
      <b/>
      <sz val="16"/>
      <color theme="0"/>
      <name val="Arial"/>
      <family val="2"/>
    </font>
    <font>
      <b/>
      <sz val="10"/>
      <color theme="0"/>
      <name val="Arial"/>
      <family val="2"/>
    </font>
    <font>
      <b/>
      <sz val="10"/>
      <name val="Arial"/>
      <family val="2"/>
    </font>
    <font>
      <sz val="12"/>
      <name val="Arial"/>
      <family val="2"/>
    </font>
    <font>
      <b/>
      <sz val="12"/>
      <name val="Arial"/>
      <family val="2"/>
    </font>
    <font>
      <b/>
      <sz val="10"/>
      <color indexed="10"/>
      <name val="Arial"/>
      <family val="2"/>
    </font>
    <font>
      <sz val="16"/>
      <color indexed="51"/>
      <name val="Arial Black"/>
      <family val="2"/>
    </font>
    <font>
      <sz val="16"/>
      <color indexed="51"/>
      <name val="Arial"/>
      <family val="2"/>
    </font>
    <font>
      <sz val="10"/>
      <color indexed="51"/>
      <name val="Arial"/>
      <family val="2"/>
    </font>
    <font>
      <b/>
      <sz val="10"/>
      <color indexed="51"/>
      <name val="Arial"/>
      <family val="2"/>
    </font>
    <font>
      <sz val="10"/>
      <color indexed="9"/>
      <name val="Arial"/>
      <family val="2"/>
    </font>
    <font>
      <u/>
      <sz val="10"/>
      <color indexed="12"/>
      <name val="Arial"/>
      <family val="2"/>
    </font>
    <font>
      <b/>
      <sz val="14"/>
      <name val="Arial"/>
      <family val="2"/>
    </font>
    <font>
      <b/>
      <sz val="11"/>
      <name val="Arial"/>
      <family val="2"/>
    </font>
    <font>
      <sz val="11"/>
      <color indexed="17"/>
      <name val="Calibri"/>
      <family val="2"/>
    </font>
    <font>
      <sz val="10"/>
      <color indexed="10"/>
      <name val="Arial"/>
      <family val="2"/>
    </font>
    <font>
      <sz val="16"/>
      <name val="Arial Black"/>
      <family val="2"/>
    </font>
    <font>
      <b/>
      <sz val="16"/>
      <name val="Arial"/>
      <family val="2"/>
    </font>
    <font>
      <sz val="8"/>
      <name val="Arial"/>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amily val="2"/>
    </font>
    <font>
      <sz val="9"/>
      <name val="GillSans Light"/>
      <family val="2"/>
    </font>
    <font>
      <b/>
      <sz val="15"/>
      <color indexed="62"/>
      <name val="Calibri"/>
      <family val="2"/>
    </font>
    <font>
      <b/>
      <sz val="13"/>
      <color indexed="62"/>
      <name val="Calibri"/>
      <family val="2"/>
    </font>
    <font>
      <b/>
      <sz val="9"/>
      <name val="Arial"/>
      <family val="2"/>
    </font>
    <font>
      <b/>
      <sz val="11"/>
      <color indexed="62"/>
      <name val="Calibri"/>
      <family val="2"/>
    </font>
    <font>
      <b/>
      <sz val="8"/>
      <name val="Arial"/>
      <family val="2"/>
    </font>
    <font>
      <b/>
      <sz val="8.5"/>
      <name val="Univers 65"/>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amily val="2"/>
    </font>
    <font>
      <b/>
      <sz val="9"/>
      <name val="Palatino"/>
      <family val="1"/>
    </font>
    <font>
      <sz val="7"/>
      <name val="Palatino"/>
      <family val="1"/>
    </font>
    <font>
      <sz val="12"/>
      <name val="Palatino"/>
      <family val="1"/>
    </font>
    <font>
      <sz val="11"/>
      <name val="Helvetica-Black"/>
      <family val="2"/>
    </font>
    <font>
      <sz val="12"/>
      <color indexed="12"/>
      <name val="Arial MT"/>
    </font>
    <font>
      <b/>
      <u/>
      <sz val="9.5"/>
      <color indexed="56"/>
      <name val="Arial"/>
      <family val="2"/>
    </font>
    <font>
      <u/>
      <sz val="8"/>
      <color indexed="56"/>
      <name val="Arial"/>
      <family val="2"/>
    </font>
    <font>
      <sz val="11"/>
      <color indexed="10"/>
      <name val="Calibri"/>
      <family val="2"/>
    </font>
    <font>
      <b/>
      <i/>
      <sz val="11"/>
      <color theme="1"/>
      <name val="Calibri"/>
      <family val="2"/>
      <scheme val="minor"/>
    </font>
    <font>
      <sz val="10"/>
      <name val="Arial"/>
      <family val="2"/>
    </font>
    <font>
      <b/>
      <sz val="10"/>
      <color indexed="9"/>
      <name val="Arial"/>
      <family val="2"/>
    </font>
    <font>
      <sz val="10"/>
      <name val="Arial Black"/>
      <family val="2"/>
    </font>
    <font>
      <sz val="10"/>
      <color indexed="9"/>
      <name val="Arial Black"/>
      <family val="2"/>
    </font>
    <font>
      <sz val="10"/>
      <color rgb="FFFF0000"/>
      <name val="Arial"/>
      <family val="2"/>
    </font>
    <font>
      <b/>
      <sz val="11"/>
      <color theme="0"/>
      <name val="Arial"/>
      <family val="2"/>
    </font>
    <font>
      <sz val="11"/>
      <color theme="1"/>
      <name val="Arial"/>
      <family val="2"/>
    </font>
    <font>
      <sz val="11"/>
      <color theme="0"/>
      <name val="Calibri"/>
      <family val="2"/>
      <scheme val="minor"/>
    </font>
    <font>
      <sz val="10"/>
      <color theme="1"/>
      <name val="Calibri"/>
      <family val="2"/>
      <scheme val="minor"/>
    </font>
    <font>
      <b/>
      <sz val="11"/>
      <color theme="0"/>
      <name val="Calibri"/>
      <family val="2"/>
      <scheme val="minor"/>
    </font>
    <font>
      <sz val="10"/>
      <color theme="0"/>
      <name val="Calibri"/>
      <family val="2"/>
      <scheme val="minor"/>
    </font>
    <font>
      <sz val="10"/>
      <color indexed="51"/>
      <name val="Arial Black"/>
      <family val="2"/>
    </font>
    <font>
      <b/>
      <sz val="12"/>
      <color indexed="51"/>
      <name val="Arial"/>
      <family val="2"/>
    </font>
    <font>
      <b/>
      <sz val="10"/>
      <color indexed="9"/>
      <name val="Arial Black"/>
      <family val="2"/>
    </font>
    <font>
      <b/>
      <sz val="10"/>
      <name val="Arial Black"/>
      <family val="2"/>
    </font>
    <font>
      <sz val="10"/>
      <color indexed="18"/>
      <name val="Arial"/>
      <family val="2"/>
    </font>
    <font>
      <b/>
      <sz val="12"/>
      <color indexed="8"/>
      <name val="Arial"/>
      <family val="2"/>
    </font>
    <font>
      <sz val="9"/>
      <color theme="0"/>
      <name val="Arial"/>
      <family val="2"/>
    </font>
    <font>
      <sz val="9"/>
      <name val="Arial"/>
      <family val="2"/>
    </font>
    <font>
      <sz val="9"/>
      <color indexed="51"/>
      <name val="Arial"/>
      <family val="2"/>
    </font>
    <font>
      <b/>
      <sz val="9"/>
      <color indexed="8"/>
      <name val="Arial"/>
      <family val="2"/>
    </font>
    <font>
      <u/>
      <sz val="10"/>
      <color indexed="12"/>
      <name val="MS Sans Serif"/>
      <family val="2"/>
    </font>
    <font>
      <b/>
      <sz val="18"/>
      <color indexed="9"/>
      <name val="Arial"/>
      <family val="2"/>
    </font>
    <font>
      <b/>
      <sz val="12"/>
      <color indexed="9"/>
      <name val="Arial"/>
      <family val="2"/>
    </font>
    <font>
      <sz val="16"/>
      <color indexed="9"/>
      <name val="Arial"/>
      <family val="2"/>
    </font>
    <font>
      <b/>
      <sz val="10"/>
      <color rgb="FFFF0000"/>
      <name val="Arial"/>
      <family val="2"/>
    </font>
    <font>
      <b/>
      <i/>
      <sz val="11"/>
      <color rgb="FFFF0000"/>
      <name val="Calibri"/>
      <family val="2"/>
      <scheme val="minor"/>
    </font>
    <font>
      <sz val="10"/>
      <color theme="1"/>
      <name val="Arial"/>
      <family val="2"/>
    </font>
    <font>
      <u/>
      <sz val="11"/>
      <color theme="10"/>
      <name val="Calibri"/>
      <family val="2"/>
      <scheme val="minor"/>
    </font>
    <font>
      <b/>
      <u/>
      <sz val="11"/>
      <color theme="1"/>
      <name val="Calibri"/>
      <family val="2"/>
      <scheme val="minor"/>
    </font>
    <font>
      <b/>
      <u/>
      <sz val="10"/>
      <color theme="1"/>
      <name val="Calibri"/>
      <family val="2"/>
      <scheme val="minor"/>
    </font>
    <font>
      <sz val="10"/>
      <color rgb="FF000000"/>
      <name val="Calibri"/>
      <family val="2"/>
      <scheme val="minor"/>
    </font>
    <font>
      <b/>
      <sz val="11"/>
      <color rgb="FFFF0000"/>
      <name val="Calibri"/>
      <family val="2"/>
      <scheme val="minor"/>
    </font>
    <font>
      <sz val="10"/>
      <color rgb="FF1F497D"/>
      <name val="Arial"/>
      <family val="2"/>
    </font>
    <font>
      <sz val="10"/>
      <color theme="0" tint="-0.34998626667073579"/>
      <name val="Arial"/>
      <family val="2"/>
    </font>
    <font>
      <sz val="11"/>
      <color theme="0" tint="-0.34998626667073579"/>
      <name val="Calibri"/>
      <family val="2"/>
      <scheme val="minor"/>
    </font>
  </fonts>
  <fills count="5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indexed="8"/>
        <bgColor indexed="64"/>
      </patternFill>
    </fill>
    <fill>
      <patternFill patternType="solid">
        <fgColor indexed="22"/>
        <bgColor indexed="64"/>
      </patternFill>
    </fill>
    <fill>
      <patternFill patternType="solid">
        <fgColor indexed="48"/>
        <bgColor indexed="64"/>
      </patternFill>
    </fill>
    <fill>
      <patternFill patternType="solid">
        <fgColor indexed="62"/>
        <bgColor indexed="64"/>
      </patternFill>
    </fill>
    <fill>
      <patternFill patternType="solid">
        <fgColor indexed="9"/>
        <bgColor indexed="64"/>
      </patternFill>
    </fill>
    <fill>
      <patternFill patternType="solid">
        <fgColor rgb="FFFFFFCC"/>
        <bgColor indexed="64"/>
      </patternFill>
    </fill>
    <fill>
      <patternFill patternType="solid">
        <fgColor indexed="42"/>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7"/>
        <bgColor indexed="64"/>
      </patternFill>
    </fill>
    <fill>
      <patternFill patternType="solid">
        <fgColor indexed="26"/>
        <bgColor indexed="64"/>
      </patternFill>
    </fill>
    <fill>
      <patternFill patternType="mediumGray">
        <fgColor indexed="22"/>
      </patternFill>
    </fill>
    <fill>
      <patternFill patternType="solid">
        <fgColor indexed="63"/>
        <bgColor indexed="64"/>
      </patternFill>
    </fill>
    <fill>
      <patternFill patternType="solid">
        <fgColor indexed="41"/>
        <bgColor indexed="64"/>
      </patternFill>
    </fill>
    <fill>
      <patternFill patternType="solid">
        <fgColor theme="1" tint="0.249977111117893"/>
        <bgColor indexed="64"/>
      </patternFill>
    </fill>
    <fill>
      <patternFill patternType="solid">
        <fgColor theme="1" tint="0.14999847407452621"/>
        <bgColor indexed="64"/>
      </patternFill>
    </fill>
    <fill>
      <patternFill patternType="solid">
        <fgColor rgb="FF333399"/>
        <bgColor indexed="64"/>
      </patternFill>
    </fill>
    <fill>
      <patternFill patternType="solid">
        <fgColor rgb="FF002060"/>
        <bgColor indexed="64"/>
      </patternFill>
    </fill>
    <fill>
      <patternFill patternType="solid">
        <fgColor indexed="44"/>
        <bgColor indexed="64"/>
      </patternFill>
    </fill>
    <fill>
      <patternFill patternType="solid">
        <fgColor indexed="45"/>
        <bgColor indexed="64"/>
      </patternFill>
    </fill>
    <fill>
      <patternFill patternType="solid">
        <fgColor theme="0" tint="-0.14996795556505021"/>
        <bgColor indexed="64"/>
      </patternFill>
    </fill>
    <fill>
      <patternFill patternType="solid">
        <fgColor rgb="FFBFBFBF"/>
        <bgColor indexed="64"/>
      </patternFill>
    </fill>
    <fill>
      <patternFill patternType="solid">
        <fgColor rgb="FFD9D9D9"/>
        <bgColor indexed="64"/>
      </patternFill>
    </fill>
    <fill>
      <patternFill patternType="solid">
        <fgColor rgb="FFFFFF00"/>
        <bgColor indexed="64"/>
      </patternFill>
    </fill>
  </fills>
  <borders count="126">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medium">
        <color auto="1"/>
      </left>
      <right/>
      <top/>
      <bottom style="thin">
        <color auto="1"/>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thin">
        <color indexed="64"/>
      </right>
      <top/>
      <bottom style="thin">
        <color indexed="64"/>
      </bottom>
      <diagonal/>
    </border>
    <border>
      <left style="thin">
        <color auto="1"/>
      </left>
      <right style="thin">
        <color auto="1"/>
      </right>
      <top style="thin">
        <color indexed="64"/>
      </top>
      <bottom/>
      <diagonal/>
    </border>
    <border>
      <left style="thin">
        <color auto="1"/>
      </left>
      <right style="thin">
        <color auto="1"/>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auto="1"/>
      </left>
      <right style="thin">
        <color auto="1"/>
      </right>
      <top style="thin">
        <color indexed="64"/>
      </top>
      <bottom style="thin">
        <color auto="1"/>
      </bottom>
      <diagonal/>
    </border>
    <border>
      <left style="thin">
        <color auto="1"/>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auto="1"/>
      </left>
      <right style="medium">
        <color indexed="64"/>
      </right>
      <top style="thin">
        <color indexed="64"/>
      </top>
      <bottom style="thin">
        <color auto="1"/>
      </bottom>
      <diagonal/>
    </border>
    <border>
      <left style="medium">
        <color auto="1"/>
      </left>
      <right/>
      <top style="thin">
        <color indexed="64"/>
      </top>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auto="1"/>
      </left>
      <right/>
      <top/>
      <bottom style="medium">
        <color auto="1"/>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auto="1"/>
      </top>
      <bottom style="thin">
        <color auto="1"/>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auto="1"/>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indexed="64"/>
      </top>
      <bottom style="thin">
        <color indexed="64"/>
      </bottom>
      <diagonal/>
    </border>
    <border>
      <left/>
      <right style="medium">
        <color auto="1"/>
      </right>
      <top style="medium">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auto="1"/>
      </left>
      <right style="medium">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medium">
        <color indexed="64"/>
      </right>
      <top style="thin">
        <color indexed="64"/>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auto="1"/>
      </right>
      <top style="thin">
        <color indexed="64"/>
      </top>
      <bottom style="thin">
        <color auto="1"/>
      </bottom>
      <diagonal/>
    </border>
    <border>
      <left style="thin">
        <color auto="1"/>
      </left>
      <right style="thin">
        <color auto="1"/>
      </right>
      <top style="thin">
        <color indexed="64"/>
      </top>
      <bottom style="thin">
        <color auto="1"/>
      </bottom>
      <diagonal/>
    </border>
    <border>
      <left/>
      <right style="thin">
        <color indexed="64"/>
      </right>
      <top style="medium">
        <color indexed="64"/>
      </top>
      <bottom/>
      <diagonal/>
    </border>
    <border>
      <left/>
      <right/>
      <top style="thin">
        <color auto="1"/>
      </top>
      <bottom style="thin">
        <color auto="1"/>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auto="1"/>
      </left>
      <right style="medium">
        <color auto="1"/>
      </right>
      <top style="thin">
        <color auto="1"/>
      </top>
      <bottom style="medium">
        <color auto="1"/>
      </bottom>
      <diagonal/>
    </border>
    <border>
      <left/>
      <right/>
      <top style="thin">
        <color indexed="64"/>
      </top>
      <bottom/>
      <diagonal/>
    </border>
    <border>
      <left/>
      <right/>
      <top style="thin">
        <color indexed="64"/>
      </top>
      <bottom style="medium">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indexed="64"/>
      </top>
      <bottom style="thin">
        <color auto="1"/>
      </bottom>
      <diagonal/>
    </border>
    <border>
      <left style="thin">
        <color indexed="64"/>
      </left>
      <right style="thin">
        <color indexed="64"/>
      </right>
      <top style="thin">
        <color auto="1"/>
      </top>
      <bottom/>
      <diagonal/>
    </border>
    <border>
      <left style="medium">
        <color indexed="64"/>
      </left>
      <right style="thin">
        <color indexed="64"/>
      </right>
      <top style="thin">
        <color indexed="64"/>
      </top>
      <bottom/>
      <diagonal/>
    </border>
    <border>
      <left style="thin">
        <color auto="1"/>
      </left>
      <right style="medium">
        <color indexed="64"/>
      </right>
      <top style="thin">
        <color indexed="64"/>
      </top>
      <bottom/>
      <diagonal/>
    </border>
    <border>
      <left/>
      <right style="medium">
        <color indexed="64"/>
      </right>
      <top style="thin">
        <color indexed="64"/>
      </top>
      <bottom style="thin">
        <color auto="1"/>
      </bottom>
      <diagonal/>
    </border>
    <border>
      <left style="thin">
        <color auto="1"/>
      </left>
      <right/>
      <top style="thin">
        <color indexed="64"/>
      </top>
      <bottom/>
      <diagonal/>
    </border>
    <border>
      <left style="medium">
        <color auto="1"/>
      </left>
      <right style="thin">
        <color indexed="64"/>
      </right>
      <top style="medium">
        <color auto="1"/>
      </top>
      <bottom/>
      <diagonal/>
    </border>
    <border>
      <left/>
      <right/>
      <top style="thin">
        <color auto="1"/>
      </top>
      <bottom/>
      <diagonal/>
    </border>
    <border>
      <left/>
      <right/>
      <top style="thin">
        <color auto="1"/>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s>
  <cellStyleXfs count="328">
    <xf numFmtId="0" fontId="0"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applyFill="0"/>
    <xf numFmtId="0" fontId="18" fillId="0" borderId="0" applyNumberFormat="0" applyFill="0" applyBorder="0" applyAlignment="0" applyProtection="0">
      <alignment vertical="top"/>
      <protection locked="0"/>
    </xf>
    <xf numFmtId="0" fontId="3" fillId="0" borderId="0"/>
    <xf numFmtId="0" fontId="3" fillId="0" borderId="0"/>
    <xf numFmtId="0" fontId="4" fillId="0" borderId="0" applyFill="0"/>
    <xf numFmtId="44" fontId="4" fillId="0" borderId="0" applyFont="0" applyFill="0" applyBorder="0" applyAlignment="0" applyProtection="0"/>
    <xf numFmtId="0" fontId="4" fillId="0" borderId="0"/>
    <xf numFmtId="0" fontId="4" fillId="0" borderId="0"/>
    <xf numFmtId="0" fontId="4" fillId="0" borderId="0"/>
    <xf numFmtId="165" fontId="25" fillId="0" borderId="0"/>
    <xf numFmtId="165" fontId="25" fillId="0" borderId="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4" borderId="0" applyNumberFormat="0" applyBorder="0" applyAlignment="0" applyProtection="0"/>
    <xf numFmtId="0" fontId="26" fillId="17" borderId="0" applyNumberFormat="0" applyBorder="0" applyAlignment="0" applyProtection="0"/>
    <xf numFmtId="0" fontId="26" fillId="15"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18" borderId="0" applyNumberFormat="0" applyBorder="0" applyAlignment="0" applyProtection="0"/>
    <xf numFmtId="0" fontId="26" fillId="20" borderId="0" applyNumberFormat="0" applyBorder="0" applyAlignment="0" applyProtection="0"/>
    <xf numFmtId="0" fontId="26" fillId="15" borderId="0" applyNumberFormat="0" applyBorder="0" applyAlignment="0" applyProtection="0"/>
    <xf numFmtId="0" fontId="27" fillId="21"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18" borderId="0" applyNumberFormat="0" applyBorder="0" applyAlignment="0" applyProtection="0"/>
    <xf numFmtId="0" fontId="27" fillId="21" borderId="0" applyNumberFormat="0" applyBorder="0" applyAlignment="0" applyProtection="0"/>
    <xf numFmtId="0" fontId="27" fillId="15"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7" fillId="23" borderId="0" applyNumberFormat="0" applyBorder="0" applyAlignment="0" applyProtection="0"/>
    <xf numFmtId="0" fontId="27" fillId="21"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26" fillId="22" borderId="0" applyNumberFormat="0" applyBorder="0" applyAlignment="0" applyProtection="0"/>
    <xf numFmtId="0" fontId="26" fillId="25" borderId="0" applyNumberFormat="0" applyBorder="0" applyAlignment="0" applyProtection="0"/>
    <xf numFmtId="0" fontId="27" fillId="25" borderId="0" applyNumberFormat="0" applyBorder="0" applyAlignment="0" applyProtection="0"/>
    <xf numFmtId="0" fontId="27" fillId="30" borderId="0" applyNumberFormat="0" applyBorder="0" applyAlignment="0" applyProtection="0"/>
    <xf numFmtId="0" fontId="26" fillId="31" borderId="0" applyNumberFormat="0" applyBorder="0" applyAlignment="0" applyProtection="0"/>
    <xf numFmtId="0" fontId="26" fillId="22" borderId="0" applyNumberFormat="0" applyBorder="0" applyAlignment="0" applyProtection="0"/>
    <xf numFmtId="0" fontId="27" fillId="23" borderId="0" applyNumberFormat="0" applyBorder="0" applyAlignment="0" applyProtection="0"/>
    <xf numFmtId="0" fontId="27" fillId="21" borderId="0" applyNumberFormat="0" applyBorder="0" applyAlignment="0" applyProtection="0"/>
    <xf numFmtId="0" fontId="26" fillId="24" borderId="0" applyNumberFormat="0" applyBorder="0" applyAlignment="0" applyProtection="0"/>
    <xf numFmtId="0" fontId="26" fillId="32"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8" fillId="0" borderId="0"/>
    <xf numFmtId="42" fontId="29" fillId="0" borderId="0" applyFont="0" applyFill="0" applyBorder="0" applyAlignment="0" applyProtection="0"/>
    <xf numFmtId="0" fontId="30" fillId="34" borderId="0" applyNumberFormat="0" applyBorder="0" applyAlignment="0" applyProtection="0"/>
    <xf numFmtId="0" fontId="31" fillId="0" borderId="0" applyNumberFormat="0" applyFill="0" applyBorder="0" applyAlignment="0"/>
    <xf numFmtId="166" fontId="4" fillId="8" borderId="0" applyNumberFormat="0" applyFont="0" applyBorder="0" applyAlignment="0">
      <alignment horizontal="right"/>
    </xf>
    <xf numFmtId="166" fontId="4" fillId="8" borderId="0" applyNumberFormat="0" applyFont="0" applyBorder="0" applyAlignment="0">
      <alignment horizontal="right"/>
    </xf>
    <xf numFmtId="0" fontId="32" fillId="0" borderId="0" applyNumberFormat="0" applyFill="0" applyBorder="0" applyAlignment="0">
      <protection locked="0"/>
    </xf>
    <xf numFmtId="0" fontId="33" fillId="14" borderId="25" applyNumberFormat="0" applyAlignment="0" applyProtection="0"/>
    <xf numFmtId="0" fontId="34" fillId="35" borderId="26" applyNumberFormat="0" applyAlignment="0" applyProtection="0"/>
    <xf numFmtId="41" fontId="4" fillId="0" borderId="0" applyFont="0" applyFill="0" applyBorder="0" applyAlignment="0" applyProtection="0"/>
    <xf numFmtId="0" fontId="35"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43" fontId="26"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3" fontId="3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168" fontId="4" fillId="0" borderId="0" applyFont="0" applyFill="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169" fontId="26" fillId="0" borderId="0" applyFont="0" applyFill="0" applyBorder="0" applyAlignment="0" applyProtection="0"/>
    <xf numFmtId="0" fontId="38" fillId="0" borderId="0" applyNumberFormat="0" applyFill="0" applyBorder="0" applyAlignment="0" applyProtection="0"/>
    <xf numFmtId="170" fontId="4" fillId="0" borderId="0" applyFont="0" applyFill="0" applyBorder="0" applyAlignment="0" applyProtection="0"/>
    <xf numFmtId="0" fontId="39" fillId="0" borderId="0"/>
    <xf numFmtId="0" fontId="40" fillId="0" borderId="0"/>
    <xf numFmtId="0" fontId="21" fillId="13" borderId="0" applyNumberFormat="0" applyBorder="0" applyAlignment="0" applyProtection="0"/>
    <xf numFmtId="0" fontId="41" fillId="0" borderId="27" applyNumberFormat="0" applyFill="0" applyAlignment="0" applyProtection="0"/>
    <xf numFmtId="0" fontId="9" fillId="0" borderId="0" applyFill="0" applyBorder="0">
      <alignment vertical="center"/>
    </xf>
    <xf numFmtId="0" fontId="42" fillId="0" borderId="28" applyNumberFormat="0" applyFill="0" applyAlignment="0" applyProtection="0"/>
    <xf numFmtId="0" fontId="43" fillId="0" borderId="0" applyFill="0" applyBorder="0">
      <alignment vertical="center"/>
    </xf>
    <xf numFmtId="0" fontId="44" fillId="0" borderId="29" applyNumberFormat="0" applyFill="0" applyAlignment="0" applyProtection="0"/>
    <xf numFmtId="0" fontId="45" fillId="0" borderId="0" applyFill="0" applyBorder="0">
      <alignment vertical="center"/>
    </xf>
    <xf numFmtId="0" fontId="44" fillId="0" borderId="0" applyNumberFormat="0" applyFill="0" applyBorder="0" applyAlignment="0" applyProtection="0"/>
    <xf numFmtId="0" fontId="25" fillId="0" borderId="0" applyFill="0" applyBorder="0">
      <alignment vertical="center"/>
    </xf>
    <xf numFmtId="171" fontId="46" fillId="0" borderId="0"/>
    <xf numFmtId="0" fontId="47" fillId="0" borderId="0" applyFill="0" applyBorder="0">
      <alignment horizontal="center" vertical="center"/>
      <protection locked="0"/>
    </xf>
    <xf numFmtId="0" fontId="48" fillId="0" borderId="0" applyFill="0" applyBorder="0">
      <alignment horizontal="left" vertical="center"/>
      <protection locked="0"/>
    </xf>
    <xf numFmtId="0" fontId="49" fillId="15" borderId="25" applyNumberFormat="0" applyAlignment="0" applyProtection="0"/>
    <xf numFmtId="166" fontId="4" fillId="39" borderId="0" applyFont="0" applyBorder="0" applyAlignment="0">
      <alignment horizontal="right"/>
      <protection locked="0"/>
    </xf>
    <xf numFmtId="166" fontId="4" fillId="39" borderId="0" applyFont="0" applyBorder="0" applyAlignment="0">
      <alignment horizontal="right"/>
      <protection locked="0"/>
    </xf>
    <xf numFmtId="166" fontId="4" fillId="40" borderId="0" applyFont="0" applyBorder="0">
      <alignment horizontal="right"/>
      <protection locked="0"/>
    </xf>
    <xf numFmtId="0" fontId="25" fillId="8" borderId="0"/>
    <xf numFmtId="0" fontId="50" fillId="0" borderId="30" applyNumberFormat="0" applyFill="0" applyAlignment="0" applyProtection="0"/>
    <xf numFmtId="172" fontId="51" fillId="0" borderId="0"/>
    <xf numFmtId="0" fontId="11" fillId="0" borderId="0" applyFill="0" applyBorder="0">
      <alignment horizontal="left" vertical="center"/>
    </xf>
    <xf numFmtId="0" fontId="52" fillId="19" borderId="0" applyNumberFormat="0" applyBorder="0" applyAlignment="0" applyProtection="0"/>
    <xf numFmtId="173" fontId="5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4" fillId="0" borderId="0"/>
    <xf numFmtId="0" fontId="3" fillId="0" borderId="0"/>
    <xf numFmtId="0" fontId="3" fillId="0" borderId="0"/>
    <xf numFmtId="0" fontId="4" fillId="0" borderId="0"/>
    <xf numFmtId="0" fontId="26" fillId="0" borderId="0"/>
    <xf numFmtId="0" fontId="29" fillId="0" borderId="0"/>
    <xf numFmtId="0" fontId="4" fillId="0" borderId="0" applyFill="0"/>
    <xf numFmtId="0" fontId="3" fillId="0" borderId="0"/>
    <xf numFmtId="0" fontId="4" fillId="0" borderId="0"/>
    <xf numFmtId="0" fontId="4" fillId="16" borderId="31" applyNumberFormat="0" applyFont="0" applyAlignment="0" applyProtection="0"/>
    <xf numFmtId="0" fontId="54" fillId="14" borderId="32" applyNumberFormat="0" applyAlignment="0" applyProtection="0"/>
    <xf numFmtId="174" fontId="4" fillId="0" borderId="0" applyFill="0" applyBorder="0"/>
    <xf numFmtId="9" fontId="4" fillId="0" borderId="0" applyFont="0" applyFill="0" applyBorder="0" applyAlignment="0" applyProtection="0"/>
    <xf numFmtId="9" fontId="26" fillId="0" borderId="0" applyFont="0" applyFill="0" applyBorder="0" applyAlignment="0" applyProtection="0"/>
    <xf numFmtId="171" fontId="55" fillId="0" borderId="0"/>
    <xf numFmtId="0" fontId="45" fillId="0" borderId="0" applyFill="0" applyBorder="0">
      <alignment vertical="center"/>
    </xf>
    <xf numFmtId="0" fontId="35" fillId="0" borderId="0" applyNumberFormat="0" applyFont="0" applyFill="0" applyBorder="0" applyAlignment="0" applyProtection="0">
      <alignment horizontal="left"/>
    </xf>
    <xf numFmtId="15" fontId="35" fillId="0" borderId="0" applyFont="0" applyFill="0" applyBorder="0" applyAlignment="0" applyProtection="0"/>
    <xf numFmtId="4" fontId="35" fillId="0" borderId="0" applyFont="0" applyFill="0" applyBorder="0" applyAlignment="0" applyProtection="0"/>
    <xf numFmtId="175" fontId="56" fillId="0" borderId="15"/>
    <xf numFmtId="0" fontId="57" fillId="0" borderId="4">
      <alignment horizontal="center"/>
    </xf>
    <xf numFmtId="3" fontId="35" fillId="0" borderId="0" applyFont="0" applyFill="0" applyBorder="0" applyAlignment="0" applyProtection="0"/>
    <xf numFmtId="0" fontId="35" fillId="41" borderId="0" applyNumberFormat="0" applyFont="0" applyBorder="0" applyAlignment="0" applyProtection="0"/>
    <xf numFmtId="176" fontId="4" fillId="0" borderId="0"/>
    <xf numFmtId="177" fontId="25" fillId="0" borderId="0" applyFill="0" applyBorder="0">
      <alignment horizontal="right" vertical="center"/>
    </xf>
    <xf numFmtId="178" fontId="25" fillId="0" borderId="0" applyFill="0" applyBorder="0">
      <alignment horizontal="right" vertical="center"/>
    </xf>
    <xf numFmtId="179" fontId="25" fillId="0" borderId="0" applyFill="0" applyBorder="0">
      <alignment horizontal="right" vertical="center"/>
    </xf>
    <xf numFmtId="0" fontId="4" fillId="16" borderId="0" applyNumberFormat="0" applyFont="0" applyBorder="0" applyAlignment="0" applyProtection="0"/>
    <xf numFmtId="0" fontId="4" fillId="14" borderId="0" applyNumberFormat="0" applyFont="0" applyBorder="0" applyAlignment="0" applyProtection="0"/>
    <xf numFmtId="0" fontId="4" fillId="18" borderId="0" applyNumberFormat="0" applyFont="0" applyBorder="0" applyAlignment="0" applyProtection="0"/>
    <xf numFmtId="0" fontId="4" fillId="0" borderId="0" applyNumberFormat="0" applyFont="0" applyFill="0" applyBorder="0" applyAlignment="0" applyProtection="0"/>
    <xf numFmtId="0" fontId="4" fillId="18"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58" fillId="0" borderId="0" applyNumberFormat="0" applyFill="0" applyBorder="0" applyAlignment="0" applyProtection="0"/>
    <xf numFmtId="0" fontId="4" fillId="0" borderId="0"/>
    <xf numFmtId="0" fontId="11" fillId="0" borderId="0"/>
    <xf numFmtId="0" fontId="19" fillId="0" borderId="0"/>
    <xf numFmtId="15" fontId="4" fillId="0" borderId="0"/>
    <xf numFmtId="10" fontId="4" fillId="0" borderId="0"/>
    <xf numFmtId="0" fontId="59" fillId="7" borderId="18" applyBorder="0" applyProtection="0">
      <alignment horizontal="centerContinuous" vertical="center"/>
    </xf>
    <xf numFmtId="0" fontId="60" fillId="0" borderId="0" applyBorder="0" applyProtection="0">
      <alignment vertical="center"/>
    </xf>
    <xf numFmtId="0" fontId="61" fillId="0" borderId="0">
      <alignment horizontal="left"/>
    </xf>
    <xf numFmtId="0" fontId="61" fillId="0" borderId="16" applyFill="0" applyBorder="0" applyProtection="0">
      <alignment horizontal="left" vertical="top"/>
    </xf>
    <xf numFmtId="49" fontId="4" fillId="0" borderId="0" applyFont="0" applyFill="0" applyBorder="0" applyAlignment="0" applyProtection="0"/>
    <xf numFmtId="0" fontId="62" fillId="0" borderId="0"/>
    <xf numFmtId="0" fontId="63" fillId="0" borderId="0"/>
    <xf numFmtId="0" fontId="63" fillId="0" borderId="0"/>
    <xf numFmtId="0" fontId="62" fillId="0" borderId="0"/>
    <xf numFmtId="172" fontId="64" fillId="0" borderId="0"/>
    <xf numFmtId="0" fontId="58" fillId="0" borderId="0" applyNumberFormat="0" applyFill="0" applyBorder="0" applyAlignment="0" applyProtection="0"/>
    <xf numFmtId="0" fontId="65" fillId="0" borderId="0" applyFill="0" applyBorder="0">
      <alignment horizontal="left" vertical="center"/>
      <protection locked="0"/>
    </xf>
    <xf numFmtId="0" fontId="62" fillId="0" borderId="0"/>
    <xf numFmtId="0" fontId="66" fillId="0" borderId="0" applyFill="0" applyBorder="0">
      <alignment horizontal="left" vertical="center"/>
      <protection locked="0"/>
    </xf>
    <xf numFmtId="0" fontId="37" fillId="0" borderId="33" applyNumberFormat="0" applyFill="0" applyAlignment="0" applyProtection="0"/>
    <xf numFmtId="0" fontId="67" fillId="0" borderId="0" applyNumberFormat="0" applyFill="0" applyBorder="0" applyAlignment="0" applyProtection="0"/>
    <xf numFmtId="180" fontId="4" fillId="0" borderId="18" applyBorder="0" applyProtection="0">
      <alignment horizontal="right"/>
    </xf>
    <xf numFmtId="0" fontId="69" fillId="0" borderId="0"/>
    <xf numFmtId="9" fontId="3" fillId="0" borderId="0" applyFont="0" applyFill="0" applyBorder="0" applyAlignment="0" applyProtection="0"/>
    <xf numFmtId="0" fontId="69" fillId="0" borderId="0"/>
    <xf numFmtId="0" fontId="4" fillId="0" borderId="0"/>
    <xf numFmtId="0" fontId="4" fillId="0" borderId="0"/>
    <xf numFmtId="0" fontId="4" fillId="0" borderId="0" applyFill="0"/>
    <xf numFmtId="0" fontId="4" fillId="0" borderId="0"/>
    <xf numFmtId="0" fontId="4" fillId="0" borderId="0" applyFill="0"/>
    <xf numFmtId="0" fontId="54" fillId="14" borderId="48" applyNumberFormat="0" applyAlignment="0" applyProtection="0"/>
    <xf numFmtId="0" fontId="37" fillId="0" borderId="49" applyNumberFormat="0" applyFill="0" applyAlignment="0" applyProtection="0"/>
    <xf numFmtId="0" fontId="33" fillId="14" borderId="51" applyNumberFormat="0" applyAlignment="0" applyProtection="0"/>
    <xf numFmtId="0" fontId="33" fillId="14" borderId="51" applyNumberFormat="0" applyAlignment="0" applyProtection="0"/>
    <xf numFmtId="0" fontId="33" fillId="14" borderId="51" applyNumberFormat="0" applyAlignment="0" applyProtection="0"/>
    <xf numFmtId="0" fontId="33" fillId="14" borderId="51" applyNumberFormat="0" applyAlignment="0" applyProtection="0"/>
    <xf numFmtId="0" fontId="44" fillId="0" borderId="29" applyNumberFormat="0" applyFill="0" applyAlignment="0" applyProtection="0"/>
    <xf numFmtId="0" fontId="49" fillId="15" borderId="51" applyNumberFormat="0" applyAlignment="0" applyProtection="0"/>
    <xf numFmtId="0" fontId="49" fillId="15" borderId="51" applyNumberFormat="0" applyAlignment="0" applyProtection="0"/>
    <xf numFmtId="0" fontId="49" fillId="15" borderId="51" applyNumberFormat="0" applyAlignment="0" applyProtection="0"/>
    <xf numFmtId="0" fontId="49" fillId="15" borderId="51" applyNumberFormat="0" applyAlignment="0" applyProtection="0"/>
    <xf numFmtId="0" fontId="4" fillId="16" borderId="52" applyNumberFormat="0" applyFont="0" applyAlignment="0" applyProtection="0"/>
    <xf numFmtId="0" fontId="4" fillId="16" borderId="52" applyNumberFormat="0" applyFont="0" applyAlignment="0" applyProtection="0"/>
    <xf numFmtId="0" fontId="4" fillId="16" borderId="52" applyNumberFormat="0" applyFont="0" applyAlignment="0" applyProtection="0"/>
    <xf numFmtId="0" fontId="4" fillId="16" borderId="52" applyNumberFormat="0" applyFont="0" applyAlignment="0" applyProtection="0"/>
    <xf numFmtId="0" fontId="4" fillId="16" borderId="52" applyNumberFormat="0" applyFont="0" applyAlignment="0" applyProtection="0"/>
    <xf numFmtId="0" fontId="54" fillId="14" borderId="53" applyNumberFormat="0" applyAlignment="0" applyProtection="0"/>
    <xf numFmtId="0" fontId="54" fillId="14" borderId="53" applyNumberFormat="0" applyAlignment="0" applyProtection="0"/>
    <xf numFmtId="0" fontId="54" fillId="14" borderId="53" applyNumberFormat="0" applyAlignment="0" applyProtection="0"/>
    <xf numFmtId="0" fontId="54" fillId="14" borderId="53" applyNumberFormat="0" applyAlignment="0" applyProtection="0"/>
    <xf numFmtId="0" fontId="54" fillId="14" borderId="53" applyNumberFormat="0" applyAlignment="0" applyProtection="0"/>
    <xf numFmtId="0" fontId="59" fillId="7" borderId="35" applyBorder="0" applyProtection="0">
      <alignment horizontal="centerContinuous" vertical="center"/>
    </xf>
    <xf numFmtId="0" fontId="37" fillId="0" borderId="54" applyNumberFormat="0" applyFill="0" applyAlignment="0" applyProtection="0"/>
    <xf numFmtId="0" fontId="37" fillId="0" borderId="54" applyNumberFormat="0" applyFill="0" applyAlignment="0" applyProtection="0"/>
    <xf numFmtId="0" fontId="37" fillId="0" borderId="54" applyNumberFormat="0" applyFill="0" applyAlignment="0" applyProtection="0"/>
    <xf numFmtId="0" fontId="37" fillId="0" borderId="54" applyNumberFormat="0" applyFill="0" applyAlignment="0" applyProtection="0"/>
    <xf numFmtId="0" fontId="37" fillId="0" borderId="54" applyNumberFormat="0" applyFill="0" applyAlignment="0" applyProtection="0"/>
    <xf numFmtId="180" fontId="4" fillId="0" borderId="35" applyBorder="0" applyProtection="0">
      <alignment horizontal="right"/>
    </xf>
    <xf numFmtId="44" fontId="3" fillId="0" borderId="0" applyFont="0" applyFill="0" applyBorder="0" applyAlignment="0" applyProtection="0"/>
    <xf numFmtId="0" fontId="4" fillId="11" borderId="0"/>
    <xf numFmtId="0" fontId="90" fillId="0" borderId="0" applyNumberFormat="0" applyFill="0" applyBorder="0" applyAlignment="0" applyProtection="0"/>
    <xf numFmtId="0" fontId="33" fillId="14" borderId="51" applyNumberFormat="0" applyAlignment="0" applyProtection="0"/>
    <xf numFmtId="0" fontId="33" fillId="14" borderId="51" applyNumberFormat="0" applyAlignment="0" applyProtection="0"/>
    <xf numFmtId="0" fontId="33" fillId="14" borderId="51" applyNumberFormat="0" applyAlignment="0" applyProtection="0"/>
    <xf numFmtId="0" fontId="33" fillId="14" borderId="51" applyNumberFormat="0" applyAlignment="0" applyProtection="0"/>
    <xf numFmtId="0" fontId="33" fillId="14" borderId="51" applyNumberFormat="0" applyAlignment="0" applyProtection="0"/>
    <xf numFmtId="0" fontId="33" fillId="14" borderId="51" applyNumberFormat="0" applyAlignment="0" applyProtection="0"/>
    <xf numFmtId="0" fontId="33" fillId="14" borderId="51" applyNumberFormat="0" applyAlignment="0" applyProtection="0"/>
    <xf numFmtId="0" fontId="33" fillId="14" borderId="51" applyNumberFormat="0" applyAlignment="0" applyProtection="0"/>
    <xf numFmtId="0" fontId="49" fillId="15" borderId="51" applyNumberFormat="0" applyAlignment="0" applyProtection="0"/>
    <xf numFmtId="0" fontId="49" fillId="15" borderId="51" applyNumberFormat="0" applyAlignment="0" applyProtection="0"/>
    <xf numFmtId="0" fontId="49" fillId="15" borderId="51" applyNumberFormat="0" applyAlignment="0" applyProtection="0"/>
    <xf numFmtId="0" fontId="49" fillId="15" borderId="51" applyNumberFormat="0" applyAlignment="0" applyProtection="0"/>
    <xf numFmtId="0" fontId="49" fillId="15" borderId="51" applyNumberFormat="0" applyAlignment="0" applyProtection="0"/>
    <xf numFmtId="0" fontId="49" fillId="15" borderId="51" applyNumberFormat="0" applyAlignment="0" applyProtection="0"/>
    <xf numFmtId="0" fontId="49" fillId="15" borderId="51" applyNumberFormat="0" applyAlignment="0" applyProtection="0"/>
    <xf numFmtId="0" fontId="49" fillId="15" borderId="51" applyNumberFormat="0" applyAlignment="0" applyProtection="0"/>
    <xf numFmtId="0" fontId="4" fillId="16" borderId="52" applyNumberFormat="0" applyFont="0" applyAlignment="0" applyProtection="0"/>
    <xf numFmtId="0" fontId="4" fillId="16" borderId="52" applyNumberFormat="0" applyFont="0" applyAlignment="0" applyProtection="0"/>
    <xf numFmtId="0" fontId="4" fillId="16" borderId="52" applyNumberFormat="0" applyFont="0" applyAlignment="0" applyProtection="0"/>
    <xf numFmtId="0" fontId="4" fillId="16" borderId="52" applyNumberFormat="0" applyFont="0" applyAlignment="0" applyProtection="0"/>
    <xf numFmtId="0" fontId="4" fillId="16" borderId="52" applyNumberFormat="0" applyFont="0" applyAlignment="0" applyProtection="0"/>
    <xf numFmtId="0" fontId="54" fillId="14" borderId="74" applyNumberFormat="0" applyAlignment="0" applyProtection="0"/>
    <xf numFmtId="0" fontId="54" fillId="14" borderId="74" applyNumberFormat="0" applyAlignment="0" applyProtection="0"/>
    <xf numFmtId="0" fontId="54" fillId="14" borderId="74" applyNumberFormat="0" applyAlignment="0" applyProtection="0"/>
    <xf numFmtId="0" fontId="54" fillId="14" borderId="74" applyNumberFormat="0" applyAlignment="0" applyProtection="0"/>
    <xf numFmtId="0" fontId="54" fillId="14" borderId="74" applyNumberFormat="0" applyAlignment="0" applyProtection="0"/>
    <xf numFmtId="0" fontId="54" fillId="14" borderId="74" applyNumberFormat="0" applyAlignment="0" applyProtection="0"/>
    <xf numFmtId="0" fontId="54" fillId="14" borderId="74" applyNumberFormat="0" applyAlignment="0" applyProtection="0"/>
    <xf numFmtId="0" fontId="54" fillId="14" borderId="74" applyNumberFormat="0" applyAlignment="0" applyProtection="0"/>
    <xf numFmtId="0" fontId="54" fillId="14" borderId="74" applyNumberFormat="0" applyAlignment="0" applyProtection="0"/>
    <xf numFmtId="0" fontId="54" fillId="14" borderId="74" applyNumberFormat="0" applyAlignment="0" applyProtection="0"/>
    <xf numFmtId="0" fontId="54" fillId="14" borderId="74" applyNumberFormat="0" applyAlignment="0" applyProtection="0"/>
    <xf numFmtId="0" fontId="54" fillId="14" borderId="74" applyNumberFormat="0" applyAlignment="0" applyProtection="0"/>
    <xf numFmtId="0" fontId="54" fillId="14" borderId="74" applyNumberFormat="0" applyAlignment="0" applyProtection="0"/>
    <xf numFmtId="0" fontId="54" fillId="14" borderId="74" applyNumberFormat="0" applyAlignment="0" applyProtection="0"/>
    <xf numFmtId="0" fontId="37" fillId="0" borderId="75" applyNumberFormat="0" applyFill="0" applyAlignment="0" applyProtection="0"/>
    <xf numFmtId="0" fontId="37" fillId="0" borderId="75" applyNumberFormat="0" applyFill="0" applyAlignment="0" applyProtection="0"/>
    <xf numFmtId="0" fontId="37" fillId="0" borderId="75" applyNumberFormat="0" applyFill="0" applyAlignment="0" applyProtection="0"/>
    <xf numFmtId="0" fontId="37" fillId="0" borderId="75" applyNumberFormat="0" applyFill="0" applyAlignment="0" applyProtection="0"/>
    <xf numFmtId="0" fontId="37" fillId="0" borderId="75" applyNumberFormat="0" applyFill="0" applyAlignment="0" applyProtection="0"/>
    <xf numFmtId="0" fontId="37" fillId="0" borderId="75" applyNumberFormat="0" applyFill="0" applyAlignment="0" applyProtection="0"/>
    <xf numFmtId="0" fontId="37" fillId="0" borderId="75" applyNumberFormat="0" applyFill="0" applyAlignment="0" applyProtection="0"/>
    <xf numFmtId="0" fontId="37" fillId="0" borderId="75" applyNumberFormat="0" applyFill="0" applyAlignment="0" applyProtection="0"/>
    <xf numFmtId="0" fontId="37" fillId="0" borderId="75" applyNumberFormat="0" applyFill="0" applyAlignment="0" applyProtection="0"/>
    <xf numFmtId="0" fontId="37" fillId="0" borderId="75" applyNumberFormat="0" applyFill="0" applyAlignment="0" applyProtection="0"/>
    <xf numFmtId="0" fontId="37" fillId="0" borderId="75" applyNumberFormat="0" applyFill="0" applyAlignment="0" applyProtection="0"/>
    <xf numFmtId="0" fontId="37" fillId="0" borderId="75" applyNumberFormat="0" applyFill="0" applyAlignment="0" applyProtection="0"/>
    <xf numFmtId="0" fontId="37" fillId="0" borderId="75" applyNumberFormat="0" applyFill="0" applyAlignment="0" applyProtection="0"/>
    <xf numFmtId="0" fontId="37" fillId="0" borderId="75" applyNumberFormat="0" applyFill="0" applyAlignment="0" applyProtection="0"/>
    <xf numFmtId="166" fontId="4" fillId="48" borderId="0" applyFont="0" applyBorder="0" applyAlignment="0">
      <alignment horizontal="right"/>
      <protection locked="0"/>
    </xf>
    <xf numFmtId="166" fontId="4" fillId="48" borderId="0" applyFont="0" applyBorder="0" applyAlignment="0">
      <alignment horizontal="right"/>
      <protection locked="0"/>
    </xf>
    <xf numFmtId="166" fontId="4" fillId="40" borderId="0" applyFont="0" applyBorder="0">
      <alignment horizontal="right"/>
      <protection locked="0"/>
    </xf>
    <xf numFmtId="166" fontId="4" fillId="40" borderId="0" applyFont="0" applyBorder="0">
      <alignment horizontal="right"/>
      <protection locked="0"/>
    </xf>
    <xf numFmtId="166" fontId="4" fillId="40" borderId="0" applyFont="0" applyBorder="0">
      <alignment horizontal="right"/>
      <protection locked="0"/>
    </xf>
    <xf numFmtId="43" fontId="3" fillId="0" borderId="0" applyFont="0" applyFill="0" applyBorder="0" applyAlignment="0" applyProtection="0"/>
    <xf numFmtId="0" fontId="97" fillId="0" borderId="0" applyNumberFormat="0" applyFill="0" applyBorder="0" applyAlignment="0" applyProtection="0"/>
  </cellStyleXfs>
  <cellXfs count="730">
    <xf numFmtId="0" fontId="0" fillId="0" borderId="0" xfId="0"/>
    <xf numFmtId="0" fontId="0" fillId="3" borderId="0" xfId="0" applyFill="1"/>
    <xf numFmtId="0" fontId="9" fillId="2" borderId="0" xfId="0" applyFont="1" applyFill="1" applyBorder="1" applyAlignment="1">
      <alignment vertical="center"/>
    </xf>
    <xf numFmtId="0" fontId="0" fillId="3" borderId="0" xfId="0" applyFill="1" applyBorder="1"/>
    <xf numFmtId="0" fontId="10" fillId="3" borderId="0" xfId="0" applyFont="1" applyFill="1"/>
    <xf numFmtId="0" fontId="5" fillId="7" borderId="0" xfId="1" applyFont="1" applyFill="1" applyAlignment="1">
      <alignment vertical="center" wrapText="1"/>
    </xf>
    <xf numFmtId="0" fontId="5" fillId="7" borderId="0" xfId="1" applyFont="1" applyFill="1" applyAlignment="1">
      <alignment vertical="center"/>
    </xf>
    <xf numFmtId="0" fontId="6" fillId="6" borderId="0" xfId="2" applyFont="1" applyFill="1" applyBorder="1" applyAlignment="1">
      <alignment vertical="center"/>
    </xf>
    <xf numFmtId="0" fontId="10" fillId="3" borderId="0" xfId="0" applyFont="1" applyFill="1" applyAlignment="1">
      <alignment vertical="center" wrapText="1"/>
    </xf>
    <xf numFmtId="0" fontId="0" fillId="3" borderId="0" xfId="0" applyFill="1" applyAlignment="1">
      <alignment vertical="center" wrapText="1"/>
    </xf>
    <xf numFmtId="0" fontId="9" fillId="8" borderId="0" xfId="7" applyFont="1" applyFill="1" applyBorder="1" applyAlignment="1">
      <alignment vertical="center"/>
    </xf>
    <xf numFmtId="0" fontId="4" fillId="8" borderId="0" xfId="7" applyFont="1" applyFill="1" applyBorder="1" applyAlignment="1">
      <alignment vertical="center"/>
    </xf>
    <xf numFmtId="0" fontId="15" fillId="9" borderId="0" xfId="7" applyFont="1" applyFill="1" applyBorder="1"/>
    <xf numFmtId="0" fontId="4" fillId="9" borderId="0" xfId="7" applyFont="1" applyFill="1" applyBorder="1"/>
    <xf numFmtId="0" fontId="4" fillId="9" borderId="0" xfId="7" applyFont="1" applyFill="1" applyBorder="1" applyAlignment="1">
      <alignment horizontal="left"/>
    </xf>
    <xf numFmtId="0" fontId="17" fillId="9" borderId="0" xfId="7" applyFont="1" applyFill="1" applyBorder="1"/>
    <xf numFmtId="0" fontId="4" fillId="9" borderId="0" xfId="7" applyFont="1" applyFill="1" applyBorder="1" applyAlignment="1">
      <alignment horizontal="center"/>
    </xf>
    <xf numFmtId="0" fontId="17" fillId="9" borderId="0" xfId="7" applyFont="1" applyFill="1" applyBorder="1" applyAlignment="1"/>
    <xf numFmtId="0" fontId="12" fillId="3" borderId="0" xfId="7" applyFont="1" applyFill="1" applyAlignment="1">
      <alignment horizontal="left" vertical="top" wrapText="1"/>
    </xf>
    <xf numFmtId="0" fontId="4" fillId="3" borderId="0" xfId="7" applyFont="1" applyFill="1" applyAlignment="1">
      <alignment horizontal="left" vertical="top" wrapText="1"/>
    </xf>
    <xf numFmtId="0" fontId="11" fillId="3" borderId="0" xfId="7" applyFont="1" applyFill="1" applyBorder="1"/>
    <xf numFmtId="0" fontId="4" fillId="3" borderId="0" xfId="7" applyFont="1" applyFill="1" applyBorder="1"/>
    <xf numFmtId="0" fontId="11" fillId="3" borderId="0" xfId="7" applyFont="1" applyFill="1" applyAlignment="1">
      <alignment vertical="top"/>
    </xf>
    <xf numFmtId="0" fontId="4" fillId="3" borderId="0" xfId="7" applyFont="1" applyFill="1"/>
    <xf numFmtId="0" fontId="4" fillId="8" borderId="0" xfId="11" applyFill="1"/>
    <xf numFmtId="0" fontId="0" fillId="3" borderId="0" xfId="0" applyFill="1" applyAlignment="1"/>
    <xf numFmtId="0" fontId="2" fillId="3" borderId="0" xfId="0" applyFont="1" applyFill="1"/>
    <xf numFmtId="0" fontId="9" fillId="0" borderId="0" xfId="11" applyFont="1" applyFill="1" applyAlignment="1">
      <alignment vertical="center" wrapText="1"/>
    </xf>
    <xf numFmtId="0" fontId="4" fillId="0" borderId="0" xfId="0" applyFont="1"/>
    <xf numFmtId="0" fontId="0" fillId="0" borderId="0" xfId="0" applyBorder="1"/>
    <xf numFmtId="0" fontId="9" fillId="8" borderId="0" xfId="11" applyFont="1" applyFill="1"/>
    <xf numFmtId="0" fontId="68" fillId="0" borderId="0" xfId="0" applyFont="1" applyAlignment="1">
      <alignment horizontal="left" vertical="center" wrapText="1"/>
    </xf>
    <xf numFmtId="0" fontId="4" fillId="0" borderId="0" xfId="0" applyFont="1" applyFill="1" applyAlignment="1">
      <alignment vertical="center" wrapText="1"/>
    </xf>
    <xf numFmtId="0" fontId="11" fillId="0" borderId="0" xfId="0" applyFont="1"/>
    <xf numFmtId="0" fontId="12" fillId="0" borderId="0" xfId="0" applyFont="1" applyAlignment="1">
      <alignment horizontal="left" vertical="center"/>
    </xf>
    <xf numFmtId="0" fontId="4" fillId="0" borderId="0" xfId="0" applyFont="1" applyAlignment="1">
      <alignment vertical="center"/>
    </xf>
    <xf numFmtId="0" fontId="4" fillId="0" borderId="0" xfId="0" applyFont="1" applyAlignment="1">
      <alignment vertical="top"/>
    </xf>
    <xf numFmtId="0" fontId="0" fillId="42" borderId="22" xfId="0" applyFill="1" applyBorder="1" applyAlignment="1"/>
    <xf numFmtId="0" fontId="4" fillId="0" borderId="0" xfId="0" applyFont="1" applyBorder="1" applyAlignment="1">
      <alignment horizontal="center" vertical="top"/>
    </xf>
    <xf numFmtId="0" fontId="4" fillId="8" borderId="6" xfId="0" applyFont="1" applyFill="1" applyBorder="1" applyAlignment="1">
      <alignment horizontal="left" vertical="top" wrapText="1" indent="1"/>
    </xf>
    <xf numFmtId="0" fontId="4" fillId="8" borderId="6" xfId="0" applyFont="1" applyFill="1" applyBorder="1" applyAlignment="1">
      <alignment horizontal="center" vertical="top" wrapText="1"/>
    </xf>
    <xf numFmtId="0" fontId="4" fillId="0" borderId="0" xfId="0" applyFont="1" applyFill="1" applyAlignment="1">
      <alignment vertical="top"/>
    </xf>
    <xf numFmtId="3" fontId="4" fillId="40" borderId="6" xfId="0" applyNumberFormat="1" applyFont="1" applyFill="1" applyBorder="1" applyAlignment="1">
      <alignment vertical="center" wrapText="1"/>
    </xf>
    <xf numFmtId="3" fontId="17" fillId="42" borderId="6" xfId="0" applyNumberFormat="1" applyFont="1" applyFill="1" applyBorder="1" applyAlignment="1">
      <alignment vertical="center" wrapText="1"/>
    </xf>
    <xf numFmtId="0" fontId="4" fillId="0" borderId="0" xfId="0" applyFont="1" applyFill="1" applyAlignment="1">
      <alignment vertical="center"/>
    </xf>
    <xf numFmtId="0" fontId="17" fillId="42" borderId="6" xfId="235" applyFont="1" applyFill="1" applyBorder="1" applyAlignment="1">
      <alignment horizontal="left" vertical="center" wrapText="1"/>
    </xf>
    <xf numFmtId="0" fontId="17" fillId="42" borderId="6" xfId="0" applyFont="1" applyFill="1" applyBorder="1" applyAlignment="1" applyProtection="1">
      <alignment horizontal="right" vertical="center" wrapText="1"/>
      <protection locked="0"/>
    </xf>
    <xf numFmtId="0" fontId="4" fillId="0" borderId="0" xfId="0" applyFont="1" applyFill="1" applyBorder="1" applyAlignment="1">
      <alignment horizontal="center" vertical="center" wrapText="1"/>
    </xf>
    <xf numFmtId="0" fontId="70" fillId="42" borderId="34" xfId="0" applyFont="1" applyFill="1" applyBorder="1" applyAlignment="1">
      <alignment horizontal="center" vertical="center" wrapText="1" indent="1"/>
    </xf>
    <xf numFmtId="3" fontId="17" fillId="42" borderId="22" xfId="0" applyNumberFormat="1" applyFont="1" applyFill="1" applyBorder="1" applyAlignment="1">
      <alignment vertical="center" wrapText="1"/>
    </xf>
    <xf numFmtId="0" fontId="9" fillId="42" borderId="22" xfId="0" applyFont="1" applyFill="1" applyBorder="1" applyAlignment="1">
      <alignment vertical="top"/>
    </xf>
    <xf numFmtId="0" fontId="4" fillId="0" borderId="0" xfId="0" applyFont="1" applyBorder="1" applyAlignment="1">
      <alignment vertical="center" wrapText="1"/>
    </xf>
    <xf numFmtId="0" fontId="4" fillId="0" borderId="0" xfId="0" applyFont="1" applyBorder="1" applyAlignment="1">
      <alignment horizontal="right" vertical="center" wrapText="1"/>
    </xf>
    <xf numFmtId="0" fontId="70" fillId="42" borderId="6" xfId="0" applyFont="1" applyFill="1" applyBorder="1" applyAlignment="1">
      <alignment horizontal="center" vertical="center" wrapText="1" indent="1"/>
    </xf>
    <xf numFmtId="0" fontId="4" fillId="0" borderId="0" xfId="0" applyFont="1" applyFill="1" applyAlignment="1">
      <alignment horizontal="right" vertical="center" wrapText="1"/>
    </xf>
    <xf numFmtId="0" fontId="4" fillId="0" borderId="0" xfId="0" applyFont="1" applyAlignment="1">
      <alignment horizontal="right" wrapText="1"/>
    </xf>
    <xf numFmtId="0" fontId="4" fillId="3" borderId="6" xfId="233" applyFont="1" applyFill="1" applyBorder="1" applyAlignment="1">
      <alignment horizontal="right" vertical="top" wrapText="1"/>
    </xf>
    <xf numFmtId="0" fontId="4" fillId="3" borderId="6" xfId="235" applyFont="1" applyFill="1" applyBorder="1" applyAlignment="1">
      <alignment horizontal="left" vertical="center" wrapText="1"/>
    </xf>
    <xf numFmtId="17" fontId="4" fillId="40" borderId="22" xfId="0" applyNumberFormat="1" applyFont="1" applyFill="1" applyBorder="1" applyAlignment="1">
      <alignment horizontal="center" vertical="center" wrapText="1"/>
    </xf>
    <xf numFmtId="17" fontId="4" fillId="40" borderId="15" xfId="0" applyNumberFormat="1" applyFont="1" applyFill="1" applyBorder="1" applyAlignment="1">
      <alignment horizontal="center" vertical="center" wrapText="1"/>
    </xf>
    <xf numFmtId="17" fontId="4" fillId="40" borderId="11" xfId="0" applyNumberFormat="1" applyFont="1" applyFill="1" applyBorder="1" applyAlignment="1">
      <alignment horizontal="center" vertical="center" wrapText="1"/>
    </xf>
    <xf numFmtId="3" fontId="4" fillId="40" borderId="6" xfId="0" applyNumberFormat="1" applyFont="1" applyFill="1" applyBorder="1" applyAlignment="1">
      <alignment horizontal="right" vertical="top" wrapText="1"/>
    </xf>
    <xf numFmtId="0" fontId="0" fillId="0" borderId="0" xfId="0" applyFont="1"/>
    <xf numFmtId="0" fontId="4" fillId="0" borderId="0" xfId="11" applyFill="1" applyAlignment="1">
      <alignment vertical="top" wrapText="1"/>
    </xf>
    <xf numFmtId="0" fontId="9" fillId="3" borderId="20" xfId="0" applyFont="1" applyFill="1" applyBorder="1" applyAlignment="1">
      <alignment vertical="center" wrapText="1"/>
    </xf>
    <xf numFmtId="0" fontId="2" fillId="0" borderId="0" xfId="0" applyFont="1"/>
    <xf numFmtId="0" fontId="9" fillId="0" borderId="20" xfId="0" applyFont="1" applyFill="1" applyBorder="1" applyAlignment="1">
      <alignment horizontal="left" wrapText="1"/>
    </xf>
    <xf numFmtId="0" fontId="9" fillId="3" borderId="0" xfId="11" applyFont="1" applyFill="1" applyAlignment="1">
      <alignment horizontal="left" vertical="center" wrapText="1"/>
    </xf>
    <xf numFmtId="0" fontId="9" fillId="3" borderId="0" xfId="11" applyFont="1" applyFill="1" applyAlignment="1">
      <alignment vertical="center" wrapText="1"/>
    </xf>
    <xf numFmtId="0" fontId="4" fillId="8" borderId="0" xfId="11" applyFont="1" applyFill="1" applyAlignment="1">
      <alignment horizontal="left" vertical="center"/>
    </xf>
    <xf numFmtId="41" fontId="17" fillId="7" borderId="0" xfId="237" applyNumberFormat="1" applyFont="1" applyFill="1" applyBorder="1"/>
    <xf numFmtId="0" fontId="82" fillId="10" borderId="0" xfId="237" applyFont="1" applyFill="1" applyBorder="1" applyAlignment="1">
      <alignment horizontal="left" vertical="center" wrapText="1"/>
    </xf>
    <xf numFmtId="3" fontId="25" fillId="40" borderId="41" xfId="237" applyNumberFormat="1" applyFont="1" applyFill="1" applyBorder="1"/>
    <xf numFmtId="3" fontId="73" fillId="40" borderId="41" xfId="237" applyNumberFormat="1" applyFont="1" applyFill="1" applyBorder="1"/>
    <xf numFmtId="0" fontId="8" fillId="46" borderId="0" xfId="238" applyFont="1" applyFill="1" applyBorder="1" applyAlignment="1" applyProtection="1">
      <alignment horizontal="left" vertical="center" wrapText="1"/>
      <protection locked="0"/>
    </xf>
    <xf numFmtId="0" fontId="82" fillId="10" borderId="7" xfId="237" applyFont="1" applyFill="1" applyBorder="1" applyAlignment="1">
      <alignment horizontal="left" vertical="center" wrapText="1"/>
    </xf>
    <xf numFmtId="0" fontId="9" fillId="3" borderId="0" xfId="13" applyFont="1" applyFill="1" applyAlignment="1">
      <alignment vertical="center"/>
    </xf>
    <xf numFmtId="0" fontId="4" fillId="3" borderId="0" xfId="13" applyFont="1" applyFill="1" applyAlignment="1">
      <alignment vertical="center"/>
    </xf>
    <xf numFmtId="0" fontId="22" fillId="3" borderId="0" xfId="13" applyFont="1" applyFill="1" applyAlignment="1">
      <alignment vertical="center"/>
    </xf>
    <xf numFmtId="0" fontId="4" fillId="3" borderId="0" xfId="13" applyFont="1" applyFill="1" applyAlignment="1">
      <alignment horizontal="right" vertical="center"/>
    </xf>
    <xf numFmtId="0" fontId="4" fillId="3" borderId="0" xfId="239" applyFont="1" applyFill="1" applyBorder="1" applyAlignment="1">
      <alignment horizontal="right" vertical="center" wrapText="1"/>
    </xf>
    <xf numFmtId="0" fontId="17" fillId="9" borderId="44" xfId="13" applyFont="1" applyFill="1" applyBorder="1" applyAlignment="1">
      <alignment horizontal="right" vertical="center" wrapText="1"/>
    </xf>
    <xf numFmtId="3" fontId="4" fillId="8" borderId="45" xfId="13" applyNumberFormat="1" applyFont="1" applyFill="1" applyBorder="1" applyAlignment="1" applyProtection="1">
      <alignment horizontal="right" vertical="center"/>
      <protection locked="0"/>
    </xf>
    <xf numFmtId="0" fontId="82" fillId="10" borderId="46" xfId="237" applyFont="1" applyFill="1" applyBorder="1" applyAlignment="1">
      <alignment horizontal="left" vertical="center" wrapText="1"/>
    </xf>
    <xf numFmtId="0" fontId="0" fillId="8" borderId="0" xfId="0" applyFill="1"/>
    <xf numFmtId="0" fontId="84" fillId="8" borderId="0" xfId="0" applyFont="1" applyFill="1"/>
    <xf numFmtId="0" fontId="71" fillId="0" borderId="0" xfId="0" applyFont="1"/>
    <xf numFmtId="0" fontId="72" fillId="10" borderId="47" xfId="0" applyFont="1" applyFill="1" applyBorder="1" applyAlignment="1">
      <alignment horizontal="left" vertical="center" wrapText="1"/>
    </xf>
    <xf numFmtId="0" fontId="0" fillId="8" borderId="47" xfId="0" applyFill="1" applyBorder="1" applyAlignment="1">
      <alignment horizontal="left" vertical="center" wrapText="1"/>
    </xf>
    <xf numFmtId="0" fontId="71" fillId="8" borderId="47" xfId="0" applyFont="1" applyFill="1" applyBorder="1" applyAlignment="1">
      <alignment horizontal="right" vertical="center" wrapText="1"/>
    </xf>
    <xf numFmtId="0" fontId="4" fillId="0" borderId="0" xfId="240"/>
    <xf numFmtId="0" fontId="4" fillId="0" borderId="0" xfId="240" applyAlignment="1">
      <alignment vertical="top"/>
    </xf>
    <xf numFmtId="0" fontId="4" fillId="0" borderId="0" xfId="240" applyAlignment="1">
      <alignment vertical="top" wrapText="1"/>
    </xf>
    <xf numFmtId="0" fontId="83" fillId="8" borderId="0" xfId="7" applyFont="1" applyFill="1"/>
    <xf numFmtId="0" fontId="4" fillId="8" borderId="0" xfId="240" applyFill="1" applyAlignment="1">
      <alignment vertical="top" wrapText="1"/>
    </xf>
    <xf numFmtId="0" fontId="4" fillId="0" borderId="0" xfId="240" applyFill="1"/>
    <xf numFmtId="0" fontId="4" fillId="0" borderId="0" xfId="239" applyAlignment="1">
      <alignment vertical="top" wrapText="1"/>
    </xf>
    <xf numFmtId="0" fontId="4" fillId="0" borderId="0" xfId="239" applyAlignment="1">
      <alignment vertical="center" wrapText="1"/>
    </xf>
    <xf numFmtId="0" fontId="4" fillId="0" borderId="0" xfId="240" applyAlignment="1">
      <alignment vertical="center" wrapText="1"/>
    </xf>
    <xf numFmtId="0" fontId="4" fillId="0" borderId="0" xfId="240" applyFill="1" applyAlignment="1">
      <alignment horizontal="left" vertical="top" wrapText="1"/>
    </xf>
    <xf numFmtId="0" fontId="22" fillId="0" borderId="0" xfId="239" applyFont="1" applyAlignment="1">
      <alignment vertical="top" wrapText="1"/>
    </xf>
    <xf numFmtId="0" fontId="83" fillId="0" borderId="0" xfId="239" applyFont="1" applyAlignment="1">
      <alignment vertical="top" wrapText="1"/>
    </xf>
    <xf numFmtId="0" fontId="17" fillId="0" borderId="0" xfId="239" applyFont="1" applyFill="1" applyAlignment="1">
      <alignment vertical="top" wrapText="1"/>
    </xf>
    <xf numFmtId="0" fontId="4" fillId="0" borderId="0" xfId="240" applyAlignment="1"/>
    <xf numFmtId="0" fontId="72" fillId="10" borderId="44" xfId="239" applyFont="1" applyFill="1" applyBorder="1" applyAlignment="1">
      <alignment horizontal="right" vertical="top" wrapText="1"/>
    </xf>
    <xf numFmtId="0" fontId="0" fillId="3" borderId="55" xfId="0" applyFill="1" applyBorder="1"/>
    <xf numFmtId="0" fontId="24" fillId="11" borderId="0" xfId="270" applyFont="1"/>
    <xf numFmtId="0" fontId="4" fillId="11" borderId="0" xfId="270" applyFont="1"/>
    <xf numFmtId="0" fontId="15" fillId="11" borderId="0" xfId="270" applyFont="1" applyFill="1" applyBorder="1" applyAlignment="1">
      <alignment horizontal="right" vertical="center" wrapText="1"/>
    </xf>
    <xf numFmtId="0" fontId="4" fillId="11" borderId="0" xfId="270" applyFont="1" applyFill="1" applyBorder="1" applyAlignment="1">
      <alignment horizontal="right" vertical="center" wrapText="1"/>
    </xf>
    <xf numFmtId="0" fontId="85" fillId="0" borderId="0" xfId="270" applyFont="1" applyFill="1" applyBorder="1" applyAlignment="1">
      <alignment vertical="center" wrapText="1"/>
    </xf>
    <xf numFmtId="0" fontId="4" fillId="11" borderId="0" xfId="270" applyFont="1" applyAlignment="1">
      <alignment vertical="center"/>
    </xf>
    <xf numFmtId="0" fontId="75" fillId="0" borderId="0" xfId="0" applyFont="1" applyAlignment="1"/>
    <xf numFmtId="49" fontId="87" fillId="40" borderId="55" xfId="270" applyNumberFormat="1" applyFont="1" applyFill="1" applyBorder="1" applyAlignment="1">
      <alignment vertical="center" wrapText="1"/>
    </xf>
    <xf numFmtId="44" fontId="87" fillId="40" borderId="55" xfId="269" applyFont="1" applyFill="1" applyBorder="1" applyAlignment="1">
      <alignment horizontal="center" vertical="center" wrapText="1"/>
    </xf>
    <xf numFmtId="1" fontId="87" fillId="5" borderId="55" xfId="269" applyNumberFormat="1" applyFont="1" applyFill="1" applyBorder="1" applyAlignment="1">
      <alignment horizontal="center" vertical="center" wrapText="1"/>
    </xf>
    <xf numFmtId="0" fontId="88" fillId="11" borderId="0" xfId="270" applyFont="1" applyFill="1" applyBorder="1" applyAlignment="1">
      <alignment horizontal="right" vertical="center" wrapText="1"/>
    </xf>
    <xf numFmtId="0" fontId="87" fillId="11" borderId="0" xfId="270" applyFont="1" applyFill="1" applyBorder="1" applyAlignment="1">
      <alignment horizontal="right" vertical="center" wrapText="1"/>
    </xf>
    <xf numFmtId="0" fontId="89" fillId="0" borderId="0" xfId="270" applyFont="1" applyFill="1" applyBorder="1" applyAlignment="1">
      <alignment horizontal="left" vertical="center" wrapText="1"/>
    </xf>
    <xf numFmtId="171" fontId="4" fillId="40" borderId="55" xfId="234" applyNumberFormat="1" applyFont="1" applyFill="1" applyBorder="1" applyAlignment="1">
      <alignment horizontal="right" vertical="center"/>
    </xf>
    <xf numFmtId="9" fontId="4" fillId="40" borderId="55" xfId="234" applyFont="1" applyFill="1" applyBorder="1" applyAlignment="1">
      <alignment horizontal="right" vertical="center"/>
    </xf>
    <xf numFmtId="9" fontId="79" fillId="45" borderId="55" xfId="234" applyFont="1" applyFill="1" applyBorder="1"/>
    <xf numFmtId="164" fontId="4" fillId="0" borderId="60" xfId="0" applyNumberFormat="1" applyFont="1" applyFill="1" applyBorder="1" applyAlignment="1">
      <alignment horizontal="right" vertical="center" wrapText="1"/>
    </xf>
    <xf numFmtId="171" fontId="77" fillId="5" borderId="55" xfId="0" applyNumberFormat="1" applyFont="1" applyFill="1" applyBorder="1"/>
    <xf numFmtId="0" fontId="4" fillId="5" borderId="55" xfId="0" applyFont="1" applyFill="1" applyBorder="1"/>
    <xf numFmtId="0" fontId="9" fillId="5" borderId="55" xfId="0" applyFont="1" applyFill="1" applyBorder="1" applyAlignment="1">
      <alignment wrapText="1"/>
    </xf>
    <xf numFmtId="164" fontId="9" fillId="0" borderId="60" xfId="0" applyNumberFormat="1" applyFont="1" applyFill="1" applyBorder="1" applyAlignment="1">
      <alignment horizontal="right" vertical="center" wrapText="1"/>
    </xf>
    <xf numFmtId="164" fontId="4" fillId="40" borderId="55" xfId="0" applyNumberFormat="1" applyFont="1" applyFill="1" applyBorder="1" applyAlignment="1">
      <alignment horizontal="right" vertical="center"/>
    </xf>
    <xf numFmtId="164" fontId="79" fillId="45" borderId="55" xfId="0" applyNumberFormat="1" applyFont="1" applyFill="1" applyBorder="1"/>
    <xf numFmtId="0" fontId="77" fillId="5" borderId="55" xfId="0" applyFont="1" applyFill="1" applyBorder="1"/>
    <xf numFmtId="164" fontId="78" fillId="45" borderId="60" xfId="0" applyNumberFormat="1" applyFont="1" applyFill="1" applyBorder="1"/>
    <xf numFmtId="0" fontId="9" fillId="0" borderId="2" xfId="0" applyFont="1" applyFill="1" applyBorder="1" applyAlignment="1">
      <alignment horizontal="left" wrapText="1"/>
    </xf>
    <xf numFmtId="0" fontId="76" fillId="45" borderId="55" xfId="0" applyFont="1" applyFill="1" applyBorder="1"/>
    <xf numFmtId="164" fontId="76" fillId="45" borderId="55" xfId="0" applyNumberFormat="1" applyFont="1" applyFill="1" applyBorder="1"/>
    <xf numFmtId="164" fontId="76" fillId="45" borderId="60" xfId="0" applyNumberFormat="1" applyFont="1" applyFill="1" applyBorder="1"/>
    <xf numFmtId="164" fontId="76" fillId="44" borderId="60" xfId="0" applyNumberFormat="1" applyFont="1" applyFill="1" applyBorder="1"/>
    <xf numFmtId="0" fontId="2" fillId="0" borderId="3" xfId="0" applyFont="1" applyBorder="1"/>
    <xf numFmtId="0" fontId="2" fillId="0" borderId="0" xfId="0" applyFont="1" applyBorder="1"/>
    <xf numFmtId="0" fontId="0" fillId="0" borderId="61" xfId="0" applyBorder="1" applyAlignment="1">
      <alignment horizontal="left" indent="1"/>
    </xf>
    <xf numFmtId="0" fontId="2" fillId="0" borderId="20" xfId="0" applyFont="1" applyBorder="1" applyAlignment="1">
      <alignment wrapText="1"/>
    </xf>
    <xf numFmtId="0" fontId="2" fillId="0" borderId="5" xfId="0" applyFont="1" applyBorder="1" applyAlignment="1">
      <alignment wrapText="1"/>
    </xf>
    <xf numFmtId="0" fontId="2" fillId="0" borderId="5" xfId="0" applyFont="1" applyFill="1" applyBorder="1" applyAlignment="1">
      <alignment vertical="center" wrapText="1"/>
    </xf>
    <xf numFmtId="0" fontId="2" fillId="0" borderId="21" xfId="0" applyFont="1" applyFill="1" applyBorder="1" applyAlignment="1">
      <alignment vertical="center" wrapText="1"/>
    </xf>
    <xf numFmtId="2" fontId="4" fillId="40" borderId="36" xfId="0" applyNumberFormat="1" applyFont="1" applyFill="1" applyBorder="1" applyAlignment="1">
      <alignment horizontal="left" vertical="center" wrapText="1" indent="2"/>
    </xf>
    <xf numFmtId="2" fontId="4" fillId="40" borderId="41" xfId="0" applyNumberFormat="1" applyFont="1" applyFill="1" applyBorder="1" applyAlignment="1">
      <alignment horizontal="left" vertical="center" wrapText="1" indent="2"/>
    </xf>
    <xf numFmtId="2" fontId="78" fillId="45" borderId="42" xfId="0" applyNumberFormat="1" applyFont="1" applyFill="1" applyBorder="1"/>
    <xf numFmtId="2" fontId="4" fillId="40" borderId="64" xfId="0" applyNumberFormat="1" applyFont="1" applyFill="1" applyBorder="1" applyAlignment="1">
      <alignment horizontal="left" vertical="center" wrapText="1" indent="2"/>
    </xf>
    <xf numFmtId="2" fontId="4" fillId="40" borderId="55" xfId="0" applyNumberFormat="1" applyFont="1" applyFill="1" applyBorder="1" applyAlignment="1">
      <alignment horizontal="left" vertical="center" wrapText="1" indent="2"/>
    </xf>
    <xf numFmtId="2" fontId="78" fillId="45" borderId="59" xfId="0" applyNumberFormat="1" applyFont="1" applyFill="1" applyBorder="1"/>
    <xf numFmtId="2" fontId="78" fillId="45" borderId="60" xfId="0" applyNumberFormat="1" applyFont="1" applyFill="1" applyBorder="1"/>
    <xf numFmtId="2" fontId="4" fillId="40" borderId="66" xfId="0" applyNumberFormat="1" applyFont="1" applyFill="1" applyBorder="1" applyAlignment="1">
      <alignment horizontal="left" vertical="center" wrapText="1" indent="2"/>
    </xf>
    <xf numFmtId="2" fontId="4" fillId="40" borderId="62" xfId="0" applyNumberFormat="1" applyFont="1" applyFill="1" applyBorder="1" applyAlignment="1">
      <alignment horizontal="left" vertical="center" wrapText="1" indent="2"/>
    </xf>
    <xf numFmtId="2" fontId="78" fillId="45" borderId="24" xfId="0" applyNumberFormat="1" applyFont="1" applyFill="1" applyBorder="1"/>
    <xf numFmtId="2" fontId="78" fillId="45" borderId="63" xfId="0" applyNumberFormat="1" applyFont="1" applyFill="1" applyBorder="1"/>
    <xf numFmtId="2" fontId="4" fillId="40" borderId="36" xfId="239" applyNumberFormat="1" applyFont="1" applyFill="1" applyBorder="1" applyAlignment="1" applyProtection="1">
      <alignment horizontal="left" vertical="center" wrapText="1"/>
      <protection locked="0"/>
    </xf>
    <xf numFmtId="2" fontId="4" fillId="40" borderId="41" xfId="239" applyNumberFormat="1" applyFont="1" applyFill="1" applyBorder="1" applyAlignment="1" applyProtection="1">
      <alignment horizontal="left" vertical="center" wrapText="1"/>
      <protection locked="0"/>
    </xf>
    <xf numFmtId="0" fontId="2" fillId="5" borderId="66" xfId="0" applyFont="1" applyFill="1" applyBorder="1"/>
    <xf numFmtId="0" fontId="0" fillId="5" borderId="62" xfId="0" applyFill="1" applyBorder="1"/>
    <xf numFmtId="0" fontId="0" fillId="5" borderId="63" xfId="0" applyFill="1" applyBorder="1"/>
    <xf numFmtId="164" fontId="76" fillId="44" borderId="63" xfId="0" applyNumberFormat="1" applyFont="1" applyFill="1" applyBorder="1"/>
    <xf numFmtId="164" fontId="4" fillId="40" borderId="55" xfId="239" applyNumberFormat="1" applyFont="1" applyFill="1" applyBorder="1" applyAlignment="1" applyProtection="1">
      <alignment horizontal="right" vertical="center" wrapText="1"/>
      <protection locked="0"/>
    </xf>
    <xf numFmtId="164" fontId="4" fillId="40" borderId="64" xfId="239" applyNumberFormat="1" applyFont="1" applyFill="1" applyBorder="1" applyAlignment="1" applyProtection="1">
      <alignment horizontal="right" vertical="center" wrapText="1"/>
      <protection locked="0"/>
    </xf>
    <xf numFmtId="164" fontId="4" fillId="40" borderId="66" xfId="239" applyNumberFormat="1" applyFont="1" applyFill="1" applyBorder="1" applyAlignment="1" applyProtection="1">
      <alignment horizontal="right" vertical="center" wrapText="1"/>
      <protection locked="0"/>
    </xf>
    <xf numFmtId="0" fontId="0" fillId="0" borderId="65" xfId="0" applyBorder="1"/>
    <xf numFmtId="0" fontId="0" fillId="0" borderId="65" xfId="0" applyBorder="1" applyAlignment="1">
      <alignment horizontal="left" indent="1"/>
    </xf>
    <xf numFmtId="2" fontId="4" fillId="40" borderId="42" xfId="239" applyNumberFormat="1" applyFont="1" applyFill="1" applyBorder="1" applyAlignment="1" applyProtection="1">
      <alignment horizontal="left" vertical="center" wrapText="1"/>
      <protection locked="0"/>
    </xf>
    <xf numFmtId="0" fontId="9" fillId="8" borderId="0" xfId="11" applyFont="1" applyFill="1" applyAlignment="1">
      <alignment horizontal="left" vertical="center" wrapText="1"/>
    </xf>
    <xf numFmtId="164" fontId="4" fillId="40" borderId="55" xfId="0" applyNumberFormat="1" applyFont="1" applyFill="1" applyBorder="1" applyAlignment="1">
      <alignment vertical="center" wrapText="1"/>
    </xf>
    <xf numFmtId="0" fontId="74" fillId="44" borderId="66" xfId="0" applyFont="1" applyFill="1" applyBorder="1" applyAlignment="1" applyProtection="1">
      <alignment vertical="center"/>
      <protection locked="0"/>
    </xf>
    <xf numFmtId="0" fontId="20" fillId="3" borderId="5" xfId="0" applyFont="1" applyFill="1" applyBorder="1" applyAlignment="1" applyProtection="1">
      <alignment horizontal="right" vertical="center"/>
      <protection locked="0"/>
    </xf>
    <xf numFmtId="0" fontId="74" fillId="44" borderId="21" xfId="0" applyFont="1" applyFill="1" applyBorder="1" applyAlignment="1">
      <alignment horizontal="right" vertical="center" wrapText="1"/>
    </xf>
    <xf numFmtId="0" fontId="9" fillId="3" borderId="64" xfId="0" applyFont="1" applyFill="1" applyBorder="1" applyAlignment="1">
      <alignment vertical="center" wrapText="1"/>
    </xf>
    <xf numFmtId="2" fontId="9" fillId="40" borderId="69" xfId="0" applyNumberFormat="1" applyFont="1" applyFill="1" applyBorder="1" applyAlignment="1">
      <alignment vertical="center" wrapText="1"/>
    </xf>
    <xf numFmtId="164" fontId="8" fillId="44" borderId="60" xfId="0" applyNumberFormat="1" applyFont="1" applyFill="1" applyBorder="1" applyAlignment="1">
      <alignment horizontal="right" vertical="center" wrapText="1"/>
    </xf>
    <xf numFmtId="0" fontId="4" fillId="5" borderId="55" xfId="0" applyFont="1" applyFill="1" applyBorder="1" applyAlignment="1">
      <alignment horizontal="right" vertical="center" wrapText="1"/>
    </xf>
    <xf numFmtId="164" fontId="4" fillId="5" borderId="60" xfId="0" applyNumberFormat="1" applyFont="1" applyFill="1" applyBorder="1" applyAlignment="1">
      <alignment horizontal="right" vertical="center" wrapText="1"/>
    </xf>
    <xf numFmtId="2" fontId="4" fillId="40" borderId="64" xfId="0" applyNumberFormat="1" applyFont="1" applyFill="1" applyBorder="1" applyAlignment="1">
      <alignment horizontal="left" vertical="center" wrapText="1"/>
    </xf>
    <xf numFmtId="164" fontId="74" fillId="44" borderId="63" xfId="0" applyNumberFormat="1" applyFont="1" applyFill="1" applyBorder="1" applyAlignment="1">
      <alignment horizontal="right" vertical="center" wrapText="1"/>
    </xf>
    <xf numFmtId="0" fontId="4" fillId="0" borderId="64" xfId="0" applyFont="1" applyFill="1" applyBorder="1" applyAlignment="1">
      <alignment horizontal="left" vertical="center" wrapText="1" indent="2"/>
    </xf>
    <xf numFmtId="0" fontId="9" fillId="0" borderId="64" xfId="0" applyFont="1" applyFill="1" applyBorder="1" applyAlignment="1">
      <alignment vertical="center" wrapText="1"/>
    </xf>
    <xf numFmtId="0" fontId="4" fillId="0" borderId="66" xfId="0" applyFont="1" applyBorder="1" applyAlignment="1">
      <alignment horizontal="left" wrapText="1" indent="2"/>
    </xf>
    <xf numFmtId="164" fontId="4" fillId="40" borderId="62" xfId="0" applyNumberFormat="1" applyFont="1" applyFill="1" applyBorder="1" applyAlignment="1">
      <alignment horizontal="right" vertical="center"/>
    </xf>
    <xf numFmtId="164" fontId="79" fillId="45" borderId="62" xfId="0" applyNumberFormat="1" applyFont="1" applyFill="1" applyBorder="1"/>
    <xf numFmtId="164" fontId="4" fillId="0" borderId="63" xfId="0" applyNumberFormat="1" applyFont="1" applyFill="1" applyBorder="1" applyAlignment="1">
      <alignment horizontal="right" vertical="center" wrapText="1"/>
    </xf>
    <xf numFmtId="0" fontId="0" fillId="3" borderId="64" xfId="0" applyFill="1" applyBorder="1"/>
    <xf numFmtId="0" fontId="78" fillId="45" borderId="64" xfId="0" applyFont="1" applyFill="1" applyBorder="1"/>
    <xf numFmtId="0" fontId="78" fillId="45" borderId="66" xfId="0" applyFont="1" applyFill="1" applyBorder="1"/>
    <xf numFmtId="0" fontId="76" fillId="45" borderId="62" xfId="0" applyFont="1" applyFill="1" applyBorder="1"/>
    <xf numFmtId="164" fontId="76" fillId="45" borderId="62" xfId="0" applyNumberFormat="1" applyFont="1" applyFill="1" applyBorder="1"/>
    <xf numFmtId="164" fontId="76" fillId="45" borderId="63" xfId="0" applyNumberFormat="1" applyFont="1" applyFill="1" applyBorder="1"/>
    <xf numFmtId="0" fontId="4" fillId="3" borderId="6" xfId="233" applyFont="1" applyFill="1" applyBorder="1" applyAlignment="1">
      <alignment horizontal="right" vertical="top" wrapText="1"/>
    </xf>
    <xf numFmtId="164" fontId="4" fillId="40" borderId="72" xfId="0" applyNumberFormat="1" applyFont="1" applyFill="1" applyBorder="1" applyAlignment="1">
      <alignment vertical="center" wrapText="1"/>
    </xf>
    <xf numFmtId="0" fontId="4" fillId="0" borderId="0" xfId="3" applyFill="1"/>
    <xf numFmtId="0" fontId="0" fillId="3" borderId="78" xfId="0" applyFill="1" applyBorder="1"/>
    <xf numFmtId="0" fontId="0" fillId="3" borderId="76" xfId="0" applyFill="1" applyBorder="1"/>
    <xf numFmtId="0" fontId="0" fillId="3" borderId="68" xfId="0" applyFill="1" applyBorder="1"/>
    <xf numFmtId="0" fontId="0" fillId="3" borderId="57" xfId="0" applyFill="1" applyBorder="1"/>
    <xf numFmtId="0" fontId="0" fillId="3" borderId="50" xfId="0" applyFill="1" applyBorder="1"/>
    <xf numFmtId="0" fontId="9" fillId="3" borderId="0" xfId="0" applyFont="1" applyFill="1" applyBorder="1" applyAlignment="1">
      <alignment vertical="center"/>
    </xf>
    <xf numFmtId="0" fontId="0" fillId="0" borderId="0" xfId="0" applyAlignment="1">
      <alignment vertical="center" wrapText="1"/>
    </xf>
    <xf numFmtId="0" fontId="4" fillId="0" borderId="0" xfId="240" applyAlignment="1">
      <alignment vertical="center" wrapText="1"/>
    </xf>
    <xf numFmtId="0" fontId="4" fillId="8" borderId="0" xfId="239" applyFill="1" applyAlignment="1">
      <alignment vertical="center" wrapText="1"/>
    </xf>
    <xf numFmtId="0" fontId="4" fillId="8" borderId="82" xfId="7" applyFont="1" applyFill="1" applyBorder="1" applyAlignment="1">
      <alignment horizontal="center" vertical="center"/>
    </xf>
    <xf numFmtId="0" fontId="5" fillId="7" borderId="0" xfId="1" applyFont="1" applyFill="1" applyAlignment="1">
      <alignment vertical="top" wrapText="1"/>
    </xf>
    <xf numFmtId="0" fontId="5" fillId="7" borderId="0" xfId="1" applyFont="1" applyFill="1" applyAlignment="1">
      <alignment horizontal="left" vertical="top" wrapText="1"/>
    </xf>
    <xf numFmtId="0" fontId="91" fillId="7" borderId="0" xfId="1" applyFont="1" applyFill="1" applyAlignment="1">
      <alignment horizontal="left" vertical="top" wrapText="1"/>
    </xf>
    <xf numFmtId="0" fontId="91" fillId="7" borderId="0" xfId="156" applyFont="1" applyFill="1"/>
    <xf numFmtId="0" fontId="91" fillId="7" borderId="0" xfId="1" applyFont="1" applyFill="1" applyAlignment="1">
      <alignment horizontal="left" vertical="top"/>
    </xf>
    <xf numFmtId="0" fontId="91" fillId="7" borderId="0" xfId="156" applyFont="1" applyFill="1" applyAlignment="1"/>
    <xf numFmtId="0" fontId="91" fillId="6" borderId="0" xfId="2" applyFont="1" applyFill="1" applyBorder="1" applyAlignment="1">
      <alignment vertical="center"/>
    </xf>
    <xf numFmtId="0" fontId="5" fillId="7" borderId="0" xfId="1" applyFont="1" applyFill="1" applyBorder="1" applyAlignment="1">
      <alignment vertical="center"/>
    </xf>
    <xf numFmtId="0" fontId="71" fillId="8" borderId="0" xfId="0" applyFont="1" applyFill="1"/>
    <xf numFmtId="0" fontId="4" fillId="8" borderId="0" xfId="239" applyFont="1" applyFill="1" applyAlignment="1">
      <alignment vertical="center"/>
    </xf>
    <xf numFmtId="0" fontId="4" fillId="0" borderId="0" xfId="240" applyFont="1" applyAlignment="1">
      <alignment vertical="center"/>
    </xf>
    <xf numFmtId="0" fontId="4" fillId="0" borderId="0" xfId="240" applyAlignment="1">
      <alignment vertical="center"/>
    </xf>
    <xf numFmtId="0" fontId="5" fillId="7" borderId="76" xfId="1" applyFont="1" applyFill="1" applyBorder="1" applyAlignment="1">
      <alignment vertical="center"/>
    </xf>
    <xf numFmtId="0" fontId="4" fillId="0" borderId="0" xfId="3"/>
    <xf numFmtId="0" fontId="9" fillId="0" borderId="0" xfId="3" applyFont="1"/>
    <xf numFmtId="0" fontId="9" fillId="49" borderId="67" xfId="3" applyFont="1" applyFill="1" applyBorder="1"/>
    <xf numFmtId="0" fontId="17" fillId="9" borderId="45" xfId="13" applyFont="1" applyFill="1" applyBorder="1" applyAlignment="1">
      <alignment vertical="center"/>
    </xf>
    <xf numFmtId="0" fontId="17" fillId="9" borderId="83" xfId="13" applyFont="1" applyFill="1" applyBorder="1" applyAlignment="1">
      <alignment vertical="center"/>
    </xf>
    <xf numFmtId="0" fontId="82" fillId="10" borderId="77" xfId="237" applyFont="1" applyFill="1" applyBorder="1" applyAlignment="1">
      <alignment horizontal="left" vertical="center" wrapText="1"/>
    </xf>
    <xf numFmtId="0" fontId="82" fillId="10" borderId="41" xfId="237" applyFont="1" applyFill="1" applyBorder="1" applyAlignment="1">
      <alignment horizontal="left" vertical="center" wrapText="1"/>
    </xf>
    <xf numFmtId="0" fontId="16" fillId="9" borderId="77" xfId="0" applyFont="1" applyFill="1" applyBorder="1" applyAlignment="1">
      <alignment horizontal="right" vertical="center" wrapText="1" indent="1"/>
    </xf>
    <xf numFmtId="0" fontId="16" fillId="9" borderId="67" xfId="0" applyFont="1" applyFill="1" applyBorder="1" applyAlignment="1">
      <alignment horizontal="right" vertical="center" wrapText="1" indent="1"/>
    </xf>
    <xf numFmtId="0" fontId="16" fillId="9" borderId="41" xfId="0" applyFont="1" applyFill="1" applyBorder="1" applyAlignment="1">
      <alignment horizontal="right" vertical="center" wrapText="1" indent="1"/>
    </xf>
    <xf numFmtId="0" fontId="17" fillId="9" borderId="0" xfId="7" applyFont="1" applyFill="1" applyBorder="1" applyAlignment="1">
      <alignment horizontal="right" indent="1"/>
    </xf>
    <xf numFmtId="0" fontId="75" fillId="0" borderId="0" xfId="0" applyFont="1" applyAlignment="1"/>
    <xf numFmtId="0" fontId="17" fillId="9" borderId="77" xfId="13" applyFont="1" applyFill="1" applyBorder="1" applyAlignment="1">
      <alignment horizontal="right" vertical="center" wrapText="1"/>
    </xf>
    <xf numFmtId="0" fontId="92" fillId="9" borderId="82" xfId="13" applyFont="1" applyFill="1" applyBorder="1" applyAlignment="1">
      <alignment horizontal="right" vertical="center" indent="1"/>
    </xf>
    <xf numFmtId="0" fontId="0" fillId="8" borderId="85" xfId="0" applyFill="1" applyBorder="1" applyAlignment="1">
      <alignment horizontal="right" vertical="center" wrapText="1"/>
    </xf>
    <xf numFmtId="0" fontId="0" fillId="8" borderId="84" xfId="0" applyFill="1" applyBorder="1" applyAlignment="1">
      <alignment horizontal="right" vertical="center" wrapText="1"/>
    </xf>
    <xf numFmtId="0" fontId="0" fillId="8" borderId="83" xfId="0" applyFill="1" applyBorder="1" applyAlignment="1">
      <alignment horizontal="right" vertical="center" wrapText="1"/>
    </xf>
    <xf numFmtId="0" fontId="17" fillId="9" borderId="82" xfId="13" applyFont="1" applyFill="1" applyBorder="1" applyAlignment="1">
      <alignment horizontal="right" vertical="center" indent="1"/>
    </xf>
    <xf numFmtId="4" fontId="4" fillId="40" borderId="82" xfId="13" applyNumberFormat="1" applyFont="1" applyFill="1" applyBorder="1" applyAlignment="1" applyProtection="1">
      <alignment horizontal="right" vertical="center"/>
      <protection locked="0"/>
    </xf>
    <xf numFmtId="0" fontId="16" fillId="9" borderId="85" xfId="0" applyFont="1" applyFill="1" applyBorder="1" applyAlignment="1">
      <alignment horizontal="right" vertical="center" wrapText="1" indent="1"/>
    </xf>
    <xf numFmtId="0" fontId="17" fillId="8" borderId="83" xfId="13" applyFont="1" applyFill="1" applyBorder="1" applyAlignment="1">
      <alignment horizontal="right" vertical="center" wrapText="1"/>
    </xf>
    <xf numFmtId="0" fontId="16" fillId="9" borderId="82" xfId="0" applyFont="1" applyFill="1" applyBorder="1" applyAlignment="1">
      <alignment horizontal="right" vertical="center" wrapText="1" indent="1"/>
    </xf>
    <xf numFmtId="44" fontId="0" fillId="0" borderId="89" xfId="269" applyFont="1" applyBorder="1"/>
    <xf numFmtId="0" fontId="7" fillId="4" borderId="0" xfId="0" applyFont="1" applyFill="1" applyBorder="1" applyAlignment="1">
      <alignment vertical="center"/>
    </xf>
    <xf numFmtId="0" fontId="8" fillId="4" borderId="0" xfId="0" applyFont="1" applyFill="1" applyBorder="1" applyAlignment="1">
      <alignment vertical="center"/>
    </xf>
    <xf numFmtId="0" fontId="5" fillId="7" borderId="79" xfId="1" applyFont="1" applyFill="1" applyBorder="1" applyAlignment="1">
      <alignment vertical="top"/>
    </xf>
    <xf numFmtId="0" fontId="5" fillId="7" borderId="81" xfId="1" applyFont="1" applyFill="1" applyBorder="1" applyAlignment="1">
      <alignment vertical="center"/>
    </xf>
    <xf numFmtId="0" fontId="5" fillId="7" borderId="80" xfId="1" applyFont="1" applyFill="1" applyBorder="1" applyAlignment="1">
      <alignment vertical="center"/>
    </xf>
    <xf numFmtId="0" fontId="5" fillId="7" borderId="78" xfId="1" applyFont="1" applyFill="1" applyBorder="1" applyAlignment="1">
      <alignment horizontal="left" vertical="top"/>
    </xf>
    <xf numFmtId="0" fontId="5" fillId="7" borderId="78" xfId="1" applyFont="1" applyFill="1" applyBorder="1" applyAlignment="1">
      <alignment vertical="top"/>
    </xf>
    <xf numFmtId="0" fontId="4" fillId="9" borderId="0" xfId="7" applyFont="1" applyFill="1" applyBorder="1" applyAlignment="1" applyProtection="1">
      <protection locked="0"/>
    </xf>
    <xf numFmtId="0" fontId="4" fillId="9" borderId="57" xfId="7" applyFont="1" applyFill="1" applyBorder="1"/>
    <xf numFmtId="0" fontId="4" fillId="9" borderId="81" xfId="7" applyFont="1" applyFill="1" applyBorder="1"/>
    <xf numFmtId="0" fontId="17" fillId="9" borderId="0" xfId="7" applyFont="1" applyFill="1" applyBorder="1" applyAlignment="1" applyProtection="1">
      <protection locked="0"/>
    </xf>
    <xf numFmtId="0" fontId="4" fillId="9" borderId="0" xfId="7" applyFont="1" applyFill="1" applyBorder="1" applyProtection="1">
      <protection locked="0"/>
    </xf>
    <xf numFmtId="0" fontId="4" fillId="8" borderId="85" xfId="7" applyFont="1" applyFill="1" applyBorder="1" applyAlignment="1">
      <alignment horizontal="center" vertical="center"/>
    </xf>
    <xf numFmtId="0" fontId="17" fillId="9" borderId="57" xfId="7" applyFont="1" applyFill="1" applyBorder="1" applyAlignment="1"/>
    <xf numFmtId="0" fontId="14" fillId="9" borderId="78" xfId="7" applyFont="1" applyFill="1" applyBorder="1" applyAlignment="1">
      <alignment horizontal="center"/>
    </xf>
    <xf numFmtId="0" fontId="4" fillId="9" borderId="76" xfId="7" applyFont="1" applyFill="1" applyBorder="1"/>
    <xf numFmtId="0" fontId="16" fillId="9" borderId="78" xfId="7" applyFont="1" applyFill="1" applyBorder="1" applyAlignment="1">
      <alignment horizontal="left" indent="1"/>
    </xf>
    <xf numFmtId="0" fontId="4" fillId="9" borderId="76" xfId="7" applyFont="1" applyFill="1" applyBorder="1" applyAlignment="1" applyProtection="1">
      <protection locked="0"/>
    </xf>
    <xf numFmtId="0" fontId="15" fillId="9" borderId="68" xfId="7" applyFont="1" applyFill="1" applyBorder="1" applyAlignment="1">
      <alignment horizontal="left" indent="1"/>
    </xf>
    <xf numFmtId="0" fontId="4" fillId="9" borderId="57" xfId="7" applyFont="1" applyFill="1" applyBorder="1" applyAlignment="1"/>
    <xf numFmtId="0" fontId="4" fillId="9" borderId="50" xfId="7" applyFont="1" applyFill="1" applyBorder="1"/>
    <xf numFmtId="0" fontId="15" fillId="9" borderId="79" xfId="7" applyFont="1" applyFill="1" applyBorder="1" applyAlignment="1">
      <alignment horizontal="left" indent="1"/>
    </xf>
    <xf numFmtId="0" fontId="4" fillId="9" borderId="81" xfId="7" applyFont="1" applyFill="1" applyBorder="1" applyAlignment="1"/>
    <xf numFmtId="0" fontId="17" fillId="9" borderId="76" xfId="7" applyFont="1" applyFill="1" applyBorder="1" applyAlignment="1" applyProtection="1">
      <protection locked="0"/>
    </xf>
    <xf numFmtId="0" fontId="4" fillId="3" borderId="41" xfId="7" applyFont="1" applyFill="1" applyBorder="1" applyAlignment="1" applyProtection="1">
      <alignment horizontal="center"/>
      <protection locked="0"/>
    </xf>
    <xf numFmtId="0" fontId="4" fillId="3" borderId="41" xfId="7" applyFont="1" applyFill="1" applyBorder="1" applyAlignment="1" applyProtection="1">
      <alignment horizontal="left"/>
      <protection locked="0"/>
    </xf>
    <xf numFmtId="0" fontId="4" fillId="9" borderId="76" xfId="7" applyFont="1" applyFill="1" applyBorder="1" applyProtection="1">
      <protection locked="0"/>
    </xf>
    <xf numFmtId="0" fontId="15" fillId="9" borderId="78" xfId="7" applyFont="1" applyFill="1" applyBorder="1" applyAlignment="1">
      <alignment horizontal="left" indent="1"/>
    </xf>
    <xf numFmtId="0" fontId="17" fillId="9" borderId="78" xfId="7" applyFont="1" applyFill="1" applyBorder="1"/>
    <xf numFmtId="0" fontId="17" fillId="9" borderId="76" xfId="7" applyFont="1" applyFill="1" applyBorder="1" applyAlignment="1"/>
    <xf numFmtId="0" fontId="4" fillId="8" borderId="60" xfId="7" applyFont="1" applyFill="1" applyBorder="1" applyAlignment="1">
      <alignment horizontal="center" vertical="center"/>
    </xf>
    <xf numFmtId="0" fontId="4" fillId="9" borderId="80" xfId="7" applyFont="1" applyFill="1" applyBorder="1"/>
    <xf numFmtId="0" fontId="17" fillId="9" borderId="68" xfId="7" applyFont="1" applyFill="1" applyBorder="1" applyAlignment="1">
      <alignment horizontal="left" indent="1"/>
    </xf>
    <xf numFmtId="0" fontId="17" fillId="9" borderId="57" xfId="7" applyFont="1" applyFill="1" applyBorder="1"/>
    <xf numFmtId="0" fontId="17" fillId="9" borderId="50" xfId="7" applyFont="1" applyFill="1" applyBorder="1" applyAlignment="1"/>
    <xf numFmtId="0" fontId="85" fillId="0" borderId="0" xfId="270" applyFont="1" applyFill="1" applyBorder="1" applyAlignment="1">
      <alignment horizontal="left" vertical="top"/>
    </xf>
    <xf numFmtId="44" fontId="86" fillId="47" borderId="41" xfId="269" applyFont="1" applyFill="1" applyBorder="1" applyAlignment="1">
      <alignment horizontal="center" vertical="center" wrapText="1"/>
    </xf>
    <xf numFmtId="0" fontId="16" fillId="9" borderId="38" xfId="13" applyFont="1" applyFill="1" applyBorder="1" applyAlignment="1">
      <alignment horizontal="center" vertical="top" wrapText="1"/>
    </xf>
    <xf numFmtId="0" fontId="0" fillId="50" borderId="0" xfId="0" applyFill="1" applyBorder="1"/>
    <xf numFmtId="0" fontId="0" fillId="0" borderId="91" xfId="0" applyBorder="1" applyAlignment="1">
      <alignment horizontal="left" indent="1"/>
    </xf>
    <xf numFmtId="0" fontId="9" fillId="5" borderId="2" xfId="0" applyFont="1" applyFill="1" applyBorder="1" applyAlignment="1">
      <alignment horizontal="left" vertical="center" wrapText="1" indent="1"/>
    </xf>
    <xf numFmtId="0" fontId="9" fillId="5" borderId="78" xfId="0" applyFont="1" applyFill="1" applyBorder="1" applyAlignment="1" applyProtection="1">
      <alignment horizontal="left" vertical="center"/>
      <protection locked="0"/>
    </xf>
    <xf numFmtId="3" fontId="4" fillId="40" borderId="93" xfId="234" applyNumberFormat="1" applyFont="1" applyFill="1" applyBorder="1" applyAlignment="1" applyProtection="1">
      <alignment horizontal="right" vertical="center" wrapText="1"/>
      <protection locked="0"/>
    </xf>
    <xf numFmtId="0" fontId="0" fillId="0" borderId="76" xfId="0" applyBorder="1"/>
    <xf numFmtId="1" fontId="4" fillId="40" borderId="93" xfId="239" applyNumberFormat="1" applyFont="1" applyFill="1" applyBorder="1" applyAlignment="1" applyProtection="1">
      <alignment horizontal="right" vertical="center" wrapText="1"/>
      <protection locked="0"/>
    </xf>
    <xf numFmtId="164" fontId="4" fillId="40" borderId="92" xfId="239" applyNumberFormat="1" applyFont="1" applyFill="1" applyBorder="1" applyAlignment="1" applyProtection="1">
      <alignment horizontal="right" vertical="center" wrapText="1"/>
      <protection locked="0"/>
    </xf>
    <xf numFmtId="3" fontId="4" fillId="2" borderId="96" xfId="326" applyNumberFormat="1" applyFont="1" applyFill="1" applyBorder="1" applyAlignment="1" applyProtection="1">
      <alignment horizontal="right" vertical="center" wrapText="1"/>
      <protection locked="0"/>
    </xf>
    <xf numFmtId="164" fontId="4" fillId="2" borderId="41" xfId="239" applyNumberFormat="1" applyFont="1" applyFill="1" applyBorder="1" applyAlignment="1" applyProtection="1">
      <alignment horizontal="right" vertical="center" wrapText="1"/>
      <protection locked="0"/>
    </xf>
    <xf numFmtId="0" fontId="9" fillId="5" borderId="67" xfId="0" applyFont="1" applyFill="1" applyBorder="1" applyAlignment="1" applyProtection="1">
      <alignment horizontal="right" vertical="center"/>
      <protection locked="0"/>
    </xf>
    <xf numFmtId="0" fontId="9" fillId="5" borderId="97" xfId="0" applyFont="1" applyFill="1" applyBorder="1" applyAlignment="1" applyProtection="1">
      <alignment horizontal="right" vertical="center"/>
      <protection locked="0"/>
    </xf>
    <xf numFmtId="0" fontId="9" fillId="5" borderId="42" xfId="0" applyFont="1" applyFill="1" applyBorder="1" applyAlignment="1" applyProtection="1">
      <alignment horizontal="right" vertical="center"/>
      <protection locked="0"/>
    </xf>
    <xf numFmtId="0" fontId="9" fillId="5" borderId="41" xfId="0" applyFont="1" applyFill="1" applyBorder="1" applyAlignment="1" applyProtection="1">
      <alignment horizontal="right" vertical="center"/>
      <protection locked="0"/>
    </xf>
    <xf numFmtId="0" fontId="2" fillId="0" borderId="1" xfId="0" applyFont="1" applyBorder="1"/>
    <xf numFmtId="0" fontId="0" fillId="0" borderId="78" xfId="0" applyBorder="1"/>
    <xf numFmtId="3" fontId="4" fillId="40" borderId="82" xfId="239" applyNumberFormat="1" applyFont="1" applyFill="1" applyBorder="1" applyAlignment="1" applyProtection="1">
      <alignment horizontal="right" vertical="center" wrapText="1"/>
      <protection locked="0"/>
    </xf>
    <xf numFmtId="1" fontId="4" fillId="40" borderId="82" xfId="239" applyNumberFormat="1" applyFont="1" applyFill="1" applyBorder="1" applyAlignment="1" applyProtection="1">
      <alignment horizontal="right" vertical="center" wrapText="1"/>
      <protection locked="0"/>
    </xf>
    <xf numFmtId="1" fontId="4" fillId="40" borderId="64" xfId="239" applyNumberFormat="1" applyFont="1" applyFill="1" applyBorder="1" applyAlignment="1" applyProtection="1">
      <alignment horizontal="right" vertical="center" wrapText="1"/>
      <protection locked="0"/>
    </xf>
    <xf numFmtId="1" fontId="4" fillId="40" borderId="60" xfId="239" applyNumberFormat="1" applyFont="1" applyFill="1" applyBorder="1" applyAlignment="1" applyProtection="1">
      <alignment horizontal="right" vertical="center" wrapText="1"/>
      <protection locked="0"/>
    </xf>
    <xf numFmtId="3" fontId="8" fillId="44" borderId="83" xfId="239" applyNumberFormat="1" applyFont="1" applyFill="1" applyBorder="1" applyAlignment="1" applyProtection="1">
      <alignment horizontal="right" vertical="center" wrapText="1"/>
      <protection locked="0"/>
    </xf>
    <xf numFmtId="164" fontId="76" fillId="44" borderId="42" xfId="0" applyNumberFormat="1" applyFont="1" applyFill="1" applyBorder="1"/>
    <xf numFmtId="164" fontId="4" fillId="40" borderId="98" xfId="239" applyNumberFormat="1" applyFont="1" applyFill="1" applyBorder="1" applyAlignment="1" applyProtection="1">
      <alignment horizontal="right" vertical="center" wrapText="1"/>
      <protection locked="0"/>
    </xf>
    <xf numFmtId="3" fontId="8" fillId="44" borderId="100" xfId="239" applyNumberFormat="1" applyFont="1" applyFill="1" applyBorder="1" applyAlignment="1" applyProtection="1">
      <alignment horizontal="right" vertical="center" wrapText="1"/>
      <protection locked="0"/>
    </xf>
    <xf numFmtId="3" fontId="8" fillId="44" borderId="101" xfId="239" applyNumberFormat="1" applyFont="1" applyFill="1" applyBorder="1" applyAlignment="1" applyProtection="1">
      <alignment horizontal="right" vertical="center" wrapText="1"/>
      <protection locked="0"/>
    </xf>
    <xf numFmtId="0" fontId="9" fillId="5" borderId="100" xfId="0" applyFont="1" applyFill="1" applyBorder="1" applyAlignment="1" applyProtection="1">
      <alignment horizontal="right" vertical="center"/>
      <protection locked="0"/>
    </xf>
    <xf numFmtId="0" fontId="9" fillId="5" borderId="101" xfId="0" applyFont="1" applyFill="1" applyBorder="1" applyAlignment="1" applyProtection="1">
      <alignment horizontal="right" vertical="center"/>
      <protection locked="0"/>
    </xf>
    <xf numFmtId="49" fontId="4" fillId="40" borderId="36" xfId="239" applyNumberFormat="1" applyFont="1" applyFill="1" applyBorder="1" applyAlignment="1" applyProtection="1">
      <alignment horizontal="left" vertical="center" wrapText="1"/>
      <protection locked="0"/>
    </xf>
    <xf numFmtId="3" fontId="4" fillId="40" borderId="41" xfId="239" applyNumberFormat="1" applyFont="1" applyFill="1" applyBorder="1" applyAlignment="1" applyProtection="1">
      <alignment horizontal="right" vertical="center" wrapText="1"/>
      <protection locked="0"/>
    </xf>
    <xf numFmtId="183" fontId="4" fillId="40" borderId="36" xfId="239" applyNumberFormat="1" applyFont="1" applyFill="1" applyBorder="1" applyAlignment="1" applyProtection="1">
      <alignment horizontal="right" vertical="center" wrapText="1"/>
      <protection locked="0"/>
    </xf>
    <xf numFmtId="183" fontId="4" fillId="40" borderId="41" xfId="239" applyNumberFormat="1" applyFont="1" applyFill="1" applyBorder="1" applyAlignment="1" applyProtection="1">
      <alignment horizontal="right" vertical="center" wrapText="1"/>
      <protection locked="0"/>
    </xf>
    <xf numFmtId="183" fontId="76" fillId="44" borderId="94" xfId="0" applyNumberFormat="1" applyFont="1" applyFill="1" applyBorder="1"/>
    <xf numFmtId="183" fontId="76" fillId="44" borderId="66" xfId="0" applyNumberFormat="1" applyFont="1" applyFill="1" applyBorder="1"/>
    <xf numFmtId="183" fontId="76" fillId="44" borderId="99" xfId="0" applyNumberFormat="1" applyFont="1" applyFill="1" applyBorder="1"/>
    <xf numFmtId="183" fontId="76" fillId="44" borderId="63" xfId="0" applyNumberFormat="1" applyFont="1" applyFill="1" applyBorder="1"/>
    <xf numFmtId="0" fontId="9" fillId="5" borderId="105" xfId="0" applyFont="1" applyFill="1" applyBorder="1" applyAlignment="1" applyProtection="1">
      <alignment horizontal="right" vertical="center"/>
      <protection locked="0"/>
    </xf>
    <xf numFmtId="0" fontId="0" fillId="0" borderId="103" xfId="0" applyBorder="1"/>
    <xf numFmtId="0" fontId="0" fillId="0" borderId="95" xfId="0" applyBorder="1"/>
    <xf numFmtId="10" fontId="4" fillId="2" borderId="100" xfId="234" applyNumberFormat="1" applyFont="1" applyFill="1" applyBorder="1" applyAlignment="1" applyProtection="1">
      <alignment horizontal="right" vertical="center" wrapText="1"/>
      <protection locked="0"/>
    </xf>
    <xf numFmtId="10" fontId="4" fillId="2" borderId="101" xfId="234" applyNumberFormat="1" applyFont="1" applyFill="1" applyBorder="1" applyAlignment="1" applyProtection="1">
      <alignment horizontal="right" vertical="center" wrapText="1"/>
      <protection locked="0"/>
    </xf>
    <xf numFmtId="10" fontId="4" fillId="2" borderId="93" xfId="234" applyNumberFormat="1" applyFont="1" applyFill="1" applyBorder="1" applyAlignment="1" applyProtection="1">
      <alignment horizontal="right" vertical="center" wrapText="1"/>
      <protection locked="0"/>
    </xf>
    <xf numFmtId="1" fontId="4" fillId="2" borderId="101" xfId="234" applyNumberFormat="1" applyFont="1" applyFill="1" applyBorder="1" applyAlignment="1" applyProtection="1">
      <alignment horizontal="right" vertical="center" wrapText="1"/>
      <protection locked="0"/>
    </xf>
    <xf numFmtId="1" fontId="4" fillId="2" borderId="93" xfId="234" applyNumberFormat="1" applyFont="1" applyFill="1" applyBorder="1" applyAlignment="1" applyProtection="1">
      <alignment horizontal="right" vertical="center" wrapText="1"/>
      <protection locked="0"/>
    </xf>
    <xf numFmtId="164" fontId="4" fillId="2" borderId="101" xfId="239" applyNumberFormat="1" applyFont="1" applyFill="1" applyBorder="1" applyAlignment="1" applyProtection="1">
      <alignment horizontal="right" vertical="center" wrapText="1"/>
      <protection locked="0"/>
    </xf>
    <xf numFmtId="164" fontId="4" fillId="40" borderId="101" xfId="239" applyNumberFormat="1" applyFont="1" applyFill="1" applyBorder="1" applyAlignment="1" applyProtection="1">
      <alignment horizontal="right" vertical="center" wrapText="1"/>
      <protection locked="0"/>
    </xf>
    <xf numFmtId="0" fontId="2" fillId="0" borderId="106" xfId="0" applyFont="1" applyBorder="1"/>
    <xf numFmtId="3" fontId="4" fillId="2" borderId="101" xfId="326" applyNumberFormat="1" applyFont="1" applyFill="1" applyBorder="1" applyAlignment="1" applyProtection="1">
      <alignment horizontal="right" vertical="center" wrapText="1"/>
      <protection locked="0"/>
    </xf>
    <xf numFmtId="0" fontId="0" fillId="0" borderId="103" xfId="0" applyBorder="1" applyAlignment="1">
      <alignment horizontal="left" indent="1"/>
    </xf>
    <xf numFmtId="0" fontId="0" fillId="0" borderId="93" xfId="0" applyBorder="1"/>
    <xf numFmtId="0" fontId="0" fillId="0" borderId="35" xfId="0" applyBorder="1"/>
    <xf numFmtId="0" fontId="2" fillId="0" borderId="19" xfId="0" applyFont="1" applyBorder="1"/>
    <xf numFmtId="0" fontId="0" fillId="0" borderId="101" xfId="0" applyBorder="1" applyAlignment="1">
      <alignment horizontal="left" indent="1"/>
    </xf>
    <xf numFmtId="0" fontId="2" fillId="0" borderId="99" xfId="0" applyFont="1" applyBorder="1"/>
    <xf numFmtId="0" fontId="0" fillId="0" borderId="94" xfId="0" applyBorder="1"/>
    <xf numFmtId="0" fontId="9" fillId="5" borderId="95" xfId="0" applyFont="1" applyFill="1" applyBorder="1" applyAlignment="1" applyProtection="1">
      <alignment horizontal="right" vertical="center"/>
      <protection locked="0"/>
    </xf>
    <xf numFmtId="181" fontId="4" fillId="2" borderId="95" xfId="234" applyNumberFormat="1" applyFont="1" applyFill="1" applyBorder="1" applyAlignment="1" applyProtection="1">
      <alignment horizontal="right" vertical="center" wrapText="1"/>
      <protection locked="0"/>
    </xf>
    <xf numFmtId="3" fontId="4" fillId="40" borderId="101" xfId="239" applyNumberFormat="1" applyFont="1" applyFill="1" applyBorder="1" applyAlignment="1" applyProtection="1">
      <alignment horizontal="right" vertical="center" wrapText="1"/>
      <protection locked="0"/>
    </xf>
    <xf numFmtId="181" fontId="4" fillId="2" borderId="101" xfId="234" applyNumberFormat="1" applyFont="1" applyFill="1" applyBorder="1" applyAlignment="1" applyProtection="1">
      <alignment horizontal="right" vertical="center" wrapText="1"/>
      <protection locked="0"/>
    </xf>
    <xf numFmtId="3" fontId="4" fillId="40" borderId="101" xfId="234" applyNumberFormat="1" applyFont="1" applyFill="1" applyBorder="1" applyAlignment="1" applyProtection="1">
      <alignment horizontal="right" vertical="center" wrapText="1"/>
      <protection locked="0"/>
    </xf>
    <xf numFmtId="0" fontId="0" fillId="0" borderId="7" xfId="0" applyBorder="1"/>
    <xf numFmtId="1" fontId="4" fillId="40" borderId="101" xfId="239" applyNumberFormat="1" applyFont="1" applyFill="1" applyBorder="1" applyAlignment="1" applyProtection="1">
      <alignment horizontal="right" vertical="center" wrapText="1"/>
      <protection locked="0"/>
    </xf>
    <xf numFmtId="181" fontId="4" fillId="2" borderId="93" xfId="234" applyNumberFormat="1" applyFont="1" applyFill="1" applyBorder="1" applyAlignment="1" applyProtection="1">
      <alignment horizontal="right" vertical="center" wrapText="1"/>
      <protection locked="0"/>
    </xf>
    <xf numFmtId="0" fontId="9" fillId="5" borderId="92" xfId="0" applyFont="1" applyFill="1" applyBorder="1" applyAlignment="1" applyProtection="1">
      <alignment horizontal="right" vertical="center"/>
      <protection locked="0"/>
    </xf>
    <xf numFmtId="3" fontId="4" fillId="40" borderId="92" xfId="239" applyNumberFormat="1" applyFont="1" applyFill="1" applyBorder="1" applyAlignment="1" applyProtection="1">
      <alignment horizontal="right" vertical="center" wrapText="1"/>
      <protection locked="0"/>
    </xf>
    <xf numFmtId="10" fontId="4" fillId="2" borderId="92" xfId="234" applyNumberFormat="1" applyFont="1" applyFill="1" applyBorder="1" applyAlignment="1" applyProtection="1">
      <alignment horizontal="right" vertical="center" wrapText="1"/>
      <protection locked="0"/>
    </xf>
    <xf numFmtId="1" fontId="4" fillId="2" borderId="92" xfId="234" applyNumberFormat="1" applyFont="1" applyFill="1" applyBorder="1" applyAlignment="1" applyProtection="1">
      <alignment horizontal="right" vertical="center" wrapText="1"/>
      <protection locked="0"/>
    </xf>
    <xf numFmtId="164" fontId="4" fillId="2" borderId="92" xfId="239" applyNumberFormat="1" applyFont="1" applyFill="1" applyBorder="1" applyAlignment="1" applyProtection="1">
      <alignment horizontal="right" vertical="center" wrapText="1"/>
      <protection locked="0"/>
    </xf>
    <xf numFmtId="0" fontId="2" fillId="0" borderId="65" xfId="0" applyFont="1" applyBorder="1"/>
    <xf numFmtId="0" fontId="2" fillId="0" borderId="103" xfId="0" applyFont="1" applyBorder="1"/>
    <xf numFmtId="0" fontId="2" fillId="0" borderId="107" xfId="0" applyFont="1" applyBorder="1"/>
    <xf numFmtId="0" fontId="9" fillId="5" borderId="91" xfId="0" applyFont="1" applyFill="1" applyBorder="1" applyAlignment="1" applyProtection="1">
      <alignment horizontal="left" vertical="center"/>
      <protection locked="0"/>
    </xf>
    <xf numFmtId="182" fontId="2" fillId="0" borderId="65" xfId="0" applyNumberFormat="1" applyFont="1" applyBorder="1"/>
    <xf numFmtId="0" fontId="0" fillId="0" borderId="100" xfId="0" applyBorder="1"/>
    <xf numFmtId="183" fontId="0" fillId="5" borderId="19" xfId="0" applyNumberFormat="1" applyFill="1" applyBorder="1"/>
    <xf numFmtId="0" fontId="0" fillId="5" borderId="24" xfId="0" applyFill="1" applyBorder="1" applyAlignment="1">
      <alignment horizontal="left"/>
    </xf>
    <xf numFmtId="0" fontId="0" fillId="5" borderId="104" xfId="0" applyFill="1" applyBorder="1" applyAlignment="1">
      <alignment horizontal="left"/>
    </xf>
    <xf numFmtId="0" fontId="0" fillId="5" borderId="19" xfId="0" applyFill="1" applyBorder="1" applyAlignment="1">
      <alignment horizontal="left"/>
    </xf>
    <xf numFmtId="183" fontId="0" fillId="5" borderId="108" xfId="0" applyNumberFormat="1" applyFill="1" applyBorder="1"/>
    <xf numFmtId="3" fontId="4" fillId="12" borderId="94" xfId="234" applyNumberFormat="1" applyFont="1" applyFill="1" applyBorder="1" applyAlignment="1" applyProtection="1">
      <alignment horizontal="right" vertical="center" wrapText="1"/>
      <protection locked="0"/>
    </xf>
    <xf numFmtId="10" fontId="4" fillId="2" borderId="112" xfId="234" applyNumberFormat="1" applyFont="1" applyFill="1" applyBorder="1" applyAlignment="1" applyProtection="1">
      <alignment horizontal="right" vertical="center" wrapText="1"/>
      <protection locked="0"/>
    </xf>
    <xf numFmtId="0" fontId="9" fillId="5" borderId="112" xfId="0" applyFont="1" applyFill="1" applyBorder="1" applyAlignment="1" applyProtection="1">
      <alignment horizontal="right" vertical="center"/>
      <protection locked="0"/>
    </xf>
    <xf numFmtId="10" fontId="4" fillId="2" borderId="38" xfId="234" applyNumberFormat="1" applyFont="1" applyFill="1" applyBorder="1" applyAlignment="1" applyProtection="1">
      <alignment horizontal="right" vertical="center" wrapText="1"/>
      <protection locked="0"/>
    </xf>
    <xf numFmtId="164" fontId="4" fillId="2" borderId="36" xfId="239" applyNumberFormat="1" applyFont="1" applyFill="1" applyBorder="1" applyAlignment="1" applyProtection="1">
      <alignment horizontal="right" vertical="center" wrapText="1"/>
      <protection locked="0"/>
    </xf>
    <xf numFmtId="0" fontId="9" fillId="5" borderId="113" xfId="0" applyFont="1" applyFill="1" applyBorder="1" applyAlignment="1" applyProtection="1">
      <alignment horizontal="right" vertical="center"/>
      <protection locked="0"/>
    </xf>
    <xf numFmtId="0" fontId="9" fillId="5" borderId="115" xfId="0" applyFont="1" applyFill="1" applyBorder="1" applyAlignment="1" applyProtection="1">
      <alignment horizontal="right" vertical="center"/>
      <protection locked="0"/>
    </xf>
    <xf numFmtId="164" fontId="4" fillId="2" borderId="114" xfId="239" applyNumberFormat="1" applyFont="1" applyFill="1" applyBorder="1" applyAlignment="1" applyProtection="1">
      <alignment horizontal="right" vertical="center" wrapText="1"/>
      <protection locked="0"/>
    </xf>
    <xf numFmtId="0" fontId="9" fillId="5" borderId="116" xfId="0" applyFont="1" applyFill="1" applyBorder="1" applyAlignment="1" applyProtection="1">
      <alignment horizontal="right" vertical="center"/>
      <protection locked="0"/>
    </xf>
    <xf numFmtId="0" fontId="9" fillId="5" borderId="56" xfId="0" applyFont="1" applyFill="1" applyBorder="1" applyAlignment="1" applyProtection="1">
      <alignment horizontal="right" vertical="center"/>
      <protection locked="0"/>
    </xf>
    <xf numFmtId="0" fontId="9" fillId="5" borderId="114" xfId="0" applyFont="1" applyFill="1" applyBorder="1" applyAlignment="1" applyProtection="1">
      <alignment horizontal="right" vertical="center"/>
      <protection locked="0"/>
    </xf>
    <xf numFmtId="0" fontId="9" fillId="5" borderId="117" xfId="0" applyFont="1" applyFill="1" applyBorder="1" applyAlignment="1" applyProtection="1">
      <alignment horizontal="right" vertical="center"/>
      <protection locked="0"/>
    </xf>
    <xf numFmtId="164" fontId="4" fillId="2" borderId="112" xfId="239" applyNumberFormat="1" applyFont="1" applyFill="1" applyBorder="1" applyAlignment="1" applyProtection="1">
      <alignment horizontal="right" vertical="center" wrapText="1"/>
      <protection locked="0"/>
    </xf>
    <xf numFmtId="10" fontId="4" fillId="2" borderId="113" xfId="234" applyNumberFormat="1" applyFont="1" applyFill="1" applyBorder="1" applyAlignment="1" applyProtection="1">
      <alignment horizontal="right" vertical="center" wrapText="1"/>
      <protection locked="0"/>
    </xf>
    <xf numFmtId="10" fontId="4" fillId="2" borderId="114" xfId="234" applyNumberFormat="1" applyFont="1" applyFill="1" applyBorder="1" applyAlignment="1" applyProtection="1">
      <alignment horizontal="right" vertical="center" wrapText="1"/>
      <protection locked="0"/>
    </xf>
    <xf numFmtId="0" fontId="9" fillId="5" borderId="109" xfId="0" applyFont="1" applyFill="1" applyBorder="1" applyAlignment="1" applyProtection="1">
      <alignment horizontal="right" vertical="center"/>
      <protection locked="0"/>
    </xf>
    <xf numFmtId="0" fontId="9" fillId="5" borderId="118" xfId="0" applyFont="1" applyFill="1" applyBorder="1" applyAlignment="1" applyProtection="1">
      <alignment horizontal="right" vertical="center"/>
      <protection locked="0"/>
    </xf>
    <xf numFmtId="0" fontId="9" fillId="5" borderId="119" xfId="0" applyFont="1" applyFill="1" applyBorder="1" applyAlignment="1" applyProtection="1">
      <alignment horizontal="right" vertical="center"/>
      <protection locked="0"/>
    </xf>
    <xf numFmtId="0" fontId="5" fillId="7" borderId="0" xfId="1" applyFont="1" applyFill="1" applyBorder="1" applyAlignment="1">
      <alignment horizontal="left" vertical="center" wrapText="1"/>
    </xf>
    <xf numFmtId="0" fontId="5" fillId="7" borderId="0" xfId="1" applyFont="1" applyFill="1" applyBorder="1" applyAlignment="1">
      <alignment horizontal="left" vertical="center"/>
    </xf>
    <xf numFmtId="0" fontId="93" fillId="6" borderId="0" xfId="2" applyFont="1" applyFill="1" applyBorder="1" applyAlignment="1">
      <alignment horizontal="left" vertical="center"/>
    </xf>
    <xf numFmtId="0" fontId="6" fillId="3" borderId="0" xfId="2" applyFont="1" applyFill="1" applyBorder="1" applyAlignment="1">
      <alignment vertical="center"/>
    </xf>
    <xf numFmtId="0" fontId="9" fillId="5" borderId="0" xfId="11" applyFont="1" applyFill="1"/>
    <xf numFmtId="0" fontId="4" fillId="3" borderId="0" xfId="11" applyFill="1"/>
    <xf numFmtId="0" fontId="4" fillId="3" borderId="0" xfId="11" applyFill="1" applyAlignment="1"/>
    <xf numFmtId="0" fontId="0" fillId="3" borderId="0" xfId="0" applyFill="1" applyBorder="1" applyAlignment="1"/>
    <xf numFmtId="0" fontId="72" fillId="10" borderId="121" xfId="237" applyFont="1" applyFill="1" applyBorder="1" applyAlignment="1">
      <alignment horizontal="right" vertical="center" wrapText="1"/>
    </xf>
    <xf numFmtId="0" fontId="72" fillId="10" borderId="69" xfId="237" applyFont="1" applyFill="1" applyBorder="1" applyAlignment="1">
      <alignment horizontal="right" vertical="center" wrapText="1"/>
    </xf>
    <xf numFmtId="0" fontId="16" fillId="3" borderId="0" xfId="13" applyFont="1" applyFill="1" applyBorder="1" applyAlignment="1">
      <alignment horizontal="center" vertical="top" wrapText="1"/>
    </xf>
    <xf numFmtId="0" fontId="72" fillId="10" borderId="114" xfId="237" applyFont="1" applyFill="1" applyBorder="1" applyAlignment="1">
      <alignment horizontal="center" vertical="center" wrapText="1"/>
    </xf>
    <xf numFmtId="0" fontId="17" fillId="3" borderId="0" xfId="13" applyFont="1" applyFill="1" applyBorder="1" applyAlignment="1">
      <alignment horizontal="right" vertical="top" wrapText="1"/>
    </xf>
    <xf numFmtId="0" fontId="82" fillId="10" borderId="109" xfId="237" applyFont="1" applyFill="1" applyBorder="1" applyAlignment="1">
      <alignment horizontal="left" vertical="center" wrapText="1"/>
    </xf>
    <xf numFmtId="3" fontId="4" fillId="3" borderId="0" xfId="0" applyNumberFormat="1" applyFont="1" applyFill="1" applyBorder="1" applyAlignment="1" applyProtection="1">
      <alignment horizontal="center" vertical="center"/>
      <protection locked="0"/>
    </xf>
    <xf numFmtId="0" fontId="82" fillId="10" borderId="114" xfId="237" applyFont="1" applyFill="1" applyBorder="1" applyAlignment="1">
      <alignment horizontal="left" vertical="center" wrapText="1"/>
    </xf>
    <xf numFmtId="0" fontId="82" fillId="10" borderId="114" xfId="237" applyFont="1" applyFill="1" applyBorder="1" applyAlignment="1">
      <alignment horizontal="center" vertical="center" wrapText="1"/>
    </xf>
    <xf numFmtId="0" fontId="73" fillId="40" borderId="114" xfId="237" applyFont="1" applyFill="1" applyBorder="1"/>
    <xf numFmtId="1" fontId="73" fillId="12" borderId="110" xfId="237" applyNumberFormat="1" applyFont="1" applyFill="1" applyBorder="1" applyAlignment="1"/>
    <xf numFmtId="1" fontId="94" fillId="12" borderId="110" xfId="237" applyNumberFormat="1" applyFont="1" applyFill="1" applyBorder="1" applyAlignment="1"/>
    <xf numFmtId="1" fontId="94" fillId="12" borderId="111" xfId="237" applyNumberFormat="1" applyFont="1" applyFill="1" applyBorder="1" applyAlignment="1"/>
    <xf numFmtId="0" fontId="72" fillId="10" borderId="114" xfId="237" applyFont="1" applyFill="1" applyBorder="1" applyAlignment="1">
      <alignment horizontal="left" vertical="center" wrapText="1"/>
    </xf>
    <xf numFmtId="3" fontId="25" fillId="40" borderId="114" xfId="237" applyNumberFormat="1" applyFont="1" applyFill="1" applyBorder="1"/>
    <xf numFmtId="41" fontId="4" fillId="39" borderId="114" xfId="237" applyNumberFormat="1" applyFont="1" applyFill="1" applyBorder="1"/>
    <xf numFmtId="0" fontId="17" fillId="10" borderId="114" xfId="237" applyFont="1" applyFill="1" applyBorder="1" applyAlignment="1">
      <alignment horizontal="left" vertical="center" wrapText="1" indent="2"/>
    </xf>
    <xf numFmtId="41" fontId="25" fillId="43" borderId="114" xfId="237" applyNumberFormat="1" applyFont="1" applyFill="1" applyBorder="1"/>
    <xf numFmtId="41" fontId="25" fillId="39" borderId="114" xfId="237" applyNumberFormat="1" applyFont="1" applyFill="1" applyBorder="1"/>
    <xf numFmtId="0" fontId="8" fillId="46" borderId="56" xfId="238" applyFont="1" applyFill="1" applyBorder="1" applyAlignment="1" applyProtection="1">
      <alignment horizontal="left" vertical="center" wrapText="1"/>
      <protection locked="0"/>
    </xf>
    <xf numFmtId="0" fontId="8" fillId="46" borderId="7" xfId="238" applyFont="1" applyFill="1" applyBorder="1" applyAlignment="1" applyProtection="1">
      <alignment horizontal="left" vertical="center" wrapText="1"/>
      <protection locked="0"/>
    </xf>
    <xf numFmtId="41" fontId="17" fillId="7" borderId="7" xfId="237" applyNumberFormat="1" applyFont="1" applyFill="1" applyBorder="1"/>
    <xf numFmtId="0" fontId="16" fillId="3" borderId="0" xfId="13" applyFont="1" applyFill="1" applyBorder="1" applyAlignment="1">
      <alignment horizontal="center" vertical="center" wrapText="1"/>
    </xf>
    <xf numFmtId="0" fontId="16" fillId="3" borderId="0" xfId="13" applyFont="1" applyFill="1" applyBorder="1" applyAlignment="1">
      <alignment vertical="top" wrapText="1"/>
    </xf>
    <xf numFmtId="0" fontId="81" fillId="3" borderId="0" xfId="0" applyFont="1" applyFill="1" applyBorder="1" applyAlignment="1"/>
    <xf numFmtId="0" fontId="17" fillId="3" borderId="0" xfId="13" applyFont="1" applyFill="1" applyBorder="1" applyAlignment="1">
      <alignment horizontal="center" vertical="top" wrapText="1"/>
    </xf>
    <xf numFmtId="0" fontId="72" fillId="10" borderId="112" xfId="237" applyFont="1" applyFill="1" applyBorder="1" applyAlignment="1">
      <alignment horizontal="center" vertical="center" wrapText="1"/>
    </xf>
    <xf numFmtId="0" fontId="72" fillId="10" borderId="111" xfId="237" applyFont="1" applyFill="1" applyBorder="1" applyAlignment="1">
      <alignment horizontal="center" vertical="center" wrapText="1"/>
    </xf>
    <xf numFmtId="0" fontId="72" fillId="10" borderId="110" xfId="237" applyFont="1" applyFill="1" applyBorder="1" applyAlignment="1">
      <alignment horizontal="center" vertical="center" wrapText="1"/>
    </xf>
    <xf numFmtId="3" fontId="73" fillId="40" borderId="114" xfId="237" applyNumberFormat="1" applyFont="1" applyFill="1" applyBorder="1" applyAlignment="1">
      <alignment wrapText="1"/>
    </xf>
    <xf numFmtId="0" fontId="70" fillId="7" borderId="114" xfId="237" applyFont="1" applyFill="1" applyBorder="1" applyAlignment="1">
      <alignment wrapText="1"/>
    </xf>
    <xf numFmtId="41" fontId="17" fillId="7" borderId="114" xfId="237" applyNumberFormat="1" applyFont="1" applyFill="1" applyBorder="1"/>
    <xf numFmtId="0" fontId="82" fillId="10" borderId="119" xfId="237" applyFont="1" applyFill="1" applyBorder="1" applyAlignment="1">
      <alignment horizontal="left" vertical="center" wrapText="1"/>
    </xf>
    <xf numFmtId="0" fontId="82" fillId="10" borderId="114" xfId="237" applyFont="1" applyFill="1" applyBorder="1" applyAlignment="1">
      <alignment horizontal="left" vertical="center"/>
    </xf>
    <xf numFmtId="3" fontId="4" fillId="3" borderId="0" xfId="13" applyNumberFormat="1" applyFont="1" applyFill="1" applyBorder="1" applyAlignment="1" applyProtection="1">
      <alignment horizontal="right" vertical="center"/>
      <protection locked="0"/>
    </xf>
    <xf numFmtId="3" fontId="17" fillId="3" borderId="0" xfId="13" applyNumberFormat="1" applyFont="1" applyFill="1" applyBorder="1" applyAlignment="1">
      <alignment horizontal="right" vertical="top" wrapText="1"/>
    </xf>
    <xf numFmtId="0" fontId="5" fillId="7" borderId="0" xfId="1" applyFont="1" applyFill="1" applyBorder="1" applyAlignment="1">
      <alignment vertical="center" wrapText="1"/>
    </xf>
    <xf numFmtId="0" fontId="5" fillId="3" borderId="0" xfId="1" applyFont="1" applyFill="1" applyAlignment="1">
      <alignment vertical="center"/>
    </xf>
    <xf numFmtId="0" fontId="0" fillId="3" borderId="0" xfId="0" applyFill="1" applyAlignment="1">
      <alignment wrapText="1"/>
    </xf>
    <xf numFmtId="0" fontId="16" fillId="9" borderId="114" xfId="0" applyFont="1" applyFill="1" applyBorder="1" applyAlignment="1">
      <alignment horizontal="right" vertical="center" wrapText="1" indent="1"/>
    </xf>
    <xf numFmtId="0" fontId="17" fillId="8" borderId="109" xfId="13" applyFont="1" applyFill="1" applyBorder="1" applyAlignment="1">
      <alignment horizontal="right" vertical="center" wrapText="1"/>
    </xf>
    <xf numFmtId="0" fontId="0" fillId="8" borderId="110" xfId="0" applyFill="1" applyBorder="1" applyAlignment="1">
      <alignment horizontal="right" vertical="center" wrapText="1"/>
    </xf>
    <xf numFmtId="0" fontId="17" fillId="8" borderId="110" xfId="13" applyFont="1" applyFill="1" applyBorder="1" applyAlignment="1">
      <alignment horizontal="right" vertical="center" wrapText="1"/>
    </xf>
    <xf numFmtId="0" fontId="0" fillId="8" borderId="111" xfId="0" applyFill="1" applyBorder="1" applyAlignment="1">
      <alignment horizontal="right" vertical="center" wrapText="1"/>
    </xf>
    <xf numFmtId="0" fontId="73" fillId="40" borderId="114" xfId="237" applyFont="1" applyFill="1" applyBorder="1" applyAlignment="1">
      <alignment horizontal="right"/>
    </xf>
    <xf numFmtId="4" fontId="4" fillId="40" borderId="114" xfId="13" applyNumberFormat="1" applyFont="1" applyFill="1" applyBorder="1" applyAlignment="1" applyProtection="1">
      <alignment horizontal="right" vertical="center"/>
      <protection locked="0"/>
    </xf>
    <xf numFmtId="4" fontId="4" fillId="40" borderId="115" xfId="13" applyNumberFormat="1" applyFont="1" applyFill="1" applyBorder="1" applyAlignment="1" applyProtection="1">
      <alignment horizontal="right" vertical="center"/>
      <protection locked="0"/>
    </xf>
    <xf numFmtId="171" fontId="4" fillId="40" borderId="41" xfId="188" applyNumberFormat="1" applyFont="1" applyFill="1" applyBorder="1" applyAlignment="1" applyProtection="1">
      <alignment horizontal="right" vertical="center"/>
      <protection locked="0"/>
    </xf>
    <xf numFmtId="171" fontId="4" fillId="40" borderId="114" xfId="188" applyNumberFormat="1" applyFont="1" applyFill="1" applyBorder="1" applyAlignment="1" applyProtection="1">
      <alignment horizontal="right" vertical="center"/>
      <protection locked="0"/>
    </xf>
    <xf numFmtId="3" fontId="73" fillId="40" borderId="38" xfId="237" applyNumberFormat="1" applyFont="1" applyFill="1" applyBorder="1"/>
    <xf numFmtId="3" fontId="25" fillId="40" borderId="43" xfId="237" applyNumberFormat="1" applyFont="1" applyFill="1" applyBorder="1"/>
    <xf numFmtId="3" fontId="25" fillId="40" borderId="111" xfId="237" applyNumberFormat="1" applyFont="1" applyFill="1" applyBorder="1"/>
    <xf numFmtId="0" fontId="82" fillId="10" borderId="115" xfId="237" applyFont="1" applyFill="1" applyBorder="1" applyAlignment="1">
      <alignment horizontal="left" vertical="center" wrapText="1"/>
    </xf>
    <xf numFmtId="41" fontId="17" fillId="7" borderId="41" xfId="237" applyNumberFormat="1" applyFont="1" applyFill="1" applyBorder="1"/>
    <xf numFmtId="3" fontId="25" fillId="5" borderId="115" xfId="237" applyNumberFormat="1" applyFont="1" applyFill="1" applyBorder="1"/>
    <xf numFmtId="3" fontId="25" fillId="5" borderId="67" xfId="237" applyNumberFormat="1" applyFont="1" applyFill="1" applyBorder="1"/>
    <xf numFmtId="3" fontId="25" fillId="5" borderId="41" xfId="237" applyNumberFormat="1" applyFont="1" applyFill="1" applyBorder="1"/>
    <xf numFmtId="3" fontId="73" fillId="40" borderId="109" xfId="237" applyNumberFormat="1" applyFont="1" applyFill="1" applyBorder="1" applyAlignment="1">
      <alignment wrapText="1"/>
    </xf>
    <xf numFmtId="0" fontId="17" fillId="9" borderId="109" xfId="13" applyFont="1" applyFill="1" applyBorder="1" applyAlignment="1">
      <alignment horizontal="right" vertical="center" indent="1"/>
    </xf>
    <xf numFmtId="0" fontId="16" fillId="9" borderId="109" xfId="0" applyFont="1" applyFill="1" applyBorder="1" applyAlignment="1">
      <alignment horizontal="right" vertical="center" wrapText="1" indent="1"/>
    </xf>
    <xf numFmtId="4" fontId="4" fillId="40" borderId="111" xfId="13" applyNumberFormat="1" applyFont="1" applyFill="1" applyBorder="1" applyAlignment="1" applyProtection="1">
      <alignment horizontal="right" vertical="center"/>
      <protection locked="0"/>
    </xf>
    <xf numFmtId="0" fontId="0" fillId="8" borderId="119" xfId="0" applyFill="1" applyBorder="1" applyAlignment="1">
      <alignment horizontal="right" vertical="center" wrapText="1"/>
    </xf>
    <xf numFmtId="0" fontId="0" fillId="8" borderId="121" xfId="0" applyFill="1" applyBorder="1" applyAlignment="1">
      <alignment horizontal="right" vertical="center" wrapText="1"/>
    </xf>
    <xf numFmtId="0" fontId="0" fillId="8" borderId="69" xfId="0" applyFill="1" applyBorder="1" applyAlignment="1">
      <alignment horizontal="right" vertical="center" wrapText="1"/>
    </xf>
    <xf numFmtId="4" fontId="4" fillId="5" borderId="56" xfId="13" applyNumberFormat="1" applyFont="1" applyFill="1" applyBorder="1" applyAlignment="1" applyProtection="1">
      <alignment horizontal="right" vertical="center"/>
      <protection locked="0"/>
    </xf>
    <xf numFmtId="4" fontId="4" fillId="5" borderId="0" xfId="13" applyNumberFormat="1" applyFont="1" applyFill="1" applyBorder="1" applyAlignment="1" applyProtection="1">
      <alignment horizontal="right" vertical="center"/>
      <protection locked="0"/>
    </xf>
    <xf numFmtId="4" fontId="4" fillId="5" borderId="7" xfId="13" applyNumberFormat="1" applyFont="1" applyFill="1" applyBorder="1" applyAlignment="1" applyProtection="1">
      <alignment horizontal="right" vertical="center"/>
      <protection locked="0"/>
    </xf>
    <xf numFmtId="44" fontId="0" fillId="5" borderId="56" xfId="269" applyFont="1" applyFill="1" applyBorder="1"/>
    <xf numFmtId="44" fontId="0" fillId="5" borderId="0" xfId="269" applyFont="1" applyFill="1" applyBorder="1"/>
    <xf numFmtId="44" fontId="0" fillId="5" borderId="7" xfId="269" applyFont="1" applyFill="1" applyBorder="1"/>
    <xf numFmtId="0" fontId="17" fillId="5" borderId="56" xfId="13" applyFont="1" applyFill="1" applyBorder="1" applyAlignment="1">
      <alignment horizontal="right" vertical="center" wrapText="1"/>
    </xf>
    <xf numFmtId="0" fontId="17" fillId="5" borderId="0" xfId="13" applyFont="1" applyFill="1" applyBorder="1" applyAlignment="1">
      <alignment horizontal="right" vertical="center" wrapText="1"/>
    </xf>
    <xf numFmtId="0" fontId="17" fillId="5" borderId="7" xfId="13" applyFont="1" applyFill="1" applyBorder="1" applyAlignment="1">
      <alignment horizontal="right" vertical="center" wrapText="1"/>
    </xf>
    <xf numFmtId="4" fontId="4" fillId="5" borderId="38" xfId="13" applyNumberFormat="1" applyFont="1" applyFill="1" applyBorder="1" applyAlignment="1" applyProtection="1">
      <alignment horizontal="right" vertical="center"/>
      <protection locked="0"/>
    </xf>
    <xf numFmtId="4" fontId="4" fillId="5" borderId="35" xfId="13" applyNumberFormat="1" applyFont="1" applyFill="1" applyBorder="1" applyAlignment="1" applyProtection="1">
      <alignment horizontal="right" vertical="center"/>
      <protection locked="0"/>
    </xf>
    <xf numFmtId="4" fontId="4" fillId="5" borderId="43" xfId="13" applyNumberFormat="1" applyFont="1" applyFill="1" applyBorder="1" applyAlignment="1" applyProtection="1">
      <alignment horizontal="right" vertical="center"/>
      <protection locked="0"/>
    </xf>
    <xf numFmtId="0" fontId="0" fillId="3" borderId="0" xfId="0" applyFont="1" applyFill="1"/>
    <xf numFmtId="0" fontId="17" fillId="9" borderId="109" xfId="13" applyFont="1" applyFill="1" applyBorder="1" applyAlignment="1">
      <alignment horizontal="left" vertical="center" wrapText="1"/>
    </xf>
    <xf numFmtId="4" fontId="4" fillId="40" borderId="114" xfId="13" applyNumberFormat="1" applyFont="1" applyFill="1" applyBorder="1" applyAlignment="1" applyProtection="1">
      <alignment horizontal="left" vertical="center"/>
      <protection locked="0"/>
    </xf>
    <xf numFmtId="4" fontId="73" fillId="40" borderId="115" xfId="13" applyNumberFormat="1" applyFont="1" applyFill="1" applyBorder="1" applyAlignment="1" applyProtection="1">
      <alignment horizontal="left" vertical="center"/>
      <protection locked="0"/>
    </xf>
    <xf numFmtId="4" fontId="4" fillId="40" borderId="115" xfId="13" applyNumberFormat="1" applyFont="1" applyFill="1" applyBorder="1" applyAlignment="1" applyProtection="1">
      <alignment horizontal="left" vertical="center"/>
      <protection locked="0"/>
    </xf>
    <xf numFmtId="44" fontId="9" fillId="8" borderId="111" xfId="269" applyFont="1" applyFill="1" applyBorder="1" applyAlignment="1" applyProtection="1">
      <alignment horizontal="right" vertical="center"/>
      <protection locked="0"/>
    </xf>
    <xf numFmtId="44" fontId="9" fillId="8" borderId="114" xfId="269" applyFont="1" applyFill="1" applyBorder="1" applyAlignment="1" applyProtection="1">
      <alignment horizontal="right" vertical="center"/>
      <protection locked="0"/>
    </xf>
    <xf numFmtId="0" fontId="95" fillId="5" borderId="35" xfId="0" applyFont="1" applyFill="1" applyBorder="1"/>
    <xf numFmtId="0" fontId="16" fillId="9" borderId="109" xfId="13" applyFont="1" applyFill="1" applyBorder="1" applyAlignment="1">
      <alignment vertical="center"/>
    </xf>
    <xf numFmtId="17" fontId="4" fillId="40" borderId="115" xfId="0" applyNumberFormat="1" applyFont="1" applyFill="1" applyBorder="1" applyAlignment="1">
      <alignment horizontal="center" vertical="center" wrapText="1"/>
    </xf>
    <xf numFmtId="17" fontId="4" fillId="40" borderId="67" xfId="0" applyNumberFormat="1" applyFont="1" applyFill="1" applyBorder="1" applyAlignment="1">
      <alignment horizontal="center" vertical="center" wrapText="1"/>
    </xf>
    <xf numFmtId="17" fontId="4" fillId="40" borderId="41" xfId="0" applyNumberFormat="1" applyFont="1" applyFill="1" applyBorder="1" applyAlignment="1">
      <alignment horizontal="center" vertical="center" wrapText="1"/>
    </xf>
    <xf numFmtId="0" fontId="4" fillId="11" borderId="111" xfId="0" applyFont="1" applyFill="1" applyBorder="1" applyAlignment="1">
      <alignment horizontal="left" vertical="center" wrapText="1"/>
    </xf>
    <xf numFmtId="0" fontId="72" fillId="10" borderId="114" xfId="0" applyFont="1" applyFill="1" applyBorder="1" applyAlignment="1">
      <alignment horizontal="left" vertical="center" wrapText="1"/>
    </xf>
    <xf numFmtId="0" fontId="96" fillId="8" borderId="114" xfId="0" applyFont="1" applyFill="1" applyBorder="1" applyAlignment="1">
      <alignment horizontal="left" vertical="top" wrapText="1"/>
    </xf>
    <xf numFmtId="0" fontId="72" fillId="10" borderId="114" xfId="239" applyFont="1" applyFill="1" applyBorder="1" applyAlignment="1">
      <alignment horizontal="left" vertical="top" wrapText="1"/>
    </xf>
    <xf numFmtId="0" fontId="4" fillId="8" borderId="114" xfId="239" applyFont="1" applyFill="1" applyBorder="1" applyAlignment="1">
      <alignment horizontal="left" vertical="top" wrapText="1"/>
    </xf>
    <xf numFmtId="2" fontId="4" fillId="40" borderId="109" xfId="239" applyNumberFormat="1" applyFont="1" applyFill="1" applyBorder="1" applyAlignment="1" applyProtection="1">
      <alignment vertical="center" wrapText="1"/>
      <protection locked="0"/>
    </xf>
    <xf numFmtId="2" fontId="4" fillId="40" borderId="114" xfId="239" applyNumberFormat="1" applyFont="1" applyFill="1" applyBorder="1" applyAlignment="1" applyProtection="1">
      <alignment vertical="center" wrapText="1"/>
      <protection locked="0"/>
    </xf>
    <xf numFmtId="183" fontId="0" fillId="12" borderId="24" xfId="0" applyNumberFormat="1" applyFill="1" applyBorder="1"/>
    <xf numFmtId="183" fontId="0" fillId="12" borderId="63" xfId="0" applyNumberFormat="1" applyFill="1" applyBorder="1"/>
    <xf numFmtId="183" fontId="0" fillId="51" borderId="19" xfId="0" applyNumberFormat="1" applyFill="1" applyBorder="1"/>
    <xf numFmtId="3" fontId="4" fillId="52" borderId="41" xfId="239" applyNumberFormat="1" applyFont="1" applyFill="1" applyBorder="1" applyAlignment="1" applyProtection="1">
      <alignment horizontal="right" vertical="center" wrapText="1"/>
      <protection locked="0"/>
    </xf>
    <xf numFmtId="0" fontId="0" fillId="53" borderId="0" xfId="0" applyFill="1"/>
    <xf numFmtId="0" fontId="98" fillId="3" borderId="0" xfId="0" applyFont="1" applyFill="1" applyAlignment="1"/>
    <xf numFmtId="0" fontId="0" fillId="3" borderId="0" xfId="0" applyFont="1" applyFill="1" applyAlignment="1"/>
    <xf numFmtId="0" fontId="2" fillId="3" borderId="0" xfId="0" applyFont="1" applyFill="1" applyAlignment="1"/>
    <xf numFmtId="4" fontId="4" fillId="40" borderId="114" xfId="0" applyNumberFormat="1" applyFont="1" applyFill="1" applyBorder="1" applyAlignment="1">
      <alignment horizontal="right" vertical="top" wrapText="1"/>
    </xf>
    <xf numFmtId="4" fontId="4" fillId="8" borderId="114" xfId="13" applyNumberFormat="1" applyFont="1" applyFill="1" applyBorder="1" applyAlignment="1" applyProtection="1">
      <alignment horizontal="right" vertical="center"/>
      <protection locked="0"/>
    </xf>
    <xf numFmtId="4" fontId="4" fillId="0" borderId="0" xfId="3" applyNumberFormat="1"/>
    <xf numFmtId="4" fontId="4" fillId="49" borderId="82" xfId="3" applyNumberFormat="1" applyFill="1" applyBorder="1"/>
    <xf numFmtId="0" fontId="4" fillId="0" borderId="0" xfId="3" applyFont="1"/>
    <xf numFmtId="3" fontId="4" fillId="40" borderId="82" xfId="13" applyNumberFormat="1" applyFont="1" applyFill="1" applyBorder="1" applyAlignment="1" applyProtection="1">
      <alignment horizontal="right" vertical="center"/>
      <protection locked="0"/>
    </xf>
    <xf numFmtId="3" fontId="4" fillId="40" borderId="77" xfId="13" applyNumberFormat="1" applyFont="1" applyFill="1" applyBorder="1" applyAlignment="1" applyProtection="1">
      <alignment horizontal="right" vertical="center"/>
      <protection locked="0"/>
    </xf>
    <xf numFmtId="3" fontId="0" fillId="0" borderId="85" xfId="269" applyNumberFormat="1" applyFont="1" applyBorder="1"/>
    <xf numFmtId="3" fontId="0" fillId="0" borderId="84" xfId="269" applyNumberFormat="1" applyFont="1" applyBorder="1"/>
    <xf numFmtId="3" fontId="17" fillId="8" borderId="85" xfId="13" applyNumberFormat="1" applyFont="1" applyFill="1" applyBorder="1" applyAlignment="1">
      <alignment horizontal="right" vertical="center" wrapText="1"/>
    </xf>
    <xf numFmtId="3" fontId="17" fillId="8" borderId="84" xfId="13" applyNumberFormat="1" applyFont="1" applyFill="1" applyBorder="1" applyAlignment="1">
      <alignment horizontal="right" vertical="center" wrapText="1"/>
    </xf>
    <xf numFmtId="3" fontId="4" fillId="40" borderId="41" xfId="13" applyNumberFormat="1" applyFont="1" applyFill="1" applyBorder="1" applyAlignment="1" applyProtection="1">
      <alignment horizontal="right" vertical="center"/>
      <protection locked="0"/>
    </xf>
    <xf numFmtId="3" fontId="0" fillId="0" borderId="89" xfId="269" applyNumberFormat="1" applyFont="1" applyBorder="1"/>
    <xf numFmtId="3" fontId="0" fillId="0" borderId="83" xfId="269" applyNumberFormat="1" applyFont="1" applyBorder="1"/>
    <xf numFmtId="3" fontId="17" fillId="8" borderId="83" xfId="13" applyNumberFormat="1" applyFont="1" applyFill="1" applyBorder="1" applyAlignment="1">
      <alignment horizontal="right" vertical="center" wrapText="1"/>
    </xf>
    <xf numFmtId="3" fontId="0" fillId="0" borderId="90" xfId="269" applyNumberFormat="1" applyFont="1" applyBorder="1"/>
    <xf numFmtId="0" fontId="99" fillId="0" borderId="0" xfId="0" applyFont="1" applyFill="1" applyBorder="1" applyAlignment="1"/>
    <xf numFmtId="0" fontId="4" fillId="0" borderId="0" xfId="3" applyFill="1" applyBorder="1"/>
    <xf numFmtId="184" fontId="0" fillId="0" borderId="85" xfId="269" applyNumberFormat="1" applyFont="1" applyBorder="1"/>
    <xf numFmtId="184" fontId="0" fillId="0" borderId="84" xfId="269" applyNumberFormat="1" applyFont="1" applyBorder="1"/>
    <xf numFmtId="184" fontId="0" fillId="0" borderId="83" xfId="269" applyNumberFormat="1" applyFont="1" applyBorder="1"/>
    <xf numFmtId="184" fontId="0" fillId="0" borderId="89" xfId="269" applyNumberFormat="1" applyFont="1" applyBorder="1"/>
    <xf numFmtId="0" fontId="100" fillId="0" borderId="0" xfId="0" applyFont="1" applyBorder="1" applyAlignment="1">
      <alignment vertical="center"/>
    </xf>
    <xf numFmtId="6" fontId="100" fillId="0" borderId="0" xfId="0" applyNumberFormat="1" applyFont="1" applyBorder="1" applyAlignment="1">
      <alignment horizontal="center" vertical="center"/>
    </xf>
    <xf numFmtId="0" fontId="100" fillId="0" borderId="0" xfId="0" applyFont="1" applyFill="1" applyBorder="1" applyAlignment="1">
      <alignment vertical="center"/>
    </xf>
    <xf numFmtId="0" fontId="100" fillId="0" borderId="0" xfId="0" applyFont="1" applyFill="1" applyBorder="1" applyAlignment="1">
      <alignment horizontal="center" vertical="center"/>
    </xf>
    <xf numFmtId="2" fontId="4" fillId="40" borderId="123" xfId="239" applyNumberFormat="1" applyFont="1" applyFill="1" applyBorder="1" applyAlignment="1" applyProtection="1">
      <alignment vertical="center" wrapText="1"/>
      <protection locked="0"/>
    </xf>
    <xf numFmtId="0" fontId="0" fillId="0" borderId="124" xfId="0" applyBorder="1" applyAlignment="1">
      <alignment horizontal="left" indent="1"/>
    </xf>
    <xf numFmtId="0" fontId="0" fillId="0" borderId="114" xfId="0" applyBorder="1" applyAlignment="1">
      <alignment horizontal="left" indent="1"/>
    </xf>
    <xf numFmtId="164" fontId="4" fillId="2" borderId="125" xfId="239" applyNumberFormat="1" applyFont="1" applyFill="1" applyBorder="1" applyAlignment="1" applyProtection="1">
      <alignment horizontal="right" vertical="center" wrapText="1"/>
      <protection locked="0"/>
    </xf>
    <xf numFmtId="0" fontId="101" fillId="0" borderId="91" xfId="0" applyFont="1" applyBorder="1" applyAlignment="1">
      <alignment horizontal="left" indent="1"/>
    </xf>
    <xf numFmtId="3" fontId="4" fillId="40" borderId="123" xfId="239" applyNumberFormat="1" applyFont="1" applyFill="1" applyBorder="1" applyAlignment="1" applyProtection="1">
      <alignment horizontal="right" vertical="center" wrapText="1"/>
      <protection locked="0"/>
    </xf>
    <xf numFmtId="3" fontId="9" fillId="2" borderId="108" xfId="326" applyNumberFormat="1" applyFont="1" applyFill="1" applyBorder="1" applyAlignment="1" applyProtection="1">
      <alignment horizontal="right" vertical="center" wrapText="1"/>
      <protection locked="0"/>
    </xf>
    <xf numFmtId="3" fontId="4" fillId="40" borderId="114" xfId="239" applyNumberFormat="1" applyFont="1" applyFill="1" applyBorder="1" applyAlignment="1" applyProtection="1">
      <alignment horizontal="right" vertical="center" wrapText="1"/>
      <protection locked="0"/>
    </xf>
    <xf numFmtId="3" fontId="4" fillId="40" borderId="36" xfId="239" applyNumberFormat="1" applyFont="1" applyFill="1" applyBorder="1" applyAlignment="1" applyProtection="1">
      <alignment horizontal="right" vertical="center" wrapText="1"/>
      <protection locked="0"/>
    </xf>
    <xf numFmtId="3" fontId="9" fillId="2" borderId="99" xfId="326" applyNumberFormat="1" applyFont="1" applyFill="1" applyBorder="1" applyAlignment="1" applyProtection="1">
      <alignment horizontal="right" vertical="center" wrapText="1"/>
      <protection locked="0"/>
    </xf>
    <xf numFmtId="1" fontId="4" fillId="40" borderId="114" xfId="239" applyNumberFormat="1" applyFont="1" applyFill="1" applyBorder="1" applyAlignment="1" applyProtection="1">
      <alignment horizontal="right" vertical="center" wrapText="1"/>
      <protection locked="0"/>
    </xf>
    <xf numFmtId="1" fontId="76" fillId="44" borderId="66" xfId="0" applyNumberFormat="1" applyFont="1" applyFill="1" applyBorder="1"/>
    <xf numFmtId="1" fontId="76" fillId="44" borderId="62" xfId="0" applyNumberFormat="1" applyFont="1" applyFill="1" applyBorder="1"/>
    <xf numFmtId="0" fontId="9" fillId="40" borderId="55" xfId="234" applyNumberFormat="1" applyFont="1" applyFill="1" applyBorder="1" applyAlignment="1">
      <alignment horizontal="right" vertical="center"/>
    </xf>
    <xf numFmtId="9" fontId="1" fillId="0" borderId="0" xfId="0" applyNumberFormat="1" applyFont="1"/>
    <xf numFmtId="0" fontId="1" fillId="0" borderId="0" xfId="0" applyFont="1"/>
    <xf numFmtId="0" fontId="1" fillId="0" borderId="0" xfId="0" applyFont="1" applyAlignment="1">
      <alignment horizontal="right" vertical="center"/>
    </xf>
    <xf numFmtId="0" fontId="102" fillId="0" borderId="0" xfId="0" applyFont="1" applyAlignment="1">
      <alignment vertical="center"/>
    </xf>
    <xf numFmtId="2" fontId="1" fillId="0" borderId="0" xfId="0" applyNumberFormat="1" applyFont="1"/>
    <xf numFmtId="0" fontId="9" fillId="3" borderId="56" xfId="11" applyFont="1" applyFill="1" applyBorder="1" applyAlignment="1">
      <alignment vertical="center" wrapText="1"/>
    </xf>
    <xf numFmtId="0" fontId="9" fillId="3" borderId="56" xfId="11" applyFont="1" applyFill="1" applyBorder="1" applyAlignment="1">
      <alignment vertical="center"/>
    </xf>
    <xf numFmtId="164" fontId="4" fillId="40" borderId="114" xfId="0" applyNumberFormat="1" applyFont="1" applyFill="1" applyBorder="1" applyAlignment="1">
      <alignment vertical="center" wrapText="1"/>
    </xf>
    <xf numFmtId="3" fontId="0" fillId="0" borderId="0" xfId="269" applyNumberFormat="1" applyFont="1" applyBorder="1"/>
    <xf numFmtId="0" fontId="16" fillId="9" borderId="0" xfId="0" applyFont="1" applyFill="1" applyBorder="1" applyAlignment="1">
      <alignment horizontal="left" vertical="center" wrapText="1" indent="1"/>
    </xf>
    <xf numFmtId="185" fontId="9" fillId="40" borderId="69" xfId="0" applyNumberFormat="1" applyFont="1" applyFill="1" applyBorder="1" applyAlignment="1">
      <alignment vertical="center" wrapText="1"/>
    </xf>
    <xf numFmtId="185" fontId="74" fillId="44" borderId="62" xfId="0" applyNumberFormat="1" applyFont="1" applyFill="1" applyBorder="1" applyAlignment="1">
      <alignment horizontal="right" vertical="center" wrapText="1"/>
    </xf>
    <xf numFmtId="3" fontId="4" fillId="0" borderId="0" xfId="3" applyNumberFormat="1"/>
    <xf numFmtId="0" fontId="4" fillId="0" borderId="0" xfId="3" applyFill="1" applyAlignment="1">
      <alignment horizontal="right"/>
    </xf>
    <xf numFmtId="0" fontId="4" fillId="0" borderId="0" xfId="3" applyAlignment="1">
      <alignment horizontal="right"/>
    </xf>
    <xf numFmtId="0" fontId="4" fillId="0" borderId="0" xfId="3" applyAlignment="1">
      <alignment horizontal="center"/>
    </xf>
    <xf numFmtId="186" fontId="4" fillId="40" borderId="6" xfId="0" applyNumberFormat="1" applyFont="1" applyFill="1" applyBorder="1" applyAlignment="1">
      <alignment horizontal="right" vertical="top" wrapText="1"/>
    </xf>
    <xf numFmtId="186" fontId="4" fillId="49" borderId="82" xfId="3" applyNumberFormat="1" applyFill="1" applyBorder="1"/>
    <xf numFmtId="187" fontId="4" fillId="0" borderId="0" xfId="326" applyNumberFormat="1" applyFont="1"/>
    <xf numFmtId="43" fontId="4" fillId="0" borderId="0" xfId="3" applyNumberFormat="1"/>
    <xf numFmtId="3" fontId="0" fillId="0" borderId="0" xfId="0" applyNumberFormat="1"/>
    <xf numFmtId="0" fontId="0" fillId="0" borderId="0" xfId="0" applyAlignment="1">
      <alignment horizontal="right"/>
    </xf>
    <xf numFmtId="0" fontId="103" fillId="0" borderId="0" xfId="3" applyFont="1"/>
    <xf numFmtId="3" fontId="103" fillId="0" borderId="0" xfId="3" applyNumberFormat="1" applyFont="1"/>
    <xf numFmtId="184" fontId="104" fillId="0" borderId="0" xfId="269" applyNumberFormat="1" applyFont="1" applyBorder="1"/>
    <xf numFmtId="0" fontId="104" fillId="0" borderId="0" xfId="0" applyFont="1"/>
    <xf numFmtId="0" fontId="6" fillId="6" borderId="78" xfId="2" applyFont="1" applyFill="1" applyBorder="1" applyAlignment="1">
      <alignment horizontal="left" vertical="center"/>
    </xf>
    <xf numFmtId="0" fontId="6" fillId="6" borderId="0" xfId="2" applyFont="1" applyFill="1" applyBorder="1" applyAlignment="1">
      <alignment horizontal="left" vertical="center"/>
    </xf>
    <xf numFmtId="0" fontId="6" fillId="6" borderId="76" xfId="2" applyFont="1" applyFill="1" applyBorder="1" applyAlignment="1">
      <alignment horizontal="left" vertical="center"/>
    </xf>
    <xf numFmtId="0" fontId="11" fillId="3" borderId="0" xfId="0" applyFont="1" applyFill="1" applyAlignment="1">
      <alignment vertical="center" wrapText="1"/>
    </xf>
    <xf numFmtId="0" fontId="10" fillId="3" borderId="0" xfId="0" applyFont="1" applyFill="1" applyAlignment="1">
      <alignment vertical="center" wrapText="1"/>
    </xf>
    <xf numFmtId="0" fontId="10" fillId="3" borderId="0" xfId="0" applyFont="1" applyFill="1" applyAlignment="1">
      <alignment horizontal="left" vertical="center" wrapText="1" indent="2"/>
    </xf>
    <xf numFmtId="0" fontId="4" fillId="8" borderId="0" xfId="7" applyFont="1" applyFill="1" applyBorder="1" applyAlignment="1">
      <alignment vertical="center" wrapText="1"/>
    </xf>
    <xf numFmtId="0" fontId="4" fillId="3" borderId="82" xfId="7" applyFont="1" applyFill="1" applyBorder="1" applyAlignment="1" applyProtection="1">
      <alignment horizontal="left"/>
      <protection locked="0"/>
    </xf>
    <xf numFmtId="0" fontId="17" fillId="9" borderId="0" xfId="7" applyFont="1" applyFill="1" applyBorder="1" applyAlignment="1">
      <alignment horizontal="right" indent="1"/>
    </xf>
    <xf numFmtId="0" fontId="17" fillId="10" borderId="7" xfId="7" applyFont="1" applyFill="1" applyBorder="1" applyAlignment="1">
      <alignment horizontal="right" indent="1"/>
    </xf>
    <xf numFmtId="0" fontId="4" fillId="3" borderId="85" xfId="7" applyFont="1" applyFill="1" applyBorder="1" applyAlignment="1" applyProtection="1">
      <alignment horizontal="left"/>
      <protection locked="0"/>
    </xf>
    <xf numFmtId="0" fontId="4" fillId="3" borderId="84" xfId="7" applyFont="1" applyFill="1" applyBorder="1" applyAlignment="1" applyProtection="1">
      <alignment horizontal="left"/>
      <protection locked="0"/>
    </xf>
    <xf numFmtId="0" fontId="4" fillId="3" borderId="83" xfId="7" applyFont="1" applyFill="1" applyBorder="1" applyAlignment="1" applyProtection="1">
      <alignment horizontal="left"/>
      <protection locked="0"/>
    </xf>
    <xf numFmtId="0" fontId="13" fillId="9" borderId="79" xfId="7" applyFont="1" applyFill="1" applyBorder="1" applyAlignment="1">
      <alignment horizontal="center"/>
    </xf>
    <xf numFmtId="0" fontId="13" fillId="9" borderId="81" xfId="7" applyFont="1" applyFill="1" applyBorder="1" applyAlignment="1">
      <alignment horizontal="center"/>
    </xf>
    <xf numFmtId="0" fontId="13" fillId="9" borderId="80" xfId="7" applyFont="1" applyFill="1" applyBorder="1" applyAlignment="1">
      <alignment horizontal="center"/>
    </xf>
    <xf numFmtId="0" fontId="97" fillId="3" borderId="85" xfId="327" applyFill="1" applyBorder="1" applyAlignment="1" applyProtection="1">
      <alignment horizontal="left"/>
      <protection locked="0"/>
    </xf>
    <xf numFmtId="0" fontId="18" fillId="3" borderId="85" xfId="8" applyFill="1" applyBorder="1" applyAlignment="1" applyProtection="1">
      <alignment horizontal="left"/>
      <protection locked="0"/>
    </xf>
    <xf numFmtId="0" fontId="16" fillId="9" borderId="119" xfId="13" applyFont="1" applyFill="1" applyBorder="1" applyAlignment="1">
      <alignment horizontal="center" vertical="center"/>
    </xf>
    <xf numFmtId="0" fontId="16" fillId="9" borderId="122" xfId="13" applyFont="1" applyFill="1" applyBorder="1" applyAlignment="1">
      <alignment horizontal="center" vertical="center"/>
    </xf>
    <xf numFmtId="0" fontId="16" fillId="9" borderId="40" xfId="13" applyFont="1" applyFill="1" applyBorder="1" applyAlignment="1">
      <alignment horizontal="center" vertical="center"/>
    </xf>
    <xf numFmtId="0" fontId="16" fillId="9" borderId="39" xfId="13" applyFont="1" applyFill="1" applyBorder="1" applyAlignment="1">
      <alignment horizontal="center" vertical="center"/>
    </xf>
    <xf numFmtId="0" fontId="16" fillId="9" borderId="69" xfId="13" applyFont="1" applyFill="1" applyBorder="1" applyAlignment="1">
      <alignment horizontal="center" vertical="center"/>
    </xf>
    <xf numFmtId="0" fontId="16" fillId="9" borderId="38" xfId="13" applyFont="1" applyFill="1" applyBorder="1" applyAlignment="1">
      <alignment horizontal="center" vertical="center" wrapText="1"/>
    </xf>
    <xf numFmtId="0" fontId="16" fillId="9" borderId="35" xfId="13" applyFont="1" applyFill="1" applyBorder="1" applyAlignment="1">
      <alignment horizontal="center" vertical="center" wrapText="1"/>
    </xf>
    <xf numFmtId="0" fontId="16" fillId="9" borderId="43" xfId="13" applyFont="1" applyFill="1" applyBorder="1" applyAlignment="1">
      <alignment horizontal="center" vertical="center" wrapText="1"/>
    </xf>
    <xf numFmtId="0" fontId="13" fillId="9" borderId="115" xfId="13" applyFont="1" applyFill="1" applyBorder="1" applyAlignment="1">
      <alignment horizontal="left" vertical="center" wrapText="1"/>
    </xf>
    <xf numFmtId="0" fontId="13" fillId="9" borderId="41" xfId="13" applyFont="1" applyFill="1" applyBorder="1" applyAlignment="1">
      <alignment horizontal="left" vertical="center" wrapText="1"/>
    </xf>
    <xf numFmtId="0" fontId="16" fillId="9" borderId="38" xfId="13" applyFont="1" applyFill="1" applyBorder="1" applyAlignment="1">
      <alignment horizontal="left" vertical="center"/>
    </xf>
    <xf numFmtId="0" fontId="16" fillId="9" borderId="35" xfId="13" applyFont="1" applyFill="1" applyBorder="1" applyAlignment="1">
      <alignment horizontal="left" vertical="center"/>
    </xf>
    <xf numFmtId="0" fontId="16" fillId="9" borderId="109" xfId="13" applyFont="1" applyFill="1" applyBorder="1" applyAlignment="1">
      <alignment horizontal="center" vertical="center"/>
    </xf>
    <xf numFmtId="0" fontId="16" fillId="9" borderId="110" xfId="13" applyFont="1" applyFill="1" applyBorder="1" applyAlignment="1">
      <alignment horizontal="center" vertical="center"/>
    </xf>
    <xf numFmtId="0" fontId="16" fillId="9" borderId="111" xfId="13" applyFont="1" applyFill="1" applyBorder="1" applyAlignment="1">
      <alignment horizontal="center" vertical="center"/>
    </xf>
    <xf numFmtId="0" fontId="16" fillId="9" borderId="109" xfId="13" applyFont="1" applyFill="1" applyBorder="1" applyAlignment="1">
      <alignment horizontal="center" vertical="center" wrapText="1"/>
    </xf>
    <xf numFmtId="0" fontId="16" fillId="9" borderId="110" xfId="13" applyFont="1" applyFill="1" applyBorder="1" applyAlignment="1">
      <alignment horizontal="center" vertical="center" wrapText="1"/>
    </xf>
    <xf numFmtId="0" fontId="16" fillId="9" borderId="111" xfId="13" applyFont="1" applyFill="1" applyBorder="1" applyAlignment="1">
      <alignment horizontal="center" vertical="center" wrapText="1"/>
    </xf>
    <xf numFmtId="0" fontId="13" fillId="9" borderId="77" xfId="13" applyFont="1" applyFill="1" applyBorder="1" applyAlignment="1">
      <alignment horizontal="right" vertical="center" wrapText="1" indent="1"/>
    </xf>
    <xf numFmtId="0" fontId="13" fillId="9" borderId="67" xfId="13" applyFont="1" applyFill="1" applyBorder="1" applyAlignment="1">
      <alignment horizontal="right" vertical="center" wrapText="1" indent="1"/>
    </xf>
    <xf numFmtId="0" fontId="13" fillId="9" borderId="41" xfId="13" applyFont="1" applyFill="1" applyBorder="1" applyAlignment="1">
      <alignment horizontal="right" vertical="center" wrapText="1" indent="1"/>
    </xf>
    <xf numFmtId="0" fontId="16" fillId="9" borderId="85" xfId="13" applyFont="1" applyFill="1" applyBorder="1" applyAlignment="1">
      <alignment horizontal="center" vertical="center"/>
    </xf>
    <xf numFmtId="0" fontId="16" fillId="9" borderId="84" xfId="13" applyFont="1" applyFill="1" applyBorder="1" applyAlignment="1">
      <alignment horizontal="center" vertical="center"/>
    </xf>
    <xf numFmtId="0" fontId="16" fillId="9" borderId="83" xfId="13" applyFont="1" applyFill="1" applyBorder="1" applyAlignment="1">
      <alignment horizontal="center" vertical="center"/>
    </xf>
    <xf numFmtId="0" fontId="16" fillId="9" borderId="85" xfId="13" applyFont="1" applyFill="1" applyBorder="1" applyAlignment="1">
      <alignment horizontal="center" vertical="center" wrapText="1"/>
    </xf>
    <xf numFmtId="0" fontId="16" fillId="9" borderId="84" xfId="13" applyFont="1" applyFill="1" applyBorder="1" applyAlignment="1">
      <alignment horizontal="center" vertical="center" wrapText="1"/>
    </xf>
    <xf numFmtId="0" fontId="16" fillId="9" borderId="83" xfId="13" applyFont="1" applyFill="1" applyBorder="1" applyAlignment="1">
      <alignment horizontal="center" vertical="center" wrapText="1"/>
    </xf>
    <xf numFmtId="0" fontId="4" fillId="8" borderId="0" xfId="11" applyFont="1" applyFill="1" applyAlignment="1">
      <alignment horizontal="left" wrapText="1"/>
    </xf>
    <xf numFmtId="0" fontId="81" fillId="9" borderId="85" xfId="0" applyFont="1" applyFill="1" applyBorder="1" applyAlignment="1">
      <alignment horizontal="center" vertical="center" wrapText="1"/>
    </xf>
    <xf numFmtId="0" fontId="81" fillId="9" borderId="83" xfId="0" applyFont="1" applyFill="1" applyBorder="1" applyAlignment="1">
      <alignment horizontal="center" vertical="center" wrapText="1"/>
    </xf>
    <xf numFmtId="0" fontId="9" fillId="3" borderId="87" xfId="3" applyFont="1" applyFill="1" applyBorder="1" applyAlignment="1">
      <alignment horizontal="center"/>
    </xf>
    <xf numFmtId="0" fontId="9" fillId="3" borderId="88" xfId="3" applyFont="1" applyFill="1" applyBorder="1" applyAlignment="1">
      <alignment horizontal="center"/>
    </xf>
    <xf numFmtId="0" fontId="9" fillId="3" borderId="86" xfId="3" applyFont="1" applyFill="1" applyBorder="1" applyAlignment="1">
      <alignment horizontal="center"/>
    </xf>
    <xf numFmtId="0" fontId="80" fillId="10" borderId="109" xfId="237" applyFont="1" applyFill="1" applyBorder="1" applyAlignment="1">
      <alignment horizontal="center" vertical="center"/>
    </xf>
    <xf numFmtId="0" fontId="80" fillId="10" borderId="110" xfId="237" applyFont="1" applyFill="1" applyBorder="1" applyAlignment="1">
      <alignment horizontal="center" vertical="center"/>
    </xf>
    <xf numFmtId="0" fontId="80" fillId="10" borderId="111" xfId="237" applyFont="1" applyFill="1" applyBorder="1" applyAlignment="1">
      <alignment horizontal="center" vertical="center"/>
    </xf>
    <xf numFmtId="0" fontId="4" fillId="8" borderId="0" xfId="11" applyFont="1" applyFill="1" applyAlignment="1">
      <alignment horizontal="left" vertical="top" wrapText="1"/>
    </xf>
    <xf numFmtId="0" fontId="13" fillId="10" borderId="119" xfId="237" applyFont="1" applyFill="1" applyBorder="1" applyAlignment="1">
      <alignment horizontal="center" vertical="center" wrapText="1"/>
    </xf>
    <xf numFmtId="0" fontId="13" fillId="10" borderId="56" xfId="237" applyFont="1" applyFill="1" applyBorder="1" applyAlignment="1">
      <alignment horizontal="center" vertical="center" wrapText="1"/>
    </xf>
    <xf numFmtId="0" fontId="13" fillId="10" borderId="38" xfId="237" applyFont="1" applyFill="1" applyBorder="1" applyAlignment="1">
      <alignment horizontal="center" vertical="center" wrapText="1"/>
    </xf>
    <xf numFmtId="0" fontId="0" fillId="0" borderId="111" xfId="0" applyBorder="1" applyAlignment="1">
      <alignment horizontal="center" vertical="center"/>
    </xf>
    <xf numFmtId="0" fontId="0" fillId="3" borderId="0" xfId="0" quotePrefix="1" applyFont="1" applyFill="1" applyAlignment="1">
      <alignment wrapText="1"/>
    </xf>
    <xf numFmtId="0" fontId="0" fillId="0" borderId="0" xfId="0" applyFont="1" applyAlignment="1">
      <alignment wrapText="1"/>
    </xf>
    <xf numFmtId="0" fontId="2" fillId="3" borderId="0" xfId="0" quotePrefix="1" applyFont="1" applyFill="1" applyAlignment="1">
      <alignment wrapText="1"/>
    </xf>
    <xf numFmtId="0" fontId="2" fillId="0" borderId="0" xfId="0" applyFont="1" applyAlignment="1">
      <alignment wrapText="1"/>
    </xf>
    <xf numFmtId="0" fontId="16" fillId="9" borderId="85" xfId="13" applyFont="1" applyFill="1" applyBorder="1" applyAlignment="1">
      <alignment horizontal="center" vertical="top" wrapText="1"/>
    </xf>
    <xf numFmtId="0" fontId="16" fillId="9" borderId="84" xfId="13" applyFont="1" applyFill="1" applyBorder="1" applyAlignment="1">
      <alignment horizontal="center" vertical="top" wrapText="1"/>
    </xf>
    <xf numFmtId="0" fontId="16" fillId="9" borderId="83" xfId="13" applyFont="1" applyFill="1" applyBorder="1" applyAlignment="1">
      <alignment horizontal="center" vertical="top" wrapText="1"/>
    </xf>
    <xf numFmtId="0" fontId="4" fillId="5" borderId="0" xfId="11" applyFont="1" applyFill="1" applyAlignment="1">
      <alignment horizontal="left" vertical="center" wrapText="1"/>
    </xf>
    <xf numFmtId="0" fontId="13" fillId="9" borderId="115" xfId="13" applyFont="1" applyFill="1" applyBorder="1" applyAlignment="1">
      <alignment horizontal="right" vertical="center" wrapText="1" indent="1"/>
    </xf>
    <xf numFmtId="0" fontId="2" fillId="5" borderId="79" xfId="0" applyFont="1" applyFill="1" applyBorder="1" applyAlignment="1">
      <alignment horizontal="left" vertical="center" wrapText="1"/>
    </xf>
    <xf numFmtId="0" fontId="2" fillId="5" borderId="37" xfId="0" applyFont="1" applyFill="1" applyBorder="1" applyAlignment="1">
      <alignment horizontal="left" vertical="center" wrapText="1"/>
    </xf>
    <xf numFmtId="0" fontId="9" fillId="8" borderId="0" xfId="11" applyFont="1" applyFill="1" applyAlignment="1">
      <alignment horizontal="left" vertical="top" wrapText="1"/>
    </xf>
    <xf numFmtId="0" fontId="9" fillId="5" borderId="70" xfId="13" applyFont="1" applyFill="1" applyBorder="1" applyAlignment="1">
      <alignment horizontal="center" vertical="center"/>
    </xf>
    <xf numFmtId="0" fontId="9" fillId="5" borderId="71" xfId="13" applyFont="1" applyFill="1" applyBorder="1" applyAlignment="1">
      <alignment horizontal="center" vertical="center"/>
    </xf>
    <xf numFmtId="0" fontId="9" fillId="5" borderId="23" xfId="13" applyFont="1" applyFill="1" applyBorder="1" applyAlignment="1">
      <alignment horizontal="center" vertical="center"/>
    </xf>
    <xf numFmtId="0" fontId="2" fillId="5" borderId="70" xfId="0" applyFont="1" applyFill="1" applyBorder="1" applyAlignment="1">
      <alignment horizontal="center" vertical="center"/>
    </xf>
    <xf numFmtId="0" fontId="2" fillId="5" borderId="71" xfId="0" applyFont="1" applyFill="1" applyBorder="1" applyAlignment="1">
      <alignment horizontal="center" vertical="center"/>
    </xf>
    <xf numFmtId="0" fontId="2" fillId="5" borderId="23" xfId="0" applyFont="1" applyFill="1" applyBorder="1" applyAlignment="1">
      <alignment horizontal="center" vertical="center"/>
    </xf>
    <xf numFmtId="0" fontId="0" fillId="5" borderId="24" xfId="0" applyFill="1" applyBorder="1" applyAlignment="1">
      <alignment horizontal="left"/>
    </xf>
    <xf numFmtId="0" fontId="0" fillId="5" borderId="19" xfId="0" applyFill="1" applyBorder="1" applyAlignment="1">
      <alignment horizontal="left"/>
    </xf>
    <xf numFmtId="0" fontId="0" fillId="5" borderId="108" xfId="0" applyFill="1" applyBorder="1" applyAlignment="1">
      <alignment horizontal="left"/>
    </xf>
    <xf numFmtId="0" fontId="2" fillId="5" borderId="70" xfId="0" applyFont="1" applyFill="1" applyBorder="1" applyAlignment="1">
      <alignment horizontal="center" vertical="center" wrapText="1"/>
    </xf>
    <xf numFmtId="0" fontId="2" fillId="5" borderId="23" xfId="0" applyFont="1" applyFill="1" applyBorder="1" applyAlignment="1">
      <alignment horizontal="center" vertical="center" wrapText="1"/>
    </xf>
    <xf numFmtId="2" fontId="4" fillId="40" borderId="123" xfId="239" applyNumberFormat="1" applyFont="1" applyFill="1" applyBorder="1" applyAlignment="1" applyProtection="1">
      <alignment horizontal="left" vertical="center" wrapText="1"/>
      <protection locked="0"/>
    </xf>
    <xf numFmtId="2" fontId="4" fillId="40" borderId="124" xfId="239" applyNumberFormat="1" applyFont="1" applyFill="1" applyBorder="1" applyAlignment="1" applyProtection="1">
      <alignment horizontal="left" vertical="center" wrapText="1"/>
      <protection locked="0"/>
    </xf>
    <xf numFmtId="2" fontId="4" fillId="40" borderId="109" xfId="239" applyNumberFormat="1" applyFont="1" applyFill="1" applyBorder="1" applyAlignment="1" applyProtection="1">
      <alignment horizontal="left" vertical="center" wrapText="1"/>
      <protection locked="0"/>
    </xf>
    <xf numFmtId="2" fontId="4" fillId="40" borderId="110" xfId="239" applyNumberFormat="1" applyFont="1" applyFill="1" applyBorder="1" applyAlignment="1" applyProtection="1">
      <alignment horizontal="left" vertical="center" wrapText="1"/>
      <protection locked="0"/>
    </xf>
    <xf numFmtId="0" fontId="2" fillId="5" borderId="14" xfId="0" applyFont="1" applyFill="1" applyBorder="1" applyAlignment="1">
      <alignment horizontal="center" vertical="center" wrapText="1"/>
    </xf>
    <xf numFmtId="0" fontId="2" fillId="5" borderId="42"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41" xfId="0" applyFont="1" applyFill="1" applyBorder="1" applyAlignment="1">
      <alignment horizontal="center" vertical="center" wrapText="1"/>
    </xf>
    <xf numFmtId="0" fontId="2" fillId="5" borderId="13" xfId="0" applyFont="1" applyFill="1" applyBorder="1" applyAlignment="1">
      <alignment horizontal="center" vertical="center"/>
    </xf>
    <xf numFmtId="0" fontId="2" fillId="5" borderId="81"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5" xfId="0" applyFont="1" applyFill="1" applyBorder="1" applyAlignment="1">
      <alignment horizontal="center" vertical="center"/>
    </xf>
    <xf numFmtId="2" fontId="4" fillId="40" borderId="109" xfId="239" applyNumberFormat="1" applyFont="1" applyFill="1" applyBorder="1" applyAlignment="1" applyProtection="1">
      <alignment horizontal="left" vertical="center"/>
      <protection locked="0"/>
    </xf>
    <xf numFmtId="2" fontId="4" fillId="40" borderId="110" xfId="239" applyNumberFormat="1" applyFont="1" applyFill="1" applyBorder="1" applyAlignment="1" applyProtection="1">
      <alignment horizontal="left" vertical="center"/>
      <protection locked="0"/>
    </xf>
    <xf numFmtId="2" fontId="4" fillId="40" borderId="111" xfId="239" applyNumberFormat="1" applyFont="1" applyFill="1" applyBorder="1" applyAlignment="1" applyProtection="1">
      <alignment horizontal="left" vertical="center"/>
      <protection locked="0"/>
    </xf>
    <xf numFmtId="0" fontId="2" fillId="5" borderId="13" xfId="0" applyFont="1" applyFill="1" applyBorder="1" applyAlignment="1">
      <alignment horizontal="left" vertical="center"/>
    </xf>
    <xf numFmtId="0" fontId="2" fillId="5" borderId="81" xfId="0" applyFont="1" applyFill="1" applyBorder="1" applyAlignment="1">
      <alignment horizontal="left" vertical="center"/>
    </xf>
    <xf numFmtId="0" fontId="2" fillId="5" borderId="102" xfId="0" applyFont="1" applyFill="1" applyBorder="1" applyAlignment="1">
      <alignment horizontal="left" vertical="center"/>
    </xf>
    <xf numFmtId="0" fontId="2" fillId="5" borderId="38" xfId="0" applyFont="1" applyFill="1" applyBorder="1" applyAlignment="1">
      <alignment horizontal="left" vertical="center"/>
    </xf>
    <xf numFmtId="0" fontId="2" fillId="5" borderId="35" xfId="0" applyFont="1" applyFill="1" applyBorder="1" applyAlignment="1">
      <alignment horizontal="left" vertical="center"/>
    </xf>
    <xf numFmtId="0" fontId="2" fillId="5" borderId="43" xfId="0" applyFont="1" applyFill="1" applyBorder="1" applyAlignment="1">
      <alignment horizontal="left" vertical="center"/>
    </xf>
    <xf numFmtId="2" fontId="4" fillId="40" borderId="111" xfId="239" applyNumberFormat="1" applyFont="1" applyFill="1" applyBorder="1" applyAlignment="1" applyProtection="1">
      <alignment horizontal="left" vertical="center" wrapText="1"/>
      <protection locked="0"/>
    </xf>
    <xf numFmtId="2" fontId="4" fillId="40" borderId="123" xfId="239" applyNumberFormat="1" applyFont="1" applyFill="1" applyBorder="1" applyAlignment="1" applyProtection="1">
      <alignment horizontal="left" vertical="center"/>
      <protection locked="0"/>
    </xf>
    <xf numFmtId="2" fontId="4" fillId="40" borderId="124" xfId="239" applyNumberFormat="1" applyFont="1" applyFill="1" applyBorder="1" applyAlignment="1" applyProtection="1">
      <alignment horizontal="left" vertical="center"/>
      <protection locked="0"/>
    </xf>
    <xf numFmtId="2" fontId="4" fillId="40" borderId="125" xfId="239" applyNumberFormat="1" applyFont="1" applyFill="1" applyBorder="1" applyAlignment="1" applyProtection="1">
      <alignment horizontal="left" vertical="center"/>
      <protection locked="0"/>
    </xf>
    <xf numFmtId="0" fontId="2" fillId="5" borderId="120" xfId="0" applyFont="1" applyFill="1" applyBorder="1" applyAlignment="1">
      <alignment horizontal="left" vertical="center" wrapText="1"/>
    </xf>
    <xf numFmtId="0" fontId="2" fillId="5" borderId="36" xfId="0" applyFont="1" applyFill="1" applyBorder="1" applyAlignment="1">
      <alignment horizontal="left" vertical="center" wrapText="1"/>
    </xf>
    <xf numFmtId="183" fontId="4" fillId="40" borderId="65" xfId="239" applyNumberFormat="1" applyFont="1" applyFill="1" applyBorder="1" applyAlignment="1" applyProtection="1">
      <alignment horizontal="center" vertical="center" wrapText="1"/>
      <protection locked="0"/>
    </xf>
    <xf numFmtId="183" fontId="4" fillId="40" borderId="124" xfId="239" applyNumberFormat="1" applyFont="1" applyFill="1" applyBorder="1" applyAlignment="1" applyProtection="1">
      <alignment horizontal="center" vertical="center" wrapText="1"/>
      <protection locked="0"/>
    </xf>
    <xf numFmtId="183" fontId="4" fillId="40" borderId="125" xfId="239" applyNumberFormat="1" applyFont="1" applyFill="1" applyBorder="1" applyAlignment="1" applyProtection="1">
      <alignment horizontal="center" vertical="center" wrapText="1"/>
      <protection locked="0"/>
    </xf>
    <xf numFmtId="0" fontId="4" fillId="11" borderId="8" xfId="0" applyFont="1" applyFill="1" applyBorder="1" applyAlignment="1">
      <alignment horizontal="left" vertical="center" wrapText="1"/>
    </xf>
    <xf numFmtId="0" fontId="4" fillId="11" borderId="9" xfId="0" applyFont="1" applyFill="1" applyBorder="1" applyAlignment="1">
      <alignment horizontal="left" vertical="center" wrapText="1"/>
    </xf>
    <xf numFmtId="0" fontId="4" fillId="11" borderId="10" xfId="0" applyFont="1" applyFill="1" applyBorder="1" applyAlignment="1">
      <alignment horizontal="left" vertical="center" wrapText="1"/>
    </xf>
    <xf numFmtId="17" fontId="4" fillId="40" borderId="22" xfId="0" applyNumberFormat="1" applyFont="1" applyFill="1" applyBorder="1" applyAlignment="1">
      <alignment horizontal="center" vertical="center" wrapText="1"/>
    </xf>
    <xf numFmtId="17" fontId="4" fillId="40" borderId="15" xfId="0" applyNumberFormat="1" applyFont="1" applyFill="1" applyBorder="1" applyAlignment="1">
      <alignment horizontal="center" vertical="center" wrapText="1"/>
    </xf>
    <xf numFmtId="17" fontId="4" fillId="40" borderId="11" xfId="0" applyNumberFormat="1" applyFont="1" applyFill="1" applyBorder="1" applyAlignment="1">
      <alignment horizontal="center" vertical="center" wrapText="1"/>
    </xf>
    <xf numFmtId="0" fontId="4" fillId="8" borderId="85" xfId="0" applyFont="1" applyFill="1" applyBorder="1" applyAlignment="1">
      <alignment horizontal="left" vertical="top" wrapText="1" indent="1"/>
    </xf>
    <xf numFmtId="0" fontId="4" fillId="8" borderId="84" xfId="0" applyFont="1" applyFill="1" applyBorder="1" applyAlignment="1">
      <alignment horizontal="left" vertical="top" wrapText="1" indent="1"/>
    </xf>
    <xf numFmtId="0" fontId="0" fillId="0" borderId="84" xfId="0" applyBorder="1" applyAlignment="1">
      <alignment horizontal="left" vertical="top" wrapText="1" indent="1"/>
    </xf>
    <xf numFmtId="0" fontId="0" fillId="0" borderId="83" xfId="0" applyBorder="1" applyAlignment="1">
      <alignment horizontal="left" vertical="top" wrapText="1" indent="1"/>
    </xf>
    <xf numFmtId="0" fontId="16" fillId="42" borderId="15" xfId="0" applyFont="1" applyFill="1" applyBorder="1" applyAlignment="1">
      <alignment horizontal="center" vertical="top" wrapText="1"/>
    </xf>
    <xf numFmtId="0" fontId="16" fillId="42" borderId="11" xfId="0" applyFont="1" applyFill="1" applyBorder="1" applyAlignment="1">
      <alignment horizontal="center" vertical="top" wrapText="1"/>
    </xf>
    <xf numFmtId="0" fontId="23" fillId="3" borderId="17" xfId="0" applyFont="1" applyFill="1" applyBorder="1" applyAlignment="1">
      <alignment horizontal="left" vertical="top" wrapText="1"/>
    </xf>
    <xf numFmtId="0" fontId="23" fillId="3" borderId="18" xfId="0" applyFont="1" applyFill="1" applyBorder="1" applyAlignment="1">
      <alignment horizontal="left" vertical="top" wrapText="1"/>
    </xf>
    <xf numFmtId="0" fontId="23" fillId="3" borderId="35" xfId="0" applyFont="1" applyFill="1" applyBorder="1" applyAlignment="1">
      <alignment horizontal="left" vertical="top" wrapText="1"/>
    </xf>
    <xf numFmtId="0" fontId="4" fillId="3" borderId="22" xfId="0" applyFont="1" applyFill="1" applyBorder="1" applyAlignment="1">
      <alignment horizontal="left" vertical="top" wrapText="1" indent="1"/>
    </xf>
    <xf numFmtId="0" fontId="4" fillId="3" borderId="11" xfId="0" applyFont="1" applyFill="1" applyBorder="1" applyAlignment="1">
      <alignment horizontal="left" vertical="top" wrapText="1" indent="1"/>
    </xf>
    <xf numFmtId="0" fontId="4" fillId="3" borderId="22" xfId="0" applyFont="1" applyFill="1" applyBorder="1" applyAlignment="1">
      <alignment horizontal="center" vertical="top" wrapText="1"/>
    </xf>
    <xf numFmtId="0" fontId="4" fillId="3" borderId="11" xfId="0" applyFont="1" applyFill="1" applyBorder="1" applyAlignment="1">
      <alignment horizontal="center" vertical="top" wrapText="1"/>
    </xf>
    <xf numFmtId="0" fontId="4" fillId="3" borderId="6" xfId="0" applyFont="1" applyFill="1" applyBorder="1" applyAlignment="1">
      <alignment horizontal="left" vertical="top" wrapText="1" indent="1"/>
    </xf>
    <xf numFmtId="0" fontId="4" fillId="3" borderId="6" xfId="0" applyFont="1" applyFill="1" applyBorder="1" applyAlignment="1">
      <alignment horizontal="left" vertical="top" indent="1"/>
    </xf>
    <xf numFmtId="0" fontId="9" fillId="3" borderId="85" xfId="0" applyFont="1" applyFill="1" applyBorder="1" applyAlignment="1">
      <alignment horizontal="center" vertical="top" wrapText="1"/>
    </xf>
    <xf numFmtId="0" fontId="9" fillId="3" borderId="84" xfId="0" applyFont="1" applyFill="1" applyBorder="1" applyAlignment="1">
      <alignment horizontal="center" vertical="top" wrapText="1"/>
    </xf>
    <xf numFmtId="0" fontId="0" fillId="0" borderId="84" xfId="0" applyBorder="1" applyAlignment="1">
      <alignment horizontal="center" vertical="top" wrapText="1"/>
    </xf>
    <xf numFmtId="0" fontId="0" fillId="0" borderId="83" xfId="0" applyBorder="1" applyAlignment="1">
      <alignment horizontal="center" vertical="top" wrapText="1"/>
    </xf>
    <xf numFmtId="0" fontId="23" fillId="3" borderId="8" xfId="0" applyFont="1" applyFill="1" applyBorder="1" applyAlignment="1">
      <alignment horizontal="left" vertical="top" wrapText="1"/>
    </xf>
    <xf numFmtId="0" fontId="23" fillId="3" borderId="9" xfId="0" applyFont="1" applyFill="1" applyBorder="1" applyAlignment="1">
      <alignment horizontal="left" vertical="top" wrapText="1"/>
    </xf>
    <xf numFmtId="0" fontId="23" fillId="3" borderId="110" xfId="0" applyFont="1" applyFill="1" applyBorder="1" applyAlignment="1">
      <alignment horizontal="left" vertical="top" wrapText="1"/>
    </xf>
    <xf numFmtId="0" fontId="23" fillId="3" borderId="10" xfId="0" applyFont="1" applyFill="1" applyBorder="1" applyAlignment="1">
      <alignment horizontal="left" vertical="top" wrapText="1"/>
    </xf>
    <xf numFmtId="0" fontId="9" fillId="3" borderId="8" xfId="0" applyFont="1" applyFill="1" applyBorder="1" applyAlignment="1">
      <alignment horizontal="center" vertical="top" wrapText="1"/>
    </xf>
    <xf numFmtId="0" fontId="9" fillId="3" borderId="9" xfId="0" applyFont="1" applyFill="1" applyBorder="1" applyAlignment="1">
      <alignment horizontal="center" vertical="top" wrapText="1"/>
    </xf>
    <xf numFmtId="0" fontId="16" fillId="0" borderId="11" xfId="0" applyFont="1" applyBorder="1"/>
    <xf numFmtId="0" fontId="4" fillId="8" borderId="8" xfId="0" applyFont="1" applyFill="1" applyBorder="1" applyAlignment="1">
      <alignment horizontal="left" vertical="top" wrapText="1" indent="1"/>
    </xf>
    <xf numFmtId="0" fontId="0" fillId="0" borderId="9" xfId="0" applyBorder="1" applyAlignment="1">
      <alignment horizontal="left" indent="1"/>
    </xf>
    <xf numFmtId="0" fontId="0" fillId="0" borderId="10" xfId="0" applyBorder="1" applyAlignment="1">
      <alignment horizontal="left" indent="1"/>
    </xf>
    <xf numFmtId="0" fontId="4" fillId="8" borderId="0" xfId="0" applyFont="1" applyFill="1" applyAlignment="1">
      <alignment horizontal="left" vertical="center" wrapText="1"/>
    </xf>
    <xf numFmtId="0" fontId="9" fillId="8" borderId="0" xfId="0" applyFont="1" applyFill="1" applyAlignment="1">
      <alignment horizontal="left"/>
    </xf>
    <xf numFmtId="0" fontId="9" fillId="0" borderId="0" xfId="3" applyFont="1" applyAlignment="1">
      <alignment horizontal="left" wrapText="1"/>
    </xf>
    <xf numFmtId="0" fontId="9" fillId="8" borderId="0" xfId="11" applyFont="1" applyFill="1" applyAlignment="1">
      <alignment horizontal="left" vertical="center" wrapText="1"/>
    </xf>
    <xf numFmtId="0" fontId="4" fillId="8" borderId="0" xfId="11" applyFill="1" applyAlignment="1">
      <alignment horizontal="left" vertical="top" wrapText="1"/>
    </xf>
    <xf numFmtId="0" fontId="9" fillId="0" borderId="55" xfId="0" applyFont="1" applyFill="1" applyBorder="1" applyAlignment="1">
      <alignment horizontal="center" wrapText="1"/>
    </xf>
    <xf numFmtId="0" fontId="9" fillId="3" borderId="55" xfId="11" applyFont="1" applyFill="1" applyBorder="1" applyAlignment="1">
      <alignment horizontal="center" vertical="center" wrapText="1"/>
    </xf>
    <xf numFmtId="0" fontId="9" fillId="0" borderId="55" xfId="0" applyFont="1" applyFill="1" applyBorder="1" applyAlignment="1">
      <alignment horizontal="center"/>
    </xf>
    <xf numFmtId="0" fontId="13" fillId="10" borderId="47" xfId="0" applyFont="1" applyFill="1" applyBorder="1" applyAlignment="1">
      <alignment horizontal="left" vertical="center" wrapText="1"/>
    </xf>
    <xf numFmtId="0" fontId="0" fillId="0" borderId="47" xfId="0" applyBorder="1" applyAlignment="1">
      <alignment horizontal="left" vertical="center" wrapText="1"/>
    </xf>
    <xf numFmtId="0" fontId="96" fillId="8" borderId="0" xfId="0" applyFont="1" applyFill="1" applyAlignment="1">
      <alignment horizontal="left" vertical="center" wrapText="1"/>
    </xf>
    <xf numFmtId="0" fontId="6" fillId="6" borderId="0" xfId="2" applyFont="1" applyFill="1" applyBorder="1" applyAlignment="1">
      <alignment horizontal="left" vertical="center" wrapText="1"/>
    </xf>
    <xf numFmtId="0" fontId="0" fillId="0" borderId="0" xfId="0" applyAlignment="1">
      <alignment horizontal="left" vertical="center"/>
    </xf>
    <xf numFmtId="0" fontId="71" fillId="0" borderId="0" xfId="239" applyFont="1" applyAlignment="1">
      <alignment vertical="center" wrapText="1"/>
    </xf>
    <xf numFmtId="0" fontId="4" fillId="0" borderId="0" xfId="239" applyFont="1" applyAlignment="1">
      <alignment vertical="center" wrapText="1"/>
    </xf>
    <xf numFmtId="0" fontId="13" fillId="10" borderId="73" xfId="239" applyFont="1" applyFill="1" applyBorder="1" applyAlignment="1">
      <alignment horizontal="left" vertical="top" wrapText="1"/>
    </xf>
    <xf numFmtId="0" fontId="13" fillId="10" borderId="42" xfId="239" applyFont="1" applyFill="1" applyBorder="1" applyAlignment="1">
      <alignment horizontal="left" vertical="top" wrapText="1"/>
    </xf>
    <xf numFmtId="164" fontId="4" fillId="40" borderId="115" xfId="0" applyNumberFormat="1" applyFont="1" applyFill="1" applyBorder="1" applyAlignment="1">
      <alignment horizontal="center" vertical="center" wrapText="1"/>
    </xf>
    <xf numFmtId="164" fontId="4" fillId="40" borderId="67" xfId="0" applyNumberFormat="1" applyFont="1" applyFill="1" applyBorder="1" applyAlignment="1">
      <alignment horizontal="center" vertical="center" wrapText="1"/>
    </xf>
    <xf numFmtId="164" fontId="4" fillId="40" borderId="41" xfId="0" applyNumberFormat="1" applyFont="1" applyFill="1" applyBorder="1" applyAlignment="1">
      <alignment horizontal="center" vertical="center" wrapText="1"/>
    </xf>
    <xf numFmtId="44" fontId="87" fillId="40" borderId="55" xfId="269" applyFont="1" applyFill="1" applyBorder="1" applyAlignment="1">
      <alignment horizontal="center" vertical="center" wrapText="1"/>
    </xf>
    <xf numFmtId="0" fontId="86" fillId="47" borderId="58" xfId="270" applyFont="1" applyFill="1" applyBorder="1" applyAlignment="1">
      <alignment horizontal="center" vertical="center" wrapText="1"/>
    </xf>
    <xf numFmtId="0" fontId="86" fillId="47" borderId="41" xfId="270" applyFont="1" applyFill="1" applyBorder="1" applyAlignment="1">
      <alignment horizontal="center" vertical="center" wrapText="1"/>
    </xf>
    <xf numFmtId="0" fontId="86" fillId="47" borderId="40" xfId="270" applyFont="1" applyFill="1" applyBorder="1" applyAlignment="1">
      <alignment horizontal="center" vertical="center" wrapText="1"/>
    </xf>
    <xf numFmtId="0" fontId="85" fillId="0" borderId="0" xfId="270" applyFont="1" applyFill="1" applyBorder="1" applyAlignment="1">
      <alignment horizontal="left" vertical="center" wrapText="1"/>
    </xf>
    <xf numFmtId="0" fontId="4" fillId="11" borderId="0" xfId="270" applyFont="1" applyAlignment="1">
      <alignment horizontal="left" vertical="center"/>
    </xf>
    <xf numFmtId="0" fontId="75" fillId="0" borderId="0" xfId="0" applyFont="1" applyAlignment="1"/>
    <xf numFmtId="0" fontId="86" fillId="47" borderId="58" xfId="270" applyFont="1" applyFill="1" applyBorder="1" applyAlignment="1">
      <alignment horizontal="left" vertical="center" wrapText="1"/>
    </xf>
    <xf numFmtId="0" fontId="86" fillId="47" borderId="41" xfId="270" applyFont="1" applyFill="1" applyBorder="1" applyAlignment="1">
      <alignment horizontal="left" vertical="center" wrapText="1"/>
    </xf>
    <xf numFmtId="44" fontId="86" fillId="47" borderId="55" xfId="269" applyFont="1" applyFill="1" applyBorder="1" applyAlignment="1">
      <alignment horizontal="center" vertical="center" wrapText="1"/>
    </xf>
    <xf numFmtId="44" fontId="86" fillId="47" borderId="85" xfId="269" applyFont="1" applyFill="1" applyBorder="1" applyAlignment="1">
      <alignment horizontal="center" vertical="center" wrapText="1"/>
    </xf>
    <xf numFmtId="44" fontId="86" fillId="47" borderId="84" xfId="269" applyFont="1" applyFill="1" applyBorder="1" applyAlignment="1">
      <alignment horizontal="center" vertical="center" wrapText="1"/>
    </xf>
    <xf numFmtId="44" fontId="86" fillId="47" borderId="83" xfId="269" applyFont="1" applyFill="1" applyBorder="1" applyAlignment="1">
      <alignment horizontal="center" vertical="center" wrapText="1"/>
    </xf>
  </cellXfs>
  <cellStyles count="328">
    <cellStyle name=" 1" xfId="14"/>
    <cellStyle name="_Capex" xfId="15"/>
    <cellStyle name="_UED AMP 2009-14 Final 250309 Less PU" xfId="16"/>
    <cellStyle name="_UED AMP 2009-14 Final 250309 Less PU_1011 monthly" xfId="17"/>
    <cellStyle name="20% - Accent1 2" xfId="18"/>
    <cellStyle name="20% - Accent2 2" xfId="19"/>
    <cellStyle name="20% - Accent3 2" xfId="20"/>
    <cellStyle name="20% - Accent4 2" xfId="21"/>
    <cellStyle name="20% - Accent5 2" xfId="22"/>
    <cellStyle name="20% - Accent6 2" xfId="23"/>
    <cellStyle name="40% - Accent1 2" xfId="24"/>
    <cellStyle name="40% - Accent2 2" xfId="25"/>
    <cellStyle name="40% - Accent3 2" xfId="26"/>
    <cellStyle name="40% - Accent4 2" xfId="27"/>
    <cellStyle name="40% - Accent5 2" xfId="28"/>
    <cellStyle name="40% - Accent6 2" xfId="29"/>
    <cellStyle name="60% - Accent1 2" xfId="30"/>
    <cellStyle name="60% - Accent2 2" xfId="31"/>
    <cellStyle name="60% - Accent3 2" xfId="32"/>
    <cellStyle name="60% - Accent4 2" xfId="33"/>
    <cellStyle name="60% - Accent5 2" xfId="34"/>
    <cellStyle name="60% - Accent6 2" xfId="35"/>
    <cellStyle name="Accent1 - 20%" xfId="36"/>
    <cellStyle name="Accent1 - 40%" xfId="37"/>
    <cellStyle name="Accent1 - 60%" xfId="38"/>
    <cellStyle name="Accent1 2" xfId="39"/>
    <cellStyle name="Accent2 - 20%" xfId="40"/>
    <cellStyle name="Accent2 - 40%" xfId="41"/>
    <cellStyle name="Accent2 - 60%" xfId="42"/>
    <cellStyle name="Accent2 2" xfId="43"/>
    <cellStyle name="Accent3 - 20%" xfId="44"/>
    <cellStyle name="Accent3 - 40%" xfId="45"/>
    <cellStyle name="Accent3 - 60%" xfId="46"/>
    <cellStyle name="Accent3 2" xfId="47"/>
    <cellStyle name="Accent4 - 20%" xfId="48"/>
    <cellStyle name="Accent4 - 40%" xfId="49"/>
    <cellStyle name="Accent4 - 60%" xfId="50"/>
    <cellStyle name="Accent4 2" xfId="51"/>
    <cellStyle name="Accent5 - 20%" xfId="52"/>
    <cellStyle name="Accent5 - 40%" xfId="53"/>
    <cellStyle name="Accent5 - 60%" xfId="54"/>
    <cellStyle name="Accent5 2" xfId="55"/>
    <cellStyle name="Accent6 - 20%" xfId="56"/>
    <cellStyle name="Accent6 - 40%" xfId="57"/>
    <cellStyle name="Accent6 - 60%" xfId="58"/>
    <cellStyle name="Accent6 2" xfId="59"/>
    <cellStyle name="Agara" xfId="60"/>
    <cellStyle name="B79812_.wvu.PrintTitlest" xfId="61"/>
    <cellStyle name="Bad 2" xfId="62"/>
    <cellStyle name="Black" xfId="63"/>
    <cellStyle name="Blockout" xfId="64"/>
    <cellStyle name="Blockout 2" xfId="65"/>
    <cellStyle name="Blue" xfId="66"/>
    <cellStyle name="Calculation 2" xfId="67"/>
    <cellStyle name="Calculation 2 2" xfId="243"/>
    <cellStyle name="Calculation 2 2 2" xfId="272"/>
    <cellStyle name="Calculation 2 2 3" xfId="273"/>
    <cellStyle name="Calculation 2 3" xfId="244"/>
    <cellStyle name="Calculation 2 3 2" xfId="274"/>
    <cellStyle name="Calculation 2 3 3" xfId="275"/>
    <cellStyle name="Calculation 2 4" xfId="245"/>
    <cellStyle name="Calculation 2 4 2" xfId="276"/>
    <cellStyle name="Calculation 2 4 3" xfId="277"/>
    <cellStyle name="Calculation 2 5" xfId="246"/>
    <cellStyle name="Calculation 2 5 2" xfId="278"/>
    <cellStyle name="Calculation 2 5 3" xfId="279"/>
    <cellStyle name="Check Cell 2" xfId="68"/>
    <cellStyle name="Comma" xfId="326" builtinId="3"/>
    <cellStyle name="Comma [0]7Z_87C" xfId="69"/>
    <cellStyle name="Comma 0" xfId="70"/>
    <cellStyle name="Comma 1" xfId="71"/>
    <cellStyle name="Comma 2" xfId="72"/>
    <cellStyle name="Comma 2 2" xfId="73"/>
    <cellStyle name="Comma 2 3" xfId="74"/>
    <cellStyle name="Comma 3" xfId="75"/>
    <cellStyle name="Comma 4" xfId="76"/>
    <cellStyle name="Comma0" xfId="77"/>
    <cellStyle name="Currency" xfId="269" builtinId="4"/>
    <cellStyle name="Currency 11" xfId="78"/>
    <cellStyle name="Currency 2" xfId="12"/>
    <cellStyle name="Currency 3" xfId="79"/>
    <cellStyle name="Currency 4" xfId="80"/>
    <cellStyle name="D4_B8B1_005004B79812_.wvu.PrintTitlest" xfId="81"/>
    <cellStyle name="Date" xfId="82"/>
    <cellStyle name="Emphasis 1" xfId="83"/>
    <cellStyle name="Emphasis 2" xfId="84"/>
    <cellStyle name="Emphasis 3" xfId="85"/>
    <cellStyle name="Euro" xfId="86"/>
    <cellStyle name="Explanatory Text 2" xfId="87"/>
    <cellStyle name="Fixed" xfId="88"/>
    <cellStyle name="Gilsans" xfId="89"/>
    <cellStyle name="Gilsansl" xfId="90"/>
    <cellStyle name="Good 2" xfId="91"/>
    <cellStyle name="Heading 1 2" xfId="92"/>
    <cellStyle name="Heading 1 3" xfId="93"/>
    <cellStyle name="Heading 2 2" xfId="94"/>
    <cellStyle name="Heading 2 3" xfId="95"/>
    <cellStyle name="Heading 3 2" xfId="96"/>
    <cellStyle name="Heading 3 2 2" xfId="247"/>
    <cellStyle name="Heading 3 3" xfId="97"/>
    <cellStyle name="Heading 4 2" xfId="98"/>
    <cellStyle name="Heading 4 3" xfId="99"/>
    <cellStyle name="Heading(4)" xfId="100"/>
    <cellStyle name="Hyperlink" xfId="327" builtinId="8"/>
    <cellStyle name="Hyperlink 2" xfId="8"/>
    <cellStyle name="Hyperlink 3" xfId="271"/>
    <cellStyle name="Hyperlink Arrow" xfId="101"/>
    <cellStyle name="Hyperlink Text" xfId="102"/>
    <cellStyle name="Input 2" xfId="103"/>
    <cellStyle name="Input 2 2" xfId="248"/>
    <cellStyle name="Input 2 2 2" xfId="280"/>
    <cellStyle name="Input 2 2 3" xfId="281"/>
    <cellStyle name="Input 2 3" xfId="249"/>
    <cellStyle name="Input 2 3 2" xfId="282"/>
    <cellStyle name="Input 2 3 3" xfId="283"/>
    <cellStyle name="Input 2 4" xfId="250"/>
    <cellStyle name="Input 2 4 2" xfId="284"/>
    <cellStyle name="Input 2 4 3" xfId="285"/>
    <cellStyle name="Input 2 5" xfId="251"/>
    <cellStyle name="Input 2 5 2" xfId="286"/>
    <cellStyle name="Input 2 5 3" xfId="287"/>
    <cellStyle name="Input1" xfId="104"/>
    <cellStyle name="Input1 2" xfId="105"/>
    <cellStyle name="Input1 3" xfId="321"/>
    <cellStyle name="Input1 4" xfId="322"/>
    <cellStyle name="Input3" xfId="106"/>
    <cellStyle name="Input3 2" xfId="323"/>
    <cellStyle name="Input3 3" xfId="324"/>
    <cellStyle name="Input3 4" xfId="325"/>
    <cellStyle name="Lines" xfId="107"/>
    <cellStyle name="Linked Cell 2" xfId="108"/>
    <cellStyle name="Mine" xfId="109"/>
    <cellStyle name="Model Name" xfId="110"/>
    <cellStyle name="Neutral 2" xfId="111"/>
    <cellStyle name="Normal" xfId="0" builtinId="0"/>
    <cellStyle name="Normal - Style1" xfId="112"/>
    <cellStyle name="Normal 10" xfId="3"/>
    <cellStyle name="Normal 11" xfId="113"/>
    <cellStyle name="Normal 114" xfId="7"/>
    <cellStyle name="Normal 12" xfId="236"/>
    <cellStyle name="Normal 13" xfId="2"/>
    <cellStyle name="Normal 13 2" xfId="237"/>
    <cellStyle name="Normal 14" xfId="10"/>
    <cellStyle name="Normal 14 2" xfId="114"/>
    <cellStyle name="Normal 143" xfId="115"/>
    <cellStyle name="Normal 144" xfId="116"/>
    <cellStyle name="Normal 147" xfId="117"/>
    <cellStyle name="Normal 148" xfId="118"/>
    <cellStyle name="Normal 149" xfId="119"/>
    <cellStyle name="Normal 150" xfId="120"/>
    <cellStyle name="Normal 151" xfId="121"/>
    <cellStyle name="Normal 152" xfId="122"/>
    <cellStyle name="Normal 153" xfId="123"/>
    <cellStyle name="Normal 154" xfId="124"/>
    <cellStyle name="Normal 155" xfId="125"/>
    <cellStyle name="Normal 156" xfId="126"/>
    <cellStyle name="Normal 161" xfId="127"/>
    <cellStyle name="Normal 162" xfId="128"/>
    <cellStyle name="Normal 163" xfId="129"/>
    <cellStyle name="Normal 164" xfId="130"/>
    <cellStyle name="Normal 169" xfId="131"/>
    <cellStyle name="Normal 170" xfId="132"/>
    <cellStyle name="Normal 171" xfId="133"/>
    <cellStyle name="Normal 172" xfId="134"/>
    <cellStyle name="Normal 177" xfId="135"/>
    <cellStyle name="Normal 178" xfId="136"/>
    <cellStyle name="Normal 179" xfId="137"/>
    <cellStyle name="Normal 180" xfId="138"/>
    <cellStyle name="Normal 181" xfId="139"/>
    <cellStyle name="Normal 182" xfId="140"/>
    <cellStyle name="Normal 183" xfId="141"/>
    <cellStyle name="Normal 184" xfId="142"/>
    <cellStyle name="Normal 185" xfId="143"/>
    <cellStyle name="Normal 186" xfId="144"/>
    <cellStyle name="Normal 187" xfId="145"/>
    <cellStyle name="Normal 188" xfId="146"/>
    <cellStyle name="Normal 189" xfId="147"/>
    <cellStyle name="Normal 190" xfId="148"/>
    <cellStyle name="Normal 192" xfId="149"/>
    <cellStyle name="Normal 193" xfId="150"/>
    <cellStyle name="Normal 196" xfId="151"/>
    <cellStyle name="Normal 197" xfId="152"/>
    <cellStyle name="Normal 198" xfId="153"/>
    <cellStyle name="Normal 199" xfId="154"/>
    <cellStyle name="Normal 2" xfId="155"/>
    <cellStyle name="Normal 2 2" xfId="156"/>
    <cellStyle name="Normal 2 2 2" xfId="1"/>
    <cellStyle name="Normal 2 3" xfId="157"/>
    <cellStyle name="Normal 2 4" xfId="240"/>
    <cellStyle name="Normal 20" xfId="4"/>
    <cellStyle name="Normal 200" xfId="158"/>
    <cellStyle name="Normal 201" xfId="159"/>
    <cellStyle name="Normal 202" xfId="160"/>
    <cellStyle name="Normal 203" xfId="161"/>
    <cellStyle name="Normal 204" xfId="162"/>
    <cellStyle name="Normal 205" xfId="163"/>
    <cellStyle name="Normal 207" xfId="164"/>
    <cellStyle name="Normal 208" xfId="165"/>
    <cellStyle name="Normal 209" xfId="166"/>
    <cellStyle name="Normal 210" xfId="167"/>
    <cellStyle name="Normal 211" xfId="168"/>
    <cellStyle name="Normal 212" xfId="169"/>
    <cellStyle name="Normal 213" xfId="170"/>
    <cellStyle name="Normal 214" xfId="171"/>
    <cellStyle name="Normal 215" xfId="172"/>
    <cellStyle name="Normal 216" xfId="173"/>
    <cellStyle name="Normal 3" xfId="174"/>
    <cellStyle name="Normal 37" xfId="175"/>
    <cellStyle name="Normal 38" xfId="176"/>
    <cellStyle name="Normal 39" xfId="177"/>
    <cellStyle name="Normal 4" xfId="11"/>
    <cellStyle name="Normal 4 2" xfId="178"/>
    <cellStyle name="Normal 4 2 2" xfId="6"/>
    <cellStyle name="Normal 40" xfId="179"/>
    <cellStyle name="Normal 5" xfId="180"/>
    <cellStyle name="Normal 6" xfId="181"/>
    <cellStyle name="Normal 7" xfId="182"/>
    <cellStyle name="Normal 8" xfId="183"/>
    <cellStyle name="Normal 8 2" xfId="9"/>
    <cellStyle name="Normal 9" xfId="184"/>
    <cellStyle name="Normal_20070904 - Suggested revised templates" xfId="235"/>
    <cellStyle name="Normal_20070904 - Suggested revised templates 2" xfId="239"/>
    <cellStyle name="Normal_20090617 - RIN - justifications" xfId="233"/>
    <cellStyle name="Normal_20090617 - RIN - justifications 2" xfId="13"/>
    <cellStyle name="Normal_2010 07 28 - AA - Template for data collection 2" xfId="270"/>
    <cellStyle name="Normal_AER11 4935  VIC gas access arrangement review 2012 - RIN  - AER regulatory information instrument - - APA GasNet draft RIN" xfId="238"/>
    <cellStyle name="Note 2" xfId="185"/>
    <cellStyle name="Note 2 2" xfId="252"/>
    <cellStyle name="Note 2 2 2" xfId="288"/>
    <cellStyle name="Note 2 3" xfId="253"/>
    <cellStyle name="Note 2 3 2" xfId="289"/>
    <cellStyle name="Note 2 4" xfId="254"/>
    <cellStyle name="Note 2 4 2" xfId="290"/>
    <cellStyle name="Note 2 5" xfId="255"/>
    <cellStyle name="Note 2 5 2" xfId="291"/>
    <cellStyle name="Note 2 6" xfId="256"/>
    <cellStyle name="Note 2 6 2" xfId="292"/>
    <cellStyle name="Output 2" xfId="186"/>
    <cellStyle name="Output 2 2" xfId="241"/>
    <cellStyle name="Output 2 2 2" xfId="293"/>
    <cellStyle name="Output 2 2 3" xfId="294"/>
    <cellStyle name="Output 2 3" xfId="257"/>
    <cellStyle name="Output 2 3 2" xfId="295"/>
    <cellStyle name="Output 2 3 3" xfId="296"/>
    <cellStyle name="Output 2 4" xfId="258"/>
    <cellStyle name="Output 2 4 2" xfId="297"/>
    <cellStyle name="Output 2 4 3" xfId="298"/>
    <cellStyle name="Output 2 5" xfId="259"/>
    <cellStyle name="Output 2 5 2" xfId="299"/>
    <cellStyle name="Output 2 5 3" xfId="300"/>
    <cellStyle name="Output 2 6" xfId="260"/>
    <cellStyle name="Output 2 6 2" xfId="301"/>
    <cellStyle name="Output 2 6 3" xfId="302"/>
    <cellStyle name="Output 2 7" xfId="261"/>
    <cellStyle name="Output 2 7 2" xfId="303"/>
    <cellStyle name="Output 2 7 3" xfId="304"/>
    <cellStyle name="Output 2 8" xfId="305"/>
    <cellStyle name="Output 2 9" xfId="306"/>
    <cellStyle name="Percent" xfId="234" builtinId="5"/>
    <cellStyle name="Percent [2]" xfId="187"/>
    <cellStyle name="Percent 2" xfId="188"/>
    <cellStyle name="Percent 3" xfId="189"/>
    <cellStyle name="Percentage" xfId="190"/>
    <cellStyle name="Period Title" xfId="191"/>
    <cellStyle name="PSChar" xfId="192"/>
    <cellStyle name="PSDate" xfId="193"/>
    <cellStyle name="PSDec" xfId="194"/>
    <cellStyle name="PSDetail" xfId="195"/>
    <cellStyle name="PSHeading" xfId="196"/>
    <cellStyle name="PSInt" xfId="197"/>
    <cellStyle name="PSSpacer" xfId="198"/>
    <cellStyle name="Ratio" xfId="199"/>
    <cellStyle name="Right Date" xfId="200"/>
    <cellStyle name="Right Number" xfId="201"/>
    <cellStyle name="Right Year" xfId="202"/>
    <cellStyle name="SAPError" xfId="203"/>
    <cellStyle name="SAPKey" xfId="204"/>
    <cellStyle name="SAPLocked" xfId="205"/>
    <cellStyle name="SAPOutput" xfId="206"/>
    <cellStyle name="SAPSpace" xfId="207"/>
    <cellStyle name="SAPText" xfId="208"/>
    <cellStyle name="SAPUnLocked" xfId="209"/>
    <cellStyle name="Sheet Title" xfId="210"/>
    <cellStyle name="Style 1" xfId="211"/>
    <cellStyle name="Style 1 2" xfId="5"/>
    <cellStyle name="Style2" xfId="212"/>
    <cellStyle name="Style3" xfId="213"/>
    <cellStyle name="Style4" xfId="214"/>
    <cellStyle name="Style5" xfId="215"/>
    <cellStyle name="Table Head Green" xfId="216"/>
    <cellStyle name="Table Head Green 2" xfId="262"/>
    <cellStyle name="Table Head_pldt" xfId="217"/>
    <cellStyle name="Table Source" xfId="218"/>
    <cellStyle name="Table Units" xfId="219"/>
    <cellStyle name="Text" xfId="220"/>
    <cellStyle name="Text 2" xfId="221"/>
    <cellStyle name="Text Head 1" xfId="222"/>
    <cellStyle name="Text Head 2" xfId="223"/>
    <cellStyle name="Text Indent 2" xfId="224"/>
    <cellStyle name="Theirs" xfId="225"/>
    <cellStyle name="Title 2" xfId="226"/>
    <cellStyle name="TOC 1" xfId="227"/>
    <cellStyle name="TOC 2" xfId="228"/>
    <cellStyle name="TOC 3" xfId="229"/>
    <cellStyle name="Total 2" xfId="230"/>
    <cellStyle name="Total 2 2" xfId="242"/>
    <cellStyle name="Total 2 2 2" xfId="307"/>
    <cellStyle name="Total 2 2 3" xfId="308"/>
    <cellStyle name="Total 2 3" xfId="263"/>
    <cellStyle name="Total 2 3 2" xfId="309"/>
    <cellStyle name="Total 2 3 3" xfId="310"/>
    <cellStyle name="Total 2 4" xfId="264"/>
    <cellStyle name="Total 2 4 2" xfId="311"/>
    <cellStyle name="Total 2 4 3" xfId="312"/>
    <cellStyle name="Total 2 5" xfId="265"/>
    <cellStyle name="Total 2 5 2" xfId="313"/>
    <cellStyle name="Total 2 5 3" xfId="314"/>
    <cellStyle name="Total 2 6" xfId="266"/>
    <cellStyle name="Total 2 6 2" xfId="315"/>
    <cellStyle name="Total 2 6 3" xfId="316"/>
    <cellStyle name="Total 2 7" xfId="267"/>
    <cellStyle name="Total 2 7 2" xfId="317"/>
    <cellStyle name="Total 2 7 3" xfId="318"/>
    <cellStyle name="Total 2 8" xfId="319"/>
    <cellStyle name="Total 2 9" xfId="320"/>
    <cellStyle name="Warning Text 2" xfId="231"/>
    <cellStyle name="year" xfId="232"/>
    <cellStyle name="year 2" xfId="268"/>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BFBFBF"/>
      <color rgb="FFFFFFCC"/>
      <color rgb="FFC6EFCE"/>
      <color rgb="FF9C0006"/>
      <color rgb="FFFFC7CE"/>
      <color rgb="FF0061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4.1 EBSS'!A1"/><Relationship Id="rId13" Type="http://schemas.openxmlformats.org/officeDocument/2006/relationships/hyperlink" Target="#'5.4 Shared Assets'!A1"/><Relationship Id="rId3" Type="http://schemas.openxmlformats.org/officeDocument/2006/relationships/hyperlink" Target="#'2.1 Opex'!A1"/><Relationship Id="rId7" Type="http://schemas.openxmlformats.org/officeDocument/2006/relationships/hyperlink" Target="#'3.1 Material Projects'!A1"/><Relationship Id="rId12" Type="http://schemas.openxmlformats.org/officeDocument/2006/relationships/hyperlink" Target="#'5.3 Obligations'!A1"/><Relationship Id="rId2" Type="http://schemas.openxmlformats.org/officeDocument/2006/relationships/hyperlink" Target="#'1.2 Business &amp; other details  '!A1"/><Relationship Id="rId16" Type="http://schemas.openxmlformats.org/officeDocument/2006/relationships/hyperlink" Target="#'2.5 Insurance &amp; Self-insurance'!A1"/><Relationship Id="rId1" Type="http://schemas.openxmlformats.org/officeDocument/2006/relationships/hyperlink" Target="#'1.1 Instructions'!A1"/><Relationship Id="rId6" Type="http://schemas.openxmlformats.org/officeDocument/2006/relationships/hyperlink" Target="#'2.4 Forecast price changes '!A1"/><Relationship Id="rId11" Type="http://schemas.openxmlformats.org/officeDocument/2006/relationships/hyperlink" Target="#'5.2 Contingent projects'!A1"/><Relationship Id="rId5" Type="http://schemas.openxmlformats.org/officeDocument/2006/relationships/hyperlink" Target="#'2.3 Provisions'!A1"/><Relationship Id="rId15" Type="http://schemas.openxmlformats.org/officeDocument/2006/relationships/hyperlink" Target="#Contents!A1"/><Relationship Id="rId10" Type="http://schemas.openxmlformats.org/officeDocument/2006/relationships/hyperlink" Target="#'5.1  Policies and Procedures'!A1"/><Relationship Id="rId4" Type="http://schemas.openxmlformats.org/officeDocument/2006/relationships/hyperlink" Target="#'2.2 Capex'!A1"/><Relationship Id="rId9" Type="http://schemas.openxmlformats.org/officeDocument/2006/relationships/hyperlink" Target="#'4.2 STPIS'!A1"/><Relationship Id="rId14"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9524</xdr:colOff>
      <xdr:row>7</xdr:row>
      <xdr:rowOff>0</xdr:rowOff>
    </xdr:from>
    <xdr:to>
      <xdr:col>10</xdr:col>
      <xdr:colOff>581025</xdr:colOff>
      <xdr:row>7</xdr:row>
      <xdr:rowOff>188258</xdr:rowOff>
    </xdr:to>
    <xdr:sp macro="" textlink="">
      <xdr:nvSpPr>
        <xdr:cNvPr id="9" name="AutoShape 16">
          <a:hlinkClick xmlns:r="http://schemas.openxmlformats.org/officeDocument/2006/relationships" r:id="rId1"/>
        </xdr:cNvPr>
        <xdr:cNvSpPr>
          <a:spLocks noChangeAspect="1" noChangeArrowheads="1"/>
        </xdr:cNvSpPr>
      </xdr:nvSpPr>
      <xdr:spPr bwMode="auto">
        <a:xfrm>
          <a:off x="2990849" y="2762250"/>
          <a:ext cx="3619501" cy="302558"/>
        </a:xfrm>
        <a:prstGeom prst="bevel">
          <a:avLst>
            <a:gd name="adj" fmla="val 12500"/>
          </a:avLst>
        </a:prstGeom>
        <a:solidFill>
          <a:schemeClr val="bg1">
            <a:lumMod val="85000"/>
            <a:alpha val="90000"/>
          </a:schemeClr>
        </a:solidFill>
        <a:ln w="9525">
          <a:noFill/>
          <a:miter lim="800000"/>
          <a:headEnd/>
          <a:tailEnd/>
        </a:ln>
        <a:effectLst/>
      </xdr:spPr>
      <xdr:txBody>
        <a:bodyPr vertOverflow="clip" wrap="square" lIns="180000" tIns="45720" rIns="180000" bIns="45720" anchor="ctr" upright="1"/>
        <a:lstStyle/>
        <a:p>
          <a:pPr algn="l" rtl="0">
            <a:defRPr sz="1000"/>
          </a:pPr>
          <a:r>
            <a:rPr lang="en-AU" sz="1100" b="1" i="0" u="none" strike="noStrike" baseline="0">
              <a:solidFill>
                <a:sysClr val="windowText" lastClr="000000"/>
              </a:solidFill>
              <a:latin typeface="Arial"/>
              <a:cs typeface="Arial"/>
            </a:rPr>
            <a:t>1.1 Instructions</a:t>
          </a:r>
        </a:p>
      </xdr:txBody>
    </xdr:sp>
    <xdr:clientData/>
  </xdr:twoCellAnchor>
  <xdr:twoCellAnchor editAs="oneCell">
    <xdr:from>
      <xdr:col>5</xdr:col>
      <xdr:colOff>19050</xdr:colOff>
      <xdr:row>8</xdr:row>
      <xdr:rowOff>0</xdr:rowOff>
    </xdr:from>
    <xdr:to>
      <xdr:col>10</xdr:col>
      <xdr:colOff>581024</xdr:colOff>
      <xdr:row>8</xdr:row>
      <xdr:rowOff>188258</xdr:rowOff>
    </xdr:to>
    <xdr:sp macro="" textlink="">
      <xdr:nvSpPr>
        <xdr:cNvPr id="11" name="AutoShape 16">
          <a:hlinkClick xmlns:r="http://schemas.openxmlformats.org/officeDocument/2006/relationships" r:id="rId2"/>
        </xdr:cNvPr>
        <xdr:cNvSpPr>
          <a:spLocks noChangeAspect="1" noChangeArrowheads="1"/>
        </xdr:cNvSpPr>
      </xdr:nvSpPr>
      <xdr:spPr bwMode="auto">
        <a:xfrm>
          <a:off x="3000375" y="3524250"/>
          <a:ext cx="3609974" cy="302558"/>
        </a:xfrm>
        <a:prstGeom prst="bevel">
          <a:avLst>
            <a:gd name="adj" fmla="val 12500"/>
          </a:avLst>
        </a:prstGeom>
        <a:solidFill>
          <a:schemeClr val="bg1">
            <a:lumMod val="85000"/>
            <a:alpha val="90000"/>
          </a:schemeClr>
        </a:solidFill>
        <a:ln w="9525">
          <a:noFill/>
          <a:miter lim="800000"/>
          <a:headEnd/>
          <a:tailEnd/>
        </a:ln>
        <a:effectLst/>
      </xdr:spPr>
      <xdr:txBody>
        <a:bodyPr vertOverflow="clip" wrap="square" lIns="180000" tIns="45720" rIns="180000" bIns="45720" anchor="ctr" upright="1"/>
        <a:lstStyle/>
        <a:p>
          <a:pPr algn="l" rtl="0">
            <a:defRPr sz="1000"/>
          </a:pPr>
          <a:r>
            <a:rPr lang="en-AU" sz="1100" b="1" i="0" u="none" strike="noStrike" baseline="0">
              <a:solidFill>
                <a:sysClr val="windowText" lastClr="000000"/>
              </a:solidFill>
              <a:latin typeface="Arial"/>
              <a:cs typeface="Arial"/>
            </a:rPr>
            <a:t>1.2 Business details and regulatory periods</a:t>
          </a:r>
        </a:p>
      </xdr:txBody>
    </xdr:sp>
    <xdr:clientData/>
  </xdr:twoCellAnchor>
  <xdr:twoCellAnchor editAs="oneCell">
    <xdr:from>
      <xdr:col>12</xdr:col>
      <xdr:colOff>9524</xdr:colOff>
      <xdr:row>7</xdr:row>
      <xdr:rowOff>0</xdr:rowOff>
    </xdr:from>
    <xdr:to>
      <xdr:col>17</xdr:col>
      <xdr:colOff>581024</xdr:colOff>
      <xdr:row>7</xdr:row>
      <xdr:rowOff>188258</xdr:rowOff>
    </xdr:to>
    <xdr:sp macro="" textlink="">
      <xdr:nvSpPr>
        <xdr:cNvPr id="12" name="AutoShape 16">
          <a:hlinkClick xmlns:r="http://schemas.openxmlformats.org/officeDocument/2006/relationships" r:id="rId3"/>
        </xdr:cNvPr>
        <xdr:cNvSpPr>
          <a:spLocks noChangeAspect="1" noChangeArrowheads="1"/>
        </xdr:cNvSpPr>
      </xdr:nvSpPr>
      <xdr:spPr bwMode="auto">
        <a:xfrm>
          <a:off x="2447924" y="1704975"/>
          <a:ext cx="3619501" cy="188258"/>
        </a:xfrm>
        <a:prstGeom prst="bevel">
          <a:avLst>
            <a:gd name="adj" fmla="val 12500"/>
          </a:avLst>
        </a:prstGeom>
        <a:solidFill>
          <a:schemeClr val="bg1">
            <a:lumMod val="85000"/>
            <a:alpha val="90000"/>
          </a:schemeClr>
        </a:solidFill>
        <a:ln w="9525">
          <a:noFill/>
          <a:miter lim="800000"/>
          <a:headEnd/>
          <a:tailEnd/>
        </a:ln>
        <a:effectLst/>
      </xdr:spPr>
      <xdr:txBody>
        <a:bodyPr vertOverflow="clip" wrap="square" lIns="180000" tIns="45720" rIns="180000" bIns="45720" anchor="ctr" upright="1"/>
        <a:lstStyle/>
        <a:p>
          <a:pPr algn="l" rtl="0">
            <a:defRPr sz="1000"/>
          </a:pPr>
          <a:r>
            <a:rPr lang="en-AU" sz="1100" b="1" i="0" u="none" strike="noStrike" baseline="0">
              <a:solidFill>
                <a:sysClr val="windowText" lastClr="000000"/>
              </a:solidFill>
              <a:latin typeface="Arial"/>
              <a:cs typeface="Arial"/>
            </a:rPr>
            <a:t>2.1 Operating Expenditure</a:t>
          </a:r>
        </a:p>
      </xdr:txBody>
    </xdr:sp>
    <xdr:clientData/>
  </xdr:twoCellAnchor>
  <xdr:twoCellAnchor editAs="oneCell">
    <xdr:from>
      <xdr:col>12</xdr:col>
      <xdr:colOff>19050</xdr:colOff>
      <xdr:row>8</xdr:row>
      <xdr:rowOff>0</xdr:rowOff>
    </xdr:from>
    <xdr:to>
      <xdr:col>17</xdr:col>
      <xdr:colOff>581025</xdr:colOff>
      <xdr:row>8</xdr:row>
      <xdr:rowOff>188258</xdr:rowOff>
    </xdr:to>
    <xdr:sp macro="" textlink="">
      <xdr:nvSpPr>
        <xdr:cNvPr id="13" name="AutoShape 16">
          <a:hlinkClick xmlns:r="http://schemas.openxmlformats.org/officeDocument/2006/relationships" r:id="rId4"/>
        </xdr:cNvPr>
        <xdr:cNvSpPr>
          <a:spLocks noChangeAspect="1" noChangeArrowheads="1"/>
        </xdr:cNvSpPr>
      </xdr:nvSpPr>
      <xdr:spPr bwMode="auto">
        <a:xfrm>
          <a:off x="2457450" y="3314700"/>
          <a:ext cx="3609976" cy="188258"/>
        </a:xfrm>
        <a:prstGeom prst="bevel">
          <a:avLst>
            <a:gd name="adj" fmla="val 12500"/>
          </a:avLst>
        </a:prstGeom>
        <a:solidFill>
          <a:schemeClr val="bg1">
            <a:lumMod val="85000"/>
            <a:alpha val="90000"/>
          </a:schemeClr>
        </a:solidFill>
        <a:ln w="9525">
          <a:noFill/>
          <a:miter lim="800000"/>
          <a:headEnd/>
          <a:tailEnd/>
        </a:ln>
        <a:effectLst/>
      </xdr:spPr>
      <xdr:txBody>
        <a:bodyPr vertOverflow="clip" wrap="square" lIns="180000" tIns="45720" rIns="180000" bIns="45720" anchor="ctr" upright="1"/>
        <a:lstStyle/>
        <a:p>
          <a:pPr lvl="0" algn="l" rtl="0">
            <a:defRPr sz="1000"/>
          </a:pPr>
          <a:r>
            <a:rPr lang="en-AU" sz="1100" b="1" i="0" u="none" strike="noStrike" baseline="0">
              <a:solidFill>
                <a:sysClr val="windowText" lastClr="000000"/>
              </a:solidFill>
              <a:latin typeface="Arial"/>
              <a:cs typeface="Arial"/>
            </a:rPr>
            <a:t>2.2 Capital Expenditure</a:t>
          </a:r>
        </a:p>
      </xdr:txBody>
    </xdr:sp>
    <xdr:clientData/>
  </xdr:twoCellAnchor>
  <xdr:twoCellAnchor editAs="oneCell">
    <xdr:from>
      <xdr:col>12</xdr:col>
      <xdr:colOff>19050</xdr:colOff>
      <xdr:row>9</xdr:row>
      <xdr:rowOff>0</xdr:rowOff>
    </xdr:from>
    <xdr:to>
      <xdr:col>17</xdr:col>
      <xdr:colOff>581025</xdr:colOff>
      <xdr:row>9</xdr:row>
      <xdr:rowOff>188258</xdr:rowOff>
    </xdr:to>
    <xdr:sp macro="" textlink="">
      <xdr:nvSpPr>
        <xdr:cNvPr id="20" name="AutoShape 16">
          <a:hlinkClick xmlns:r="http://schemas.openxmlformats.org/officeDocument/2006/relationships" r:id="rId5"/>
        </xdr:cNvPr>
        <xdr:cNvSpPr>
          <a:spLocks noChangeAspect="1" noChangeArrowheads="1"/>
        </xdr:cNvSpPr>
      </xdr:nvSpPr>
      <xdr:spPr bwMode="auto">
        <a:xfrm>
          <a:off x="6921874" y="3249706"/>
          <a:ext cx="3587564" cy="188258"/>
        </a:xfrm>
        <a:prstGeom prst="bevel">
          <a:avLst>
            <a:gd name="adj" fmla="val 12500"/>
          </a:avLst>
        </a:prstGeom>
        <a:solidFill>
          <a:schemeClr val="bg1">
            <a:lumMod val="85000"/>
            <a:alpha val="90000"/>
          </a:schemeClr>
        </a:solidFill>
        <a:ln w="9525">
          <a:noFill/>
          <a:miter lim="800000"/>
          <a:headEnd/>
          <a:tailEnd/>
        </a:ln>
        <a:effectLst/>
      </xdr:spPr>
      <xdr:txBody>
        <a:bodyPr vertOverflow="clip" wrap="square" lIns="180000" tIns="45720" rIns="180000" bIns="45720" anchor="ctr" upright="1"/>
        <a:lstStyle/>
        <a:p>
          <a:pPr lvl="0" algn="l" rtl="0">
            <a:defRPr sz="1000"/>
          </a:pPr>
          <a:r>
            <a:rPr lang="en-AU" sz="1100" b="1" i="0" u="none" strike="noStrike" baseline="0">
              <a:solidFill>
                <a:sysClr val="windowText" lastClr="000000"/>
              </a:solidFill>
              <a:latin typeface="Arial"/>
              <a:cs typeface="Arial"/>
            </a:rPr>
            <a:t>2.3 Provisions</a:t>
          </a:r>
        </a:p>
      </xdr:txBody>
    </xdr:sp>
    <xdr:clientData/>
  </xdr:twoCellAnchor>
  <xdr:twoCellAnchor editAs="oneCell">
    <xdr:from>
      <xdr:col>12</xdr:col>
      <xdr:colOff>19050</xdr:colOff>
      <xdr:row>10</xdr:row>
      <xdr:rowOff>0</xdr:rowOff>
    </xdr:from>
    <xdr:to>
      <xdr:col>17</xdr:col>
      <xdr:colOff>581025</xdr:colOff>
      <xdr:row>10</xdr:row>
      <xdr:rowOff>188258</xdr:rowOff>
    </xdr:to>
    <xdr:sp macro="" textlink="">
      <xdr:nvSpPr>
        <xdr:cNvPr id="21" name="AutoShape 16">
          <a:hlinkClick xmlns:r="http://schemas.openxmlformats.org/officeDocument/2006/relationships" r:id="rId6"/>
        </xdr:cNvPr>
        <xdr:cNvSpPr>
          <a:spLocks noChangeAspect="1" noChangeArrowheads="1"/>
        </xdr:cNvSpPr>
      </xdr:nvSpPr>
      <xdr:spPr bwMode="auto">
        <a:xfrm>
          <a:off x="2457450" y="3314700"/>
          <a:ext cx="3609976" cy="188258"/>
        </a:xfrm>
        <a:prstGeom prst="bevel">
          <a:avLst>
            <a:gd name="adj" fmla="val 12500"/>
          </a:avLst>
        </a:prstGeom>
        <a:solidFill>
          <a:schemeClr val="bg1">
            <a:lumMod val="85000"/>
            <a:alpha val="90000"/>
          </a:schemeClr>
        </a:solidFill>
        <a:ln w="9525">
          <a:noFill/>
          <a:miter lim="800000"/>
          <a:headEnd/>
          <a:tailEnd/>
        </a:ln>
        <a:effectLst/>
      </xdr:spPr>
      <xdr:txBody>
        <a:bodyPr vertOverflow="clip" wrap="square" lIns="180000" tIns="45720" rIns="180000" bIns="45720" anchor="ctr" upright="1"/>
        <a:lstStyle/>
        <a:p>
          <a:pPr lvl="0" algn="l" rtl="0">
            <a:defRPr sz="1000"/>
          </a:pPr>
          <a:r>
            <a:rPr lang="en-AU" sz="1100" b="1" i="0" u="none" strike="noStrike" baseline="0">
              <a:solidFill>
                <a:sysClr val="windowText" lastClr="000000"/>
              </a:solidFill>
              <a:latin typeface="Arial"/>
              <a:cs typeface="Arial"/>
            </a:rPr>
            <a:t>2.4 Forecast price changes</a:t>
          </a:r>
        </a:p>
      </xdr:txBody>
    </xdr:sp>
    <xdr:clientData/>
  </xdr:twoCellAnchor>
  <xdr:twoCellAnchor editAs="oneCell">
    <xdr:from>
      <xdr:col>19</xdr:col>
      <xdr:colOff>11205</xdr:colOff>
      <xdr:row>7</xdr:row>
      <xdr:rowOff>0</xdr:rowOff>
    </xdr:from>
    <xdr:to>
      <xdr:col>24</xdr:col>
      <xdr:colOff>582706</xdr:colOff>
      <xdr:row>7</xdr:row>
      <xdr:rowOff>188258</xdr:rowOff>
    </xdr:to>
    <xdr:sp macro="" textlink="">
      <xdr:nvSpPr>
        <xdr:cNvPr id="112" name="AutoShape 16">
          <a:hlinkClick xmlns:r="http://schemas.openxmlformats.org/officeDocument/2006/relationships" r:id="rId7"/>
        </xdr:cNvPr>
        <xdr:cNvSpPr>
          <a:spLocks noChangeAspect="1" noChangeArrowheads="1"/>
        </xdr:cNvSpPr>
      </xdr:nvSpPr>
      <xdr:spPr bwMode="auto">
        <a:xfrm>
          <a:off x="11373970" y="1703294"/>
          <a:ext cx="3597089" cy="188258"/>
        </a:xfrm>
        <a:prstGeom prst="bevel">
          <a:avLst>
            <a:gd name="adj" fmla="val 12500"/>
          </a:avLst>
        </a:prstGeom>
        <a:solidFill>
          <a:schemeClr val="bg1">
            <a:lumMod val="85000"/>
            <a:alpha val="90000"/>
          </a:schemeClr>
        </a:solidFill>
        <a:ln w="9525">
          <a:noFill/>
          <a:miter lim="800000"/>
          <a:headEnd/>
          <a:tailEnd/>
        </a:ln>
        <a:effectLst/>
      </xdr:spPr>
      <xdr:txBody>
        <a:bodyPr vertOverflow="clip" wrap="square" lIns="180000" tIns="45720" rIns="180000" bIns="45720" anchor="ctr" upright="1"/>
        <a:lstStyle/>
        <a:p>
          <a:pPr algn="l" rtl="0">
            <a:defRPr sz="1000"/>
          </a:pPr>
          <a:r>
            <a:rPr lang="en-AU" sz="1100" b="1" i="0" u="none" strike="noStrike" baseline="0">
              <a:solidFill>
                <a:sysClr val="windowText" lastClr="000000"/>
              </a:solidFill>
              <a:latin typeface="Arial"/>
              <a:cs typeface="Arial"/>
            </a:rPr>
            <a:t>3.1 Material projects</a:t>
          </a:r>
        </a:p>
      </xdr:txBody>
    </xdr:sp>
    <xdr:clientData/>
  </xdr:twoCellAnchor>
  <xdr:twoCellAnchor editAs="oneCell">
    <xdr:from>
      <xdr:col>5</xdr:col>
      <xdr:colOff>0</xdr:colOff>
      <xdr:row>16</xdr:row>
      <xdr:rowOff>0</xdr:rowOff>
    </xdr:from>
    <xdr:to>
      <xdr:col>10</xdr:col>
      <xdr:colOff>571501</xdr:colOff>
      <xdr:row>16</xdr:row>
      <xdr:rowOff>188258</xdr:rowOff>
    </xdr:to>
    <xdr:sp macro="" textlink="">
      <xdr:nvSpPr>
        <xdr:cNvPr id="122" name="AutoShape 16">
          <a:hlinkClick xmlns:r="http://schemas.openxmlformats.org/officeDocument/2006/relationships" r:id="rId8"/>
        </xdr:cNvPr>
        <xdr:cNvSpPr>
          <a:spLocks noChangeAspect="1" noChangeArrowheads="1"/>
        </xdr:cNvSpPr>
      </xdr:nvSpPr>
      <xdr:spPr bwMode="auto">
        <a:xfrm>
          <a:off x="6902824" y="4684059"/>
          <a:ext cx="3597089" cy="188258"/>
        </a:xfrm>
        <a:prstGeom prst="bevel">
          <a:avLst>
            <a:gd name="adj" fmla="val 12500"/>
          </a:avLst>
        </a:prstGeom>
        <a:solidFill>
          <a:schemeClr val="bg1">
            <a:lumMod val="85000"/>
            <a:alpha val="90000"/>
          </a:schemeClr>
        </a:solidFill>
        <a:ln w="9525">
          <a:noFill/>
          <a:miter lim="800000"/>
          <a:headEnd/>
          <a:tailEnd/>
        </a:ln>
        <a:effectLst/>
      </xdr:spPr>
      <xdr:txBody>
        <a:bodyPr vertOverflow="clip" wrap="square" lIns="180000" tIns="45720" rIns="180000" bIns="45720" anchor="ctr" upright="1"/>
        <a:lstStyle/>
        <a:p>
          <a:pPr algn="l" rtl="0">
            <a:defRPr sz="1000"/>
          </a:pPr>
          <a:r>
            <a:rPr lang="en-AU" sz="1100" b="1" i="0" u="none" strike="noStrike" baseline="0">
              <a:solidFill>
                <a:sysClr val="windowText" lastClr="000000"/>
              </a:solidFill>
              <a:latin typeface="Arial"/>
              <a:cs typeface="Arial"/>
            </a:rPr>
            <a:t>4.1 EBSS</a:t>
          </a:r>
        </a:p>
      </xdr:txBody>
    </xdr:sp>
    <xdr:clientData/>
  </xdr:twoCellAnchor>
  <xdr:twoCellAnchor editAs="oneCell">
    <xdr:from>
      <xdr:col>5</xdr:col>
      <xdr:colOff>0</xdr:colOff>
      <xdr:row>17</xdr:row>
      <xdr:rowOff>0</xdr:rowOff>
    </xdr:from>
    <xdr:to>
      <xdr:col>10</xdr:col>
      <xdr:colOff>571501</xdr:colOff>
      <xdr:row>17</xdr:row>
      <xdr:rowOff>188258</xdr:rowOff>
    </xdr:to>
    <xdr:sp macro="" textlink="">
      <xdr:nvSpPr>
        <xdr:cNvPr id="123" name="AutoShape 16">
          <a:hlinkClick xmlns:r="http://schemas.openxmlformats.org/officeDocument/2006/relationships" r:id="rId9"/>
        </xdr:cNvPr>
        <xdr:cNvSpPr>
          <a:spLocks noChangeAspect="1" noChangeArrowheads="1"/>
        </xdr:cNvSpPr>
      </xdr:nvSpPr>
      <xdr:spPr bwMode="auto">
        <a:xfrm>
          <a:off x="6902824" y="4874559"/>
          <a:ext cx="3597089" cy="188258"/>
        </a:xfrm>
        <a:prstGeom prst="bevel">
          <a:avLst>
            <a:gd name="adj" fmla="val 12500"/>
          </a:avLst>
        </a:prstGeom>
        <a:solidFill>
          <a:schemeClr val="bg1">
            <a:lumMod val="85000"/>
            <a:alpha val="90000"/>
          </a:schemeClr>
        </a:solidFill>
        <a:ln w="9525">
          <a:noFill/>
          <a:miter lim="800000"/>
          <a:headEnd/>
          <a:tailEnd/>
        </a:ln>
        <a:effectLst/>
      </xdr:spPr>
      <xdr:txBody>
        <a:bodyPr vertOverflow="clip" wrap="square" lIns="180000" tIns="45720" rIns="180000" bIns="45720" anchor="ctr" upright="1"/>
        <a:lstStyle/>
        <a:p>
          <a:pPr algn="l" rtl="0">
            <a:defRPr sz="1000"/>
          </a:pPr>
          <a:r>
            <a:rPr lang="en-AU" sz="1100" b="1" i="0" u="none" strike="noStrike" baseline="0">
              <a:solidFill>
                <a:sysClr val="windowText" lastClr="000000"/>
              </a:solidFill>
              <a:latin typeface="Arial"/>
              <a:cs typeface="Arial"/>
            </a:rPr>
            <a:t>4.2 STPIS</a:t>
          </a:r>
        </a:p>
      </xdr:txBody>
    </xdr:sp>
    <xdr:clientData/>
  </xdr:twoCellAnchor>
  <xdr:twoCellAnchor editAs="oneCell">
    <xdr:from>
      <xdr:col>12</xdr:col>
      <xdr:colOff>0</xdr:colOff>
      <xdr:row>16</xdr:row>
      <xdr:rowOff>0</xdr:rowOff>
    </xdr:from>
    <xdr:to>
      <xdr:col>17</xdr:col>
      <xdr:colOff>571500</xdr:colOff>
      <xdr:row>16</xdr:row>
      <xdr:rowOff>188258</xdr:rowOff>
    </xdr:to>
    <xdr:sp macro="" textlink="">
      <xdr:nvSpPr>
        <xdr:cNvPr id="125" name="AutoShape 16">
          <a:hlinkClick xmlns:r="http://schemas.openxmlformats.org/officeDocument/2006/relationships" r:id="rId10"/>
        </xdr:cNvPr>
        <xdr:cNvSpPr>
          <a:spLocks noChangeAspect="1" noChangeArrowheads="1"/>
        </xdr:cNvSpPr>
      </xdr:nvSpPr>
      <xdr:spPr bwMode="auto">
        <a:xfrm>
          <a:off x="10780059" y="4684059"/>
          <a:ext cx="3597089" cy="188258"/>
        </a:xfrm>
        <a:prstGeom prst="bevel">
          <a:avLst>
            <a:gd name="adj" fmla="val 12500"/>
          </a:avLst>
        </a:prstGeom>
        <a:solidFill>
          <a:schemeClr val="bg1">
            <a:lumMod val="85000"/>
            <a:alpha val="90000"/>
          </a:schemeClr>
        </a:solidFill>
        <a:ln w="9525">
          <a:noFill/>
          <a:miter lim="800000"/>
          <a:headEnd/>
          <a:tailEnd/>
        </a:ln>
        <a:effectLst/>
      </xdr:spPr>
      <xdr:txBody>
        <a:bodyPr vertOverflow="clip" wrap="square" lIns="180000" tIns="45720" rIns="180000" bIns="45720" anchor="ctr" upright="1"/>
        <a:lstStyle/>
        <a:p>
          <a:pPr algn="l" rtl="0">
            <a:defRPr sz="1000"/>
          </a:pPr>
          <a:r>
            <a:rPr lang="en-AU" sz="1100" b="1" i="0" u="none" strike="noStrike" baseline="0">
              <a:solidFill>
                <a:sysClr val="windowText" lastClr="000000"/>
              </a:solidFill>
              <a:latin typeface="Arial"/>
              <a:cs typeface="Arial"/>
            </a:rPr>
            <a:t>5.1 Plans, policies, procedures &amp; strategies</a:t>
          </a:r>
        </a:p>
      </xdr:txBody>
    </xdr:sp>
    <xdr:clientData/>
  </xdr:twoCellAnchor>
  <xdr:twoCellAnchor editAs="oneCell">
    <xdr:from>
      <xdr:col>12</xdr:col>
      <xdr:colOff>0</xdr:colOff>
      <xdr:row>17</xdr:row>
      <xdr:rowOff>0</xdr:rowOff>
    </xdr:from>
    <xdr:to>
      <xdr:col>17</xdr:col>
      <xdr:colOff>571500</xdr:colOff>
      <xdr:row>17</xdr:row>
      <xdr:rowOff>188258</xdr:rowOff>
    </xdr:to>
    <xdr:sp macro="" textlink="">
      <xdr:nvSpPr>
        <xdr:cNvPr id="126" name="AutoShape 16">
          <a:hlinkClick xmlns:r="http://schemas.openxmlformats.org/officeDocument/2006/relationships" r:id="rId11"/>
        </xdr:cNvPr>
        <xdr:cNvSpPr>
          <a:spLocks noChangeAspect="1" noChangeArrowheads="1"/>
        </xdr:cNvSpPr>
      </xdr:nvSpPr>
      <xdr:spPr bwMode="auto">
        <a:xfrm>
          <a:off x="10780059" y="4874559"/>
          <a:ext cx="3597089" cy="188258"/>
        </a:xfrm>
        <a:prstGeom prst="bevel">
          <a:avLst>
            <a:gd name="adj" fmla="val 12500"/>
          </a:avLst>
        </a:prstGeom>
        <a:solidFill>
          <a:schemeClr val="bg1">
            <a:lumMod val="85000"/>
            <a:alpha val="90000"/>
          </a:schemeClr>
        </a:solidFill>
        <a:ln w="9525">
          <a:noFill/>
          <a:miter lim="800000"/>
          <a:headEnd/>
          <a:tailEnd/>
        </a:ln>
        <a:effectLst/>
      </xdr:spPr>
      <xdr:txBody>
        <a:bodyPr vertOverflow="clip" wrap="square" lIns="180000" tIns="45720" rIns="180000" bIns="45720" anchor="ctr" upright="1"/>
        <a:lstStyle/>
        <a:p>
          <a:pPr algn="l" rtl="0">
            <a:defRPr sz="1000"/>
          </a:pPr>
          <a:r>
            <a:rPr lang="en-AU" sz="1100" b="1" i="0" u="none" strike="noStrike" baseline="0">
              <a:solidFill>
                <a:sysClr val="windowText" lastClr="000000"/>
              </a:solidFill>
              <a:latin typeface="Arial"/>
              <a:cs typeface="Arial"/>
            </a:rPr>
            <a:t>5.2 Contingent projects</a:t>
          </a:r>
        </a:p>
      </xdr:txBody>
    </xdr:sp>
    <xdr:clientData/>
  </xdr:twoCellAnchor>
  <xdr:twoCellAnchor editAs="oneCell">
    <xdr:from>
      <xdr:col>12</xdr:col>
      <xdr:colOff>0</xdr:colOff>
      <xdr:row>18</xdr:row>
      <xdr:rowOff>0</xdr:rowOff>
    </xdr:from>
    <xdr:to>
      <xdr:col>17</xdr:col>
      <xdr:colOff>571500</xdr:colOff>
      <xdr:row>18</xdr:row>
      <xdr:rowOff>188258</xdr:rowOff>
    </xdr:to>
    <xdr:sp macro="" textlink="">
      <xdr:nvSpPr>
        <xdr:cNvPr id="127" name="AutoShape 16">
          <a:hlinkClick xmlns:r="http://schemas.openxmlformats.org/officeDocument/2006/relationships" r:id="rId12"/>
        </xdr:cNvPr>
        <xdr:cNvSpPr>
          <a:spLocks noChangeAspect="1" noChangeArrowheads="1"/>
        </xdr:cNvSpPr>
      </xdr:nvSpPr>
      <xdr:spPr bwMode="auto">
        <a:xfrm>
          <a:off x="10780059" y="5076265"/>
          <a:ext cx="3597089" cy="188258"/>
        </a:xfrm>
        <a:prstGeom prst="bevel">
          <a:avLst>
            <a:gd name="adj" fmla="val 12500"/>
          </a:avLst>
        </a:prstGeom>
        <a:solidFill>
          <a:schemeClr val="bg1">
            <a:lumMod val="85000"/>
            <a:alpha val="90000"/>
          </a:schemeClr>
        </a:solidFill>
        <a:ln w="9525">
          <a:noFill/>
          <a:miter lim="800000"/>
          <a:headEnd/>
          <a:tailEnd/>
        </a:ln>
        <a:effectLst/>
      </xdr:spPr>
      <xdr:txBody>
        <a:bodyPr vertOverflow="clip" wrap="square" lIns="180000" tIns="45720" rIns="180000" bIns="45720" anchor="ctr" upright="1"/>
        <a:lstStyle/>
        <a:p>
          <a:pPr algn="l" rtl="0">
            <a:defRPr sz="1000"/>
          </a:pPr>
          <a:r>
            <a:rPr lang="en-AU" sz="1100" b="1" i="0" u="none" strike="noStrike" baseline="0">
              <a:solidFill>
                <a:sysClr val="windowText" lastClr="000000"/>
              </a:solidFill>
              <a:latin typeface="Arial"/>
              <a:cs typeface="Arial"/>
            </a:rPr>
            <a:t>5.3 Obligations</a:t>
          </a:r>
        </a:p>
      </xdr:txBody>
    </xdr:sp>
    <xdr:clientData/>
  </xdr:twoCellAnchor>
  <xdr:twoCellAnchor editAs="oneCell">
    <xdr:from>
      <xdr:col>12</xdr:col>
      <xdr:colOff>1</xdr:colOff>
      <xdr:row>19</xdr:row>
      <xdr:rowOff>1</xdr:rowOff>
    </xdr:from>
    <xdr:to>
      <xdr:col>17</xdr:col>
      <xdr:colOff>571501</xdr:colOff>
      <xdr:row>19</xdr:row>
      <xdr:rowOff>188259</xdr:rowOff>
    </xdr:to>
    <xdr:sp macro="" textlink="">
      <xdr:nvSpPr>
        <xdr:cNvPr id="128" name="AutoShape 16">
          <a:hlinkClick xmlns:r="http://schemas.openxmlformats.org/officeDocument/2006/relationships" r:id="rId13"/>
        </xdr:cNvPr>
        <xdr:cNvSpPr>
          <a:spLocks noChangeAspect="1" noChangeArrowheads="1"/>
        </xdr:cNvSpPr>
      </xdr:nvSpPr>
      <xdr:spPr bwMode="auto">
        <a:xfrm>
          <a:off x="7485530" y="4056530"/>
          <a:ext cx="3597089" cy="188258"/>
        </a:xfrm>
        <a:prstGeom prst="bevel">
          <a:avLst>
            <a:gd name="adj" fmla="val 12500"/>
          </a:avLst>
        </a:prstGeom>
        <a:solidFill>
          <a:schemeClr val="bg1">
            <a:lumMod val="85000"/>
            <a:alpha val="90000"/>
          </a:schemeClr>
        </a:solidFill>
        <a:ln w="9525">
          <a:noFill/>
          <a:miter lim="800000"/>
          <a:headEnd/>
          <a:tailEnd/>
        </a:ln>
        <a:effectLst/>
      </xdr:spPr>
      <xdr:txBody>
        <a:bodyPr vertOverflow="clip" wrap="square" lIns="180000" tIns="45720" rIns="180000" bIns="45720" anchor="ctr" upright="1"/>
        <a:lstStyle/>
        <a:p>
          <a:pPr algn="l" rtl="0">
            <a:defRPr sz="1000"/>
          </a:pPr>
          <a:r>
            <a:rPr lang="en-AU" sz="1100" b="1" i="0" u="none" strike="noStrike" baseline="0">
              <a:solidFill>
                <a:sysClr val="windowText" lastClr="000000"/>
              </a:solidFill>
              <a:latin typeface="Arial"/>
              <a:cs typeface="Arial"/>
            </a:rPr>
            <a:t>5.4 Shared assets</a:t>
          </a:r>
        </a:p>
      </xdr:txBody>
    </xdr:sp>
    <xdr:clientData/>
  </xdr:twoCellAnchor>
  <xdr:twoCellAnchor>
    <xdr:from>
      <xdr:col>0</xdr:col>
      <xdr:colOff>0</xdr:colOff>
      <xdr:row>0</xdr:row>
      <xdr:rowOff>0</xdr:rowOff>
    </xdr:from>
    <xdr:to>
      <xdr:col>1</xdr:col>
      <xdr:colOff>773206</xdr:colOff>
      <xdr:row>12</xdr:row>
      <xdr:rowOff>11206</xdr:rowOff>
    </xdr:to>
    <xdr:grpSp>
      <xdr:nvGrpSpPr>
        <xdr:cNvPr id="40" name="Group 39"/>
        <xdr:cNvGrpSpPr>
          <a:grpSpLocks/>
        </xdr:cNvGrpSpPr>
      </xdr:nvGrpSpPr>
      <xdr:grpSpPr bwMode="auto">
        <a:xfrm>
          <a:off x="0" y="0"/>
          <a:ext cx="1703294" cy="2667000"/>
          <a:chOff x="0" y="0"/>
          <a:chExt cx="78" cy="103"/>
        </a:xfrm>
      </xdr:grpSpPr>
      <xdr:grpSp>
        <xdr:nvGrpSpPr>
          <xdr:cNvPr id="41" name="Group 40"/>
          <xdr:cNvGrpSpPr>
            <a:grpSpLocks/>
          </xdr:cNvGrpSpPr>
        </xdr:nvGrpSpPr>
        <xdr:grpSpPr bwMode="auto">
          <a:xfrm>
            <a:off x="0" y="0"/>
            <a:ext cx="78" cy="103"/>
            <a:chOff x="64" y="0"/>
            <a:chExt cx="78" cy="103"/>
          </a:xfrm>
        </xdr:grpSpPr>
        <xdr:sp macro="" textlink="">
          <xdr:nvSpPr>
            <xdr:cNvPr id="44"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45" name="Picture 4" descr="item"/>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2" name="AutoShape 5">
            <a:hlinkClick xmlns:r="http://schemas.openxmlformats.org/officeDocument/2006/relationships" r:id="rId15"/>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43" name="AutoShape 6">
            <a:hlinkClick xmlns:r="http://schemas.openxmlformats.org/officeDocument/2006/relationships" r:id="rId1"/>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editAs="oneCell">
    <xdr:from>
      <xdr:col>12</xdr:col>
      <xdr:colOff>0</xdr:colOff>
      <xdr:row>11</xdr:row>
      <xdr:rowOff>0</xdr:rowOff>
    </xdr:from>
    <xdr:to>
      <xdr:col>17</xdr:col>
      <xdr:colOff>561975</xdr:colOff>
      <xdr:row>11</xdr:row>
      <xdr:rowOff>188258</xdr:rowOff>
    </xdr:to>
    <xdr:sp macro="" textlink="">
      <xdr:nvSpPr>
        <xdr:cNvPr id="24" name="AutoShape 16">
          <a:hlinkClick xmlns:r="http://schemas.openxmlformats.org/officeDocument/2006/relationships" r:id="rId16"/>
        </xdr:cNvPr>
        <xdr:cNvSpPr>
          <a:spLocks noChangeAspect="1" noChangeArrowheads="1"/>
        </xdr:cNvSpPr>
      </xdr:nvSpPr>
      <xdr:spPr bwMode="auto">
        <a:xfrm>
          <a:off x="7485529" y="2465294"/>
          <a:ext cx="3587564" cy="188258"/>
        </a:xfrm>
        <a:prstGeom prst="bevel">
          <a:avLst>
            <a:gd name="adj" fmla="val 12500"/>
          </a:avLst>
        </a:prstGeom>
        <a:solidFill>
          <a:sysClr val="window" lastClr="FFFFFF">
            <a:lumMod val="85000"/>
            <a:alpha val="90000"/>
          </a:sysClr>
        </a:solidFill>
        <a:ln w="9525">
          <a:noFill/>
          <a:miter lim="800000"/>
          <a:headEnd/>
          <a:tailEnd/>
        </a:ln>
        <a:effectLst/>
      </xdr:spPr>
      <xdr:txBody>
        <a:bodyPr vertOverflow="clip" wrap="square" lIns="180000" tIns="45720" rIns="180000" bIns="45720" anchor="ctr" upright="1"/>
        <a:lstStyle/>
        <a:p>
          <a:pPr marL="0" marR="0" lvl="1" indent="0" algn="l" defTabSz="914400" rtl="0" eaLnBrk="1" fontAlgn="auto" latinLnBrk="0" hangingPunct="1">
            <a:lnSpc>
              <a:spcPct val="100000"/>
            </a:lnSpc>
            <a:spcBef>
              <a:spcPts val="0"/>
            </a:spcBef>
            <a:spcAft>
              <a:spcPts val="0"/>
            </a:spcAft>
            <a:buClrTx/>
            <a:buSzTx/>
            <a:buFontTx/>
            <a:buNone/>
            <a:tabLst/>
            <a:defRPr sz="1000"/>
          </a:pPr>
          <a:r>
            <a:rPr kumimoji="0" lang="en-AU" sz="1100" b="1" i="0" u="none" strike="noStrike" kern="0" cap="none" spc="0" normalizeH="0" baseline="0" noProof="0">
              <a:ln>
                <a:noFill/>
              </a:ln>
              <a:solidFill>
                <a:sysClr val="windowText" lastClr="000000"/>
              </a:solidFill>
              <a:effectLst/>
              <a:uLnTx/>
              <a:uFillTx/>
              <a:latin typeface="Arial"/>
              <a:cs typeface="Arial"/>
            </a:rPr>
            <a:t>2.5 Expenditure with other persons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847725</xdr:colOff>
      <xdr:row>11</xdr:row>
      <xdr:rowOff>180975</xdr:rowOff>
    </xdr:to>
    <xdr:grpSp>
      <xdr:nvGrpSpPr>
        <xdr:cNvPr id="8" name="Group 7"/>
        <xdr:cNvGrpSpPr>
          <a:grpSpLocks/>
        </xdr:cNvGrpSpPr>
      </xdr:nvGrpSpPr>
      <xdr:grpSpPr bwMode="auto">
        <a:xfrm>
          <a:off x="0" y="0"/>
          <a:ext cx="1781175" cy="2838450"/>
          <a:chOff x="0" y="0"/>
          <a:chExt cx="78" cy="103"/>
        </a:xfrm>
      </xdr:grpSpPr>
      <xdr:grpSp>
        <xdr:nvGrpSpPr>
          <xdr:cNvPr id="9" name="Group 8"/>
          <xdr:cNvGrpSpPr>
            <a:grpSpLocks/>
          </xdr:cNvGrpSpPr>
        </xdr:nvGrpSpPr>
        <xdr:grpSpPr bwMode="auto">
          <a:xfrm>
            <a:off x="0" y="0"/>
            <a:ext cx="78" cy="103"/>
            <a:chOff x="64" y="0"/>
            <a:chExt cx="78" cy="103"/>
          </a:xfrm>
        </xdr:grpSpPr>
        <xdr:sp macro="" textlink="">
          <xdr:nvSpPr>
            <xdr:cNvPr id="12"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13"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0"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1"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428625</xdr:colOff>
      <xdr:row>30</xdr:row>
      <xdr:rowOff>47625</xdr:rowOff>
    </xdr:from>
    <xdr:to>
      <xdr:col>3</xdr:col>
      <xdr:colOff>504825</xdr:colOff>
      <xdr:row>32</xdr:row>
      <xdr:rowOff>28575</xdr:rowOff>
    </xdr:to>
    <xdr:sp macro="" textlink="">
      <xdr:nvSpPr>
        <xdr:cNvPr id="16" name="Text Box 9"/>
        <xdr:cNvSpPr txBox="1">
          <a:spLocks noChangeArrowheads="1"/>
        </xdr:cNvSpPr>
      </xdr:nvSpPr>
      <xdr:spPr bwMode="auto">
        <a:xfrm>
          <a:off x="3286125" y="154305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xdr:col>
      <xdr:colOff>428625</xdr:colOff>
      <xdr:row>43</xdr:row>
      <xdr:rowOff>47625</xdr:rowOff>
    </xdr:from>
    <xdr:to>
      <xdr:col>3</xdr:col>
      <xdr:colOff>504825</xdr:colOff>
      <xdr:row>45</xdr:row>
      <xdr:rowOff>28575</xdr:rowOff>
    </xdr:to>
    <xdr:sp macro="" textlink="">
      <xdr:nvSpPr>
        <xdr:cNvPr id="17" name="Text Box 9"/>
        <xdr:cNvSpPr txBox="1">
          <a:spLocks noChangeArrowheads="1"/>
        </xdr:cNvSpPr>
      </xdr:nvSpPr>
      <xdr:spPr bwMode="auto">
        <a:xfrm>
          <a:off x="3286125" y="179070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xdr:col>
      <xdr:colOff>428625</xdr:colOff>
      <xdr:row>31</xdr:row>
      <xdr:rowOff>47625</xdr:rowOff>
    </xdr:from>
    <xdr:to>
      <xdr:col>3</xdr:col>
      <xdr:colOff>504825</xdr:colOff>
      <xdr:row>33</xdr:row>
      <xdr:rowOff>28575</xdr:rowOff>
    </xdr:to>
    <xdr:sp macro="" textlink="">
      <xdr:nvSpPr>
        <xdr:cNvPr id="25" name="Text Box 9"/>
        <xdr:cNvSpPr txBox="1">
          <a:spLocks noChangeArrowheads="1"/>
        </xdr:cNvSpPr>
      </xdr:nvSpPr>
      <xdr:spPr bwMode="auto">
        <a:xfrm>
          <a:off x="3667125" y="82772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xdr:col>
      <xdr:colOff>428625</xdr:colOff>
      <xdr:row>44</xdr:row>
      <xdr:rowOff>47625</xdr:rowOff>
    </xdr:from>
    <xdr:to>
      <xdr:col>3</xdr:col>
      <xdr:colOff>504825</xdr:colOff>
      <xdr:row>46</xdr:row>
      <xdr:rowOff>28575</xdr:rowOff>
    </xdr:to>
    <xdr:sp macro="" textlink="">
      <xdr:nvSpPr>
        <xdr:cNvPr id="26" name="Text Box 9"/>
        <xdr:cNvSpPr txBox="1">
          <a:spLocks noChangeArrowheads="1"/>
        </xdr:cNvSpPr>
      </xdr:nvSpPr>
      <xdr:spPr bwMode="auto">
        <a:xfrm>
          <a:off x="3667125" y="107537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xdr:col>
      <xdr:colOff>428625</xdr:colOff>
      <xdr:row>31</xdr:row>
      <xdr:rowOff>47625</xdr:rowOff>
    </xdr:from>
    <xdr:to>
      <xdr:col>3</xdr:col>
      <xdr:colOff>504825</xdr:colOff>
      <xdr:row>33</xdr:row>
      <xdr:rowOff>28575</xdr:rowOff>
    </xdr:to>
    <xdr:sp macro="" textlink="">
      <xdr:nvSpPr>
        <xdr:cNvPr id="27" name="Text Box 9"/>
        <xdr:cNvSpPr txBox="1">
          <a:spLocks noChangeArrowheads="1"/>
        </xdr:cNvSpPr>
      </xdr:nvSpPr>
      <xdr:spPr bwMode="auto">
        <a:xfrm>
          <a:off x="3667125" y="82772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xdr:col>
      <xdr:colOff>428625</xdr:colOff>
      <xdr:row>44</xdr:row>
      <xdr:rowOff>47625</xdr:rowOff>
    </xdr:from>
    <xdr:to>
      <xdr:col>3</xdr:col>
      <xdr:colOff>504825</xdr:colOff>
      <xdr:row>46</xdr:row>
      <xdr:rowOff>28575</xdr:rowOff>
    </xdr:to>
    <xdr:sp macro="" textlink="">
      <xdr:nvSpPr>
        <xdr:cNvPr id="28" name="Text Box 9"/>
        <xdr:cNvSpPr txBox="1">
          <a:spLocks noChangeArrowheads="1"/>
        </xdr:cNvSpPr>
      </xdr:nvSpPr>
      <xdr:spPr bwMode="auto">
        <a:xfrm>
          <a:off x="3667125" y="107537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xdr:col>
      <xdr:colOff>428625</xdr:colOff>
      <xdr:row>31</xdr:row>
      <xdr:rowOff>47625</xdr:rowOff>
    </xdr:from>
    <xdr:to>
      <xdr:col>3</xdr:col>
      <xdr:colOff>504825</xdr:colOff>
      <xdr:row>33</xdr:row>
      <xdr:rowOff>28575</xdr:rowOff>
    </xdr:to>
    <xdr:sp macro="" textlink="">
      <xdr:nvSpPr>
        <xdr:cNvPr id="29" name="Text Box 9"/>
        <xdr:cNvSpPr txBox="1">
          <a:spLocks noChangeArrowheads="1"/>
        </xdr:cNvSpPr>
      </xdr:nvSpPr>
      <xdr:spPr bwMode="auto">
        <a:xfrm>
          <a:off x="3667125" y="82772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xdr:col>
      <xdr:colOff>428625</xdr:colOff>
      <xdr:row>44</xdr:row>
      <xdr:rowOff>47625</xdr:rowOff>
    </xdr:from>
    <xdr:to>
      <xdr:col>3</xdr:col>
      <xdr:colOff>504825</xdr:colOff>
      <xdr:row>46</xdr:row>
      <xdr:rowOff>28575</xdr:rowOff>
    </xdr:to>
    <xdr:sp macro="" textlink="">
      <xdr:nvSpPr>
        <xdr:cNvPr id="30" name="Text Box 9"/>
        <xdr:cNvSpPr txBox="1">
          <a:spLocks noChangeArrowheads="1"/>
        </xdr:cNvSpPr>
      </xdr:nvSpPr>
      <xdr:spPr bwMode="auto">
        <a:xfrm>
          <a:off x="3667125" y="107537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xdr:col>
      <xdr:colOff>428625</xdr:colOff>
      <xdr:row>31</xdr:row>
      <xdr:rowOff>47625</xdr:rowOff>
    </xdr:from>
    <xdr:to>
      <xdr:col>3</xdr:col>
      <xdr:colOff>504825</xdr:colOff>
      <xdr:row>33</xdr:row>
      <xdr:rowOff>28575</xdr:rowOff>
    </xdr:to>
    <xdr:sp macro="" textlink="">
      <xdr:nvSpPr>
        <xdr:cNvPr id="31" name="Text Box 9"/>
        <xdr:cNvSpPr txBox="1">
          <a:spLocks noChangeArrowheads="1"/>
        </xdr:cNvSpPr>
      </xdr:nvSpPr>
      <xdr:spPr bwMode="auto">
        <a:xfrm>
          <a:off x="3667125" y="82772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xdr:col>
      <xdr:colOff>428625</xdr:colOff>
      <xdr:row>44</xdr:row>
      <xdr:rowOff>47625</xdr:rowOff>
    </xdr:from>
    <xdr:to>
      <xdr:col>3</xdr:col>
      <xdr:colOff>504825</xdr:colOff>
      <xdr:row>46</xdr:row>
      <xdr:rowOff>28575</xdr:rowOff>
    </xdr:to>
    <xdr:sp macro="" textlink="">
      <xdr:nvSpPr>
        <xdr:cNvPr id="32" name="Text Box 9"/>
        <xdr:cNvSpPr txBox="1">
          <a:spLocks noChangeArrowheads="1"/>
        </xdr:cNvSpPr>
      </xdr:nvSpPr>
      <xdr:spPr bwMode="auto">
        <a:xfrm>
          <a:off x="3667125" y="107537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1</xdr:colOff>
      <xdr:row>0</xdr:row>
      <xdr:rowOff>1</xdr:rowOff>
    </xdr:from>
    <xdr:to>
      <xdr:col>1</xdr:col>
      <xdr:colOff>695326</xdr:colOff>
      <xdr:row>9</xdr:row>
      <xdr:rowOff>342901</xdr:rowOff>
    </xdr:to>
    <xdr:grpSp>
      <xdr:nvGrpSpPr>
        <xdr:cNvPr id="20" name="Group 19"/>
        <xdr:cNvGrpSpPr>
          <a:grpSpLocks/>
        </xdr:cNvGrpSpPr>
      </xdr:nvGrpSpPr>
      <xdr:grpSpPr bwMode="auto">
        <a:xfrm>
          <a:off x="1" y="1"/>
          <a:ext cx="1600200" cy="2474119"/>
          <a:chOff x="0" y="0"/>
          <a:chExt cx="78" cy="103"/>
        </a:xfrm>
      </xdr:grpSpPr>
      <xdr:grpSp>
        <xdr:nvGrpSpPr>
          <xdr:cNvPr id="21" name="Group 20"/>
          <xdr:cNvGrpSpPr>
            <a:grpSpLocks/>
          </xdr:cNvGrpSpPr>
        </xdr:nvGrpSpPr>
        <xdr:grpSpPr bwMode="auto">
          <a:xfrm>
            <a:off x="0" y="0"/>
            <a:ext cx="78" cy="103"/>
            <a:chOff x="64" y="0"/>
            <a:chExt cx="78" cy="103"/>
          </a:xfrm>
        </xdr:grpSpPr>
        <xdr:sp macro="" textlink="">
          <xdr:nvSpPr>
            <xdr:cNvPr id="24"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33"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2"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23"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733425</xdr:colOff>
      <xdr:row>8</xdr:row>
      <xdr:rowOff>28575</xdr:rowOff>
    </xdr:to>
    <xdr:grpSp>
      <xdr:nvGrpSpPr>
        <xdr:cNvPr id="8" name="Group 7"/>
        <xdr:cNvGrpSpPr>
          <a:grpSpLocks/>
        </xdr:cNvGrpSpPr>
      </xdr:nvGrpSpPr>
      <xdr:grpSpPr bwMode="auto">
        <a:xfrm>
          <a:off x="0" y="0"/>
          <a:ext cx="1571625" cy="2152650"/>
          <a:chOff x="0" y="0"/>
          <a:chExt cx="78" cy="103"/>
        </a:xfrm>
      </xdr:grpSpPr>
      <xdr:grpSp>
        <xdr:nvGrpSpPr>
          <xdr:cNvPr id="9" name="Group 8"/>
          <xdr:cNvGrpSpPr>
            <a:grpSpLocks/>
          </xdr:cNvGrpSpPr>
        </xdr:nvGrpSpPr>
        <xdr:grpSpPr bwMode="auto">
          <a:xfrm>
            <a:off x="0" y="0"/>
            <a:ext cx="78" cy="103"/>
            <a:chOff x="64" y="0"/>
            <a:chExt cx="78" cy="103"/>
          </a:xfrm>
        </xdr:grpSpPr>
        <xdr:sp macro="" textlink="">
          <xdr:nvSpPr>
            <xdr:cNvPr id="12"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13"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0"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1"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771525</xdr:colOff>
      <xdr:row>8</xdr:row>
      <xdr:rowOff>76200</xdr:rowOff>
    </xdr:to>
    <xdr:grpSp>
      <xdr:nvGrpSpPr>
        <xdr:cNvPr id="8" name="Group 7"/>
        <xdr:cNvGrpSpPr>
          <a:grpSpLocks/>
        </xdr:cNvGrpSpPr>
      </xdr:nvGrpSpPr>
      <xdr:grpSpPr bwMode="auto">
        <a:xfrm>
          <a:off x="0" y="0"/>
          <a:ext cx="1571625" cy="2152650"/>
          <a:chOff x="0" y="0"/>
          <a:chExt cx="78" cy="103"/>
        </a:xfrm>
      </xdr:grpSpPr>
      <xdr:grpSp>
        <xdr:nvGrpSpPr>
          <xdr:cNvPr id="9" name="Group 8"/>
          <xdr:cNvGrpSpPr>
            <a:grpSpLocks/>
          </xdr:cNvGrpSpPr>
        </xdr:nvGrpSpPr>
        <xdr:grpSpPr bwMode="auto">
          <a:xfrm>
            <a:off x="0" y="0"/>
            <a:ext cx="78" cy="103"/>
            <a:chOff x="64" y="0"/>
            <a:chExt cx="78" cy="103"/>
          </a:xfrm>
        </xdr:grpSpPr>
        <xdr:sp macro="" textlink="">
          <xdr:nvSpPr>
            <xdr:cNvPr id="12"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13"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0"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1"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685800</xdr:colOff>
      <xdr:row>8</xdr:row>
      <xdr:rowOff>85725</xdr:rowOff>
    </xdr:to>
    <xdr:grpSp>
      <xdr:nvGrpSpPr>
        <xdr:cNvPr id="10" name="Group 9"/>
        <xdr:cNvGrpSpPr>
          <a:grpSpLocks/>
        </xdr:cNvGrpSpPr>
      </xdr:nvGrpSpPr>
      <xdr:grpSpPr bwMode="auto">
        <a:xfrm>
          <a:off x="0" y="0"/>
          <a:ext cx="1571625" cy="2152650"/>
          <a:chOff x="0" y="0"/>
          <a:chExt cx="78" cy="103"/>
        </a:xfrm>
      </xdr:grpSpPr>
      <xdr:grpSp>
        <xdr:nvGrpSpPr>
          <xdr:cNvPr id="11" name="Group 10"/>
          <xdr:cNvGrpSpPr>
            <a:grpSpLocks/>
          </xdr:cNvGrpSpPr>
        </xdr:nvGrpSpPr>
        <xdr:grpSpPr bwMode="auto">
          <a:xfrm>
            <a:off x="0" y="0"/>
            <a:ext cx="78" cy="103"/>
            <a:chOff x="64" y="0"/>
            <a:chExt cx="78" cy="103"/>
          </a:xfrm>
        </xdr:grpSpPr>
        <xdr:sp macro="" textlink="">
          <xdr:nvSpPr>
            <xdr:cNvPr id="14"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3"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723900</xdr:colOff>
      <xdr:row>8</xdr:row>
      <xdr:rowOff>123825</xdr:rowOff>
    </xdr:to>
    <xdr:grpSp>
      <xdr:nvGrpSpPr>
        <xdr:cNvPr id="8" name="Group 7"/>
        <xdr:cNvGrpSpPr>
          <a:grpSpLocks/>
        </xdr:cNvGrpSpPr>
      </xdr:nvGrpSpPr>
      <xdr:grpSpPr bwMode="auto">
        <a:xfrm>
          <a:off x="0" y="0"/>
          <a:ext cx="1571625" cy="2076450"/>
          <a:chOff x="0" y="0"/>
          <a:chExt cx="78" cy="103"/>
        </a:xfrm>
      </xdr:grpSpPr>
      <xdr:grpSp>
        <xdr:nvGrpSpPr>
          <xdr:cNvPr id="9" name="Group 8"/>
          <xdr:cNvGrpSpPr>
            <a:grpSpLocks/>
          </xdr:cNvGrpSpPr>
        </xdr:nvGrpSpPr>
        <xdr:grpSpPr bwMode="auto">
          <a:xfrm>
            <a:off x="0" y="0"/>
            <a:ext cx="78" cy="103"/>
            <a:chOff x="64" y="0"/>
            <a:chExt cx="78" cy="103"/>
          </a:xfrm>
        </xdr:grpSpPr>
        <xdr:sp macro="" textlink="">
          <xdr:nvSpPr>
            <xdr:cNvPr id="12"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13"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0"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1"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750794</xdr:colOff>
      <xdr:row>8</xdr:row>
      <xdr:rowOff>78441</xdr:rowOff>
    </xdr:to>
    <xdr:grpSp>
      <xdr:nvGrpSpPr>
        <xdr:cNvPr id="8" name="Group 7"/>
        <xdr:cNvGrpSpPr>
          <a:grpSpLocks/>
        </xdr:cNvGrpSpPr>
      </xdr:nvGrpSpPr>
      <xdr:grpSpPr bwMode="auto">
        <a:xfrm>
          <a:off x="0" y="0"/>
          <a:ext cx="1669676" cy="2465294"/>
          <a:chOff x="0" y="0"/>
          <a:chExt cx="78" cy="103"/>
        </a:xfrm>
      </xdr:grpSpPr>
      <xdr:grpSp>
        <xdr:nvGrpSpPr>
          <xdr:cNvPr id="9" name="Group 8"/>
          <xdr:cNvGrpSpPr>
            <a:grpSpLocks/>
          </xdr:cNvGrpSpPr>
        </xdr:nvGrpSpPr>
        <xdr:grpSpPr bwMode="auto">
          <a:xfrm>
            <a:off x="0" y="0"/>
            <a:ext cx="78" cy="103"/>
            <a:chOff x="64" y="0"/>
            <a:chExt cx="78" cy="103"/>
          </a:xfrm>
        </xdr:grpSpPr>
        <xdr:sp macro="" textlink="">
          <xdr:nvSpPr>
            <xdr:cNvPr id="12"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13"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0"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1"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649942</xdr:colOff>
      <xdr:row>10</xdr:row>
      <xdr:rowOff>0</xdr:rowOff>
    </xdr:to>
    <xdr:grpSp>
      <xdr:nvGrpSpPr>
        <xdr:cNvPr id="8" name="Group 7"/>
        <xdr:cNvGrpSpPr>
          <a:grpSpLocks/>
        </xdr:cNvGrpSpPr>
      </xdr:nvGrpSpPr>
      <xdr:grpSpPr bwMode="auto">
        <a:xfrm>
          <a:off x="1" y="0"/>
          <a:ext cx="1703294" cy="2700618"/>
          <a:chOff x="0" y="0"/>
          <a:chExt cx="78" cy="103"/>
        </a:xfrm>
      </xdr:grpSpPr>
      <xdr:grpSp>
        <xdr:nvGrpSpPr>
          <xdr:cNvPr id="9" name="Group 8"/>
          <xdr:cNvGrpSpPr>
            <a:grpSpLocks/>
          </xdr:cNvGrpSpPr>
        </xdr:nvGrpSpPr>
        <xdr:grpSpPr bwMode="auto">
          <a:xfrm>
            <a:off x="0" y="0"/>
            <a:ext cx="78" cy="103"/>
            <a:chOff x="64" y="0"/>
            <a:chExt cx="78" cy="103"/>
          </a:xfrm>
        </xdr:grpSpPr>
        <xdr:sp macro="" textlink="">
          <xdr:nvSpPr>
            <xdr:cNvPr id="12"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13"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0"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1"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742950</xdr:colOff>
      <xdr:row>7</xdr:row>
      <xdr:rowOff>0</xdr:rowOff>
    </xdr:to>
    <xdr:grpSp>
      <xdr:nvGrpSpPr>
        <xdr:cNvPr id="2" name="Group 1"/>
        <xdr:cNvGrpSpPr>
          <a:grpSpLocks/>
        </xdr:cNvGrpSpPr>
      </xdr:nvGrpSpPr>
      <xdr:grpSpPr bwMode="auto">
        <a:xfrm>
          <a:off x="0" y="0"/>
          <a:ext cx="1433513" cy="1762125"/>
          <a:chOff x="0" y="0"/>
          <a:chExt cx="78" cy="103"/>
        </a:xfrm>
      </xdr:grpSpPr>
      <xdr:grpSp>
        <xdr:nvGrpSpPr>
          <xdr:cNvPr id="3" name="Group 2"/>
          <xdr:cNvGrpSpPr>
            <a:grpSpLocks/>
          </xdr:cNvGrpSpPr>
        </xdr:nvGrpSpPr>
        <xdr:grpSpPr bwMode="auto">
          <a:xfrm>
            <a:off x="0" y="0"/>
            <a:ext cx="78" cy="103"/>
            <a:chOff x="64" y="0"/>
            <a:chExt cx="78" cy="103"/>
          </a:xfrm>
        </xdr:grpSpPr>
        <xdr:sp macro="" textlink="">
          <xdr:nvSpPr>
            <xdr:cNvPr id="6"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1609725</xdr:colOff>
      <xdr:row>7</xdr:row>
      <xdr:rowOff>28574</xdr:rowOff>
    </xdr:to>
    <xdr:grpSp>
      <xdr:nvGrpSpPr>
        <xdr:cNvPr id="2" name="Group 1"/>
        <xdr:cNvGrpSpPr>
          <a:grpSpLocks/>
        </xdr:cNvGrpSpPr>
      </xdr:nvGrpSpPr>
      <xdr:grpSpPr bwMode="auto">
        <a:xfrm>
          <a:off x="0" y="0"/>
          <a:ext cx="1371600" cy="1781174"/>
          <a:chOff x="0" y="0"/>
          <a:chExt cx="78" cy="103"/>
        </a:xfrm>
      </xdr:grpSpPr>
      <xdr:grpSp>
        <xdr:nvGrpSpPr>
          <xdr:cNvPr id="3" name="Group 2"/>
          <xdr:cNvGrpSpPr>
            <a:grpSpLocks/>
          </xdr:cNvGrpSpPr>
        </xdr:nvGrpSpPr>
        <xdr:grpSpPr bwMode="auto">
          <a:xfrm>
            <a:off x="0" y="0"/>
            <a:ext cx="78" cy="103"/>
            <a:chOff x="64" y="0"/>
            <a:chExt cx="78" cy="103"/>
          </a:xfrm>
        </xdr:grpSpPr>
        <xdr:sp macro="" textlink="">
          <xdr:nvSpPr>
            <xdr:cNvPr id="6"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1131794</xdr:colOff>
      <xdr:row>5</xdr:row>
      <xdr:rowOff>159123</xdr:rowOff>
    </xdr:to>
    <xdr:grpSp>
      <xdr:nvGrpSpPr>
        <xdr:cNvPr id="2" name="Group 1"/>
        <xdr:cNvGrpSpPr/>
      </xdr:nvGrpSpPr>
      <xdr:grpSpPr>
        <a:xfrm>
          <a:off x="0" y="0"/>
          <a:ext cx="1131794" cy="1587873"/>
          <a:chOff x="0" y="0"/>
          <a:chExt cx="1129393" cy="1423147"/>
        </a:xfrm>
      </xdr:grpSpPr>
      <xdr:grpSp>
        <xdr:nvGrpSpPr>
          <xdr:cNvPr id="3" name="Group 2"/>
          <xdr:cNvGrpSpPr>
            <a:grpSpLocks/>
          </xdr:cNvGrpSpPr>
        </xdr:nvGrpSpPr>
        <xdr:grpSpPr bwMode="auto">
          <a:xfrm>
            <a:off x="0" y="0"/>
            <a:ext cx="1129393" cy="1423147"/>
            <a:chOff x="64" y="0"/>
            <a:chExt cx="78" cy="119"/>
          </a:xfrm>
        </xdr:grpSpPr>
        <xdr:sp macro="" textlink="">
          <xdr:nvSpPr>
            <xdr:cNvPr id="6"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57918" y="727158"/>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57918" y="1009942"/>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1131794</xdr:colOff>
      <xdr:row>5</xdr:row>
      <xdr:rowOff>159123</xdr:rowOff>
    </xdr:to>
    <xdr:grpSp>
      <xdr:nvGrpSpPr>
        <xdr:cNvPr id="2" name="Group 1"/>
        <xdr:cNvGrpSpPr/>
      </xdr:nvGrpSpPr>
      <xdr:grpSpPr>
        <a:xfrm>
          <a:off x="0" y="0"/>
          <a:ext cx="1131794" cy="1577290"/>
          <a:chOff x="0" y="0"/>
          <a:chExt cx="1129393" cy="1423147"/>
        </a:xfrm>
      </xdr:grpSpPr>
      <xdr:grpSp>
        <xdr:nvGrpSpPr>
          <xdr:cNvPr id="3" name="Group 2"/>
          <xdr:cNvGrpSpPr>
            <a:grpSpLocks/>
          </xdr:cNvGrpSpPr>
        </xdr:nvGrpSpPr>
        <xdr:grpSpPr bwMode="auto">
          <a:xfrm>
            <a:off x="0" y="0"/>
            <a:ext cx="1129393" cy="1423147"/>
            <a:chOff x="64" y="0"/>
            <a:chExt cx="78" cy="119"/>
          </a:xfrm>
        </xdr:grpSpPr>
        <xdr:sp macro="" textlink="">
          <xdr:nvSpPr>
            <xdr:cNvPr id="6"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57918" y="727158"/>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57918" y="1009942"/>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742950</xdr:colOff>
      <xdr:row>10</xdr:row>
      <xdr:rowOff>28575</xdr:rowOff>
    </xdr:to>
    <xdr:grpSp>
      <xdr:nvGrpSpPr>
        <xdr:cNvPr id="8" name="Group 7"/>
        <xdr:cNvGrpSpPr>
          <a:grpSpLocks/>
        </xdr:cNvGrpSpPr>
      </xdr:nvGrpSpPr>
      <xdr:grpSpPr bwMode="auto">
        <a:xfrm>
          <a:off x="0" y="0"/>
          <a:ext cx="1707356" cy="2409825"/>
          <a:chOff x="0" y="0"/>
          <a:chExt cx="78" cy="103"/>
        </a:xfrm>
      </xdr:grpSpPr>
      <xdr:grpSp>
        <xdr:nvGrpSpPr>
          <xdr:cNvPr id="9" name="Group 8"/>
          <xdr:cNvGrpSpPr>
            <a:grpSpLocks/>
          </xdr:cNvGrpSpPr>
        </xdr:nvGrpSpPr>
        <xdr:grpSpPr bwMode="auto">
          <a:xfrm>
            <a:off x="0" y="0"/>
            <a:ext cx="78" cy="103"/>
            <a:chOff x="64" y="0"/>
            <a:chExt cx="78" cy="103"/>
          </a:xfrm>
        </xdr:grpSpPr>
        <xdr:sp macro="" textlink="">
          <xdr:nvSpPr>
            <xdr:cNvPr id="12"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13"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0"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1"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714375</xdr:colOff>
      <xdr:row>9</xdr:row>
      <xdr:rowOff>142874</xdr:rowOff>
    </xdr:to>
    <xdr:grpSp>
      <xdr:nvGrpSpPr>
        <xdr:cNvPr id="8" name="Group 7"/>
        <xdr:cNvGrpSpPr>
          <a:grpSpLocks/>
        </xdr:cNvGrpSpPr>
      </xdr:nvGrpSpPr>
      <xdr:grpSpPr bwMode="auto">
        <a:xfrm>
          <a:off x="0" y="0"/>
          <a:ext cx="1619250" cy="2486024"/>
          <a:chOff x="0" y="0"/>
          <a:chExt cx="78" cy="103"/>
        </a:xfrm>
      </xdr:grpSpPr>
      <xdr:grpSp>
        <xdr:nvGrpSpPr>
          <xdr:cNvPr id="9" name="Group 8"/>
          <xdr:cNvGrpSpPr>
            <a:grpSpLocks/>
          </xdr:cNvGrpSpPr>
        </xdr:nvGrpSpPr>
        <xdr:grpSpPr bwMode="auto">
          <a:xfrm>
            <a:off x="0" y="0"/>
            <a:ext cx="78" cy="103"/>
            <a:chOff x="64" y="0"/>
            <a:chExt cx="78" cy="103"/>
          </a:xfrm>
        </xdr:grpSpPr>
        <xdr:sp macro="" textlink="">
          <xdr:nvSpPr>
            <xdr:cNvPr id="12"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13"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0"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1"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TRIMDATA\TRIM\TEMP\HPTRIM.1380\D13%20149663%20%20FINAL%20-%20United%20Energy%20STPIS%20Compliance%20Model%202012%20including%20amended%20telephone%20answering%20data%20-%2020131025(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scoyou/Documents/APA%20Group/DirectLink/2015-20%20Regulatory%20reset/Capex/Capex%20business%20cases%20FINAL/Directlink%20capex%20summary%20FINAL%202014053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scoyou/AppData/Local/Microsoft/Windows/Temporary%20Internet%20Files/Content.Outlook/2X0YH98E/RIN%202%205%20Insurance%20Support(Vers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RIMDATA\TRIM\TEMP\HPTRIM.284\t0MZHKP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ACCC/Network%20Asset%20Replacement/Substations/6%20oct%2004%20Working%20Substations%20Budge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ACCC/TG%20Capital%20Works%20Budget/August%20Rev00%20Project%20List%20-%20incl%20PDR%20Dates%20rev05%20-%20High%20leve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ACCC/Chris%20Discussion/FoRward%20CAPEX%20Rev%2003-p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ata/ACCC/Forward%20CAPEX/Pro%20Forma%20Rev%2004%20PT%206_10_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P69258/Local%20Settings/Temporary%20Internet%20Files/OLK5D/Substations%20Budget%2017%20Au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ttachments/11%201%20Directlink%20PTRM.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ttachments/05%201%20Directlink%20-%20transmission%20roll%20forward%20model%20to%2030%20June%202015%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Inputs"/>
      <sheetName val="Actual Performance"/>
      <sheetName val="S-factor"/>
      <sheetName val="Customer numbers"/>
      <sheetName val="2011 - STPIS Exclusions"/>
      <sheetName val="2012 - STPIS Exclusions"/>
      <sheetName val="2011 - Major Event Days"/>
      <sheetName val="2012 - Major Event Days"/>
      <sheetName val="2011 - Daily Performance Data"/>
      <sheetName val="2012 - Telephone Answering"/>
      <sheetName val="2012 - Daily Performance Data"/>
      <sheetName val="2011 - Telephone Answering"/>
      <sheetName val="STPIS Performance Calculations"/>
    </sheetNames>
    <sheetDataSet>
      <sheetData sheetId="0">
        <row r="6">
          <cell r="D6">
            <v>0.05</v>
          </cell>
        </row>
        <row r="7">
          <cell r="D7">
            <v>-0.05</v>
          </cell>
        </row>
        <row r="9">
          <cell r="D9">
            <v>0.01</v>
          </cell>
        </row>
        <row r="10">
          <cell r="D10">
            <v>-0.01</v>
          </cell>
        </row>
        <row r="12">
          <cell r="D12">
            <v>5.0000000000000001E-3</v>
          </cell>
        </row>
        <row r="13">
          <cell r="D13">
            <v>-5.0000000000000001E-3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 summary"/>
      <sheetName val="Summary"/>
      <sheetName val="Control System Interface Cards"/>
      <sheetName val="Motor Control Centres"/>
      <sheetName val="Capacitors"/>
    </sheetNames>
    <sheetDataSet>
      <sheetData sheetId="0">
        <row r="60">
          <cell r="H60">
            <v>0</v>
          </cell>
          <cell r="I60">
            <v>0</v>
          </cell>
          <cell r="J60">
            <v>0</v>
          </cell>
          <cell r="K60">
            <v>38437.5</v>
          </cell>
          <cell r="L60">
            <v>0</v>
          </cell>
        </row>
        <row r="61">
          <cell r="H61">
            <v>0</v>
          </cell>
          <cell r="I61">
            <v>0</v>
          </cell>
          <cell r="J61">
            <v>0</v>
          </cell>
          <cell r="K61">
            <v>122999.99999999999</v>
          </cell>
          <cell r="L61">
            <v>0</v>
          </cell>
        </row>
        <row r="62">
          <cell r="H62">
            <v>0</v>
          </cell>
          <cell r="I62">
            <v>0</v>
          </cell>
          <cell r="J62">
            <v>0</v>
          </cell>
          <cell r="K62">
            <v>49199.999999999993</v>
          </cell>
          <cell r="L62">
            <v>0</v>
          </cell>
        </row>
        <row r="63">
          <cell r="H63">
            <v>18450</v>
          </cell>
          <cell r="I63">
            <v>18450</v>
          </cell>
          <cell r="J63">
            <v>18450</v>
          </cell>
          <cell r="K63">
            <v>18450</v>
          </cell>
          <cell r="L63">
            <v>18450</v>
          </cell>
        </row>
        <row r="64">
          <cell r="H64">
            <v>0</v>
          </cell>
          <cell r="I64">
            <v>0</v>
          </cell>
          <cell r="J64">
            <v>0</v>
          </cell>
          <cell r="K64">
            <v>0</v>
          </cell>
          <cell r="L64">
            <v>15169.999999999998</v>
          </cell>
        </row>
        <row r="65">
          <cell r="H65">
            <v>0</v>
          </cell>
          <cell r="I65">
            <v>0</v>
          </cell>
          <cell r="J65">
            <v>0</v>
          </cell>
          <cell r="K65">
            <v>15169.999999999998</v>
          </cell>
          <cell r="L65">
            <v>0</v>
          </cell>
        </row>
        <row r="66">
          <cell r="H66">
            <v>0</v>
          </cell>
          <cell r="I66">
            <v>0</v>
          </cell>
          <cell r="J66">
            <v>0</v>
          </cell>
          <cell r="K66">
            <v>0</v>
          </cell>
          <cell r="L66">
            <v>0</v>
          </cell>
        </row>
        <row r="67">
          <cell r="H67">
            <v>0</v>
          </cell>
          <cell r="I67">
            <v>0</v>
          </cell>
          <cell r="J67">
            <v>0</v>
          </cell>
          <cell r="K67">
            <v>0</v>
          </cell>
          <cell r="L67">
            <v>12299.999999999998</v>
          </cell>
        </row>
        <row r="68">
          <cell r="H68">
            <v>0</v>
          </cell>
          <cell r="I68">
            <v>0</v>
          </cell>
          <cell r="J68">
            <v>0</v>
          </cell>
          <cell r="K68">
            <v>559650</v>
          </cell>
          <cell r="L68">
            <v>0</v>
          </cell>
        </row>
        <row r="69">
          <cell r="H69">
            <v>0</v>
          </cell>
          <cell r="I69">
            <v>0</v>
          </cell>
          <cell r="J69">
            <v>0</v>
          </cell>
          <cell r="K69">
            <v>0</v>
          </cell>
          <cell r="L69">
            <v>0</v>
          </cell>
        </row>
        <row r="70">
          <cell r="H70">
            <v>0</v>
          </cell>
          <cell r="I70">
            <v>0</v>
          </cell>
          <cell r="J70">
            <v>0</v>
          </cell>
          <cell r="K70">
            <v>82000</v>
          </cell>
          <cell r="L70">
            <v>0</v>
          </cell>
        </row>
        <row r="71">
          <cell r="H71">
            <v>0</v>
          </cell>
          <cell r="I71">
            <v>0</v>
          </cell>
          <cell r="J71">
            <v>0</v>
          </cell>
          <cell r="K71">
            <v>6559.9999999999991</v>
          </cell>
          <cell r="L71">
            <v>0</v>
          </cell>
        </row>
        <row r="72">
          <cell r="H72">
            <v>0</v>
          </cell>
          <cell r="I72">
            <v>0</v>
          </cell>
          <cell r="J72">
            <v>0</v>
          </cell>
          <cell r="K72">
            <v>41000</v>
          </cell>
          <cell r="L72">
            <v>0</v>
          </cell>
        </row>
        <row r="73">
          <cell r="H73">
            <v>0</v>
          </cell>
          <cell r="I73">
            <v>0</v>
          </cell>
          <cell r="J73">
            <v>0</v>
          </cell>
          <cell r="K73">
            <v>11838.749999999998</v>
          </cell>
          <cell r="L73">
            <v>0</v>
          </cell>
        </row>
        <row r="74">
          <cell r="H74">
            <v>0</v>
          </cell>
          <cell r="I74">
            <v>0</v>
          </cell>
          <cell r="J74">
            <v>0</v>
          </cell>
          <cell r="K74">
            <v>8118</v>
          </cell>
          <cell r="L74">
            <v>0</v>
          </cell>
        </row>
        <row r="75">
          <cell r="H75">
            <v>0</v>
          </cell>
          <cell r="I75">
            <v>0</v>
          </cell>
          <cell r="J75">
            <v>0</v>
          </cell>
          <cell r="K75">
            <v>20787</v>
          </cell>
          <cell r="L75">
            <v>0</v>
          </cell>
        </row>
        <row r="76">
          <cell r="H76">
            <v>0</v>
          </cell>
          <cell r="I76">
            <v>0</v>
          </cell>
          <cell r="J76">
            <v>0</v>
          </cell>
          <cell r="K76">
            <v>65263.8</v>
          </cell>
          <cell r="L76">
            <v>0</v>
          </cell>
        </row>
        <row r="77">
          <cell r="H77">
            <v>0</v>
          </cell>
          <cell r="I77">
            <v>0</v>
          </cell>
          <cell r="J77">
            <v>0</v>
          </cell>
          <cell r="K77">
            <v>76875</v>
          </cell>
          <cell r="L77">
            <v>0</v>
          </cell>
        </row>
        <row r="78">
          <cell r="H78">
            <v>0</v>
          </cell>
          <cell r="I78">
            <v>0</v>
          </cell>
          <cell r="J78">
            <v>0</v>
          </cell>
          <cell r="K78">
            <v>76875</v>
          </cell>
          <cell r="L78">
            <v>0</v>
          </cell>
        </row>
        <row r="79">
          <cell r="H79">
            <v>0</v>
          </cell>
          <cell r="I79">
            <v>0</v>
          </cell>
          <cell r="J79">
            <v>0</v>
          </cell>
          <cell r="K79">
            <v>8200</v>
          </cell>
          <cell r="L79">
            <v>0</v>
          </cell>
        </row>
        <row r="80">
          <cell r="H80">
            <v>0</v>
          </cell>
          <cell r="I80">
            <v>0</v>
          </cell>
          <cell r="J80">
            <v>0</v>
          </cell>
          <cell r="K80">
            <v>4100</v>
          </cell>
          <cell r="L80">
            <v>0</v>
          </cell>
        </row>
        <row r="81">
          <cell r="H81">
            <v>0</v>
          </cell>
          <cell r="I81">
            <v>30749.999999999996</v>
          </cell>
          <cell r="J81">
            <v>0</v>
          </cell>
          <cell r="K81">
            <v>0</v>
          </cell>
          <cell r="L81">
            <v>30749.999999999996</v>
          </cell>
        </row>
        <row r="82">
          <cell r="H82">
            <v>0</v>
          </cell>
          <cell r="I82">
            <v>9225</v>
          </cell>
          <cell r="J82">
            <v>0</v>
          </cell>
          <cell r="K82">
            <v>9225</v>
          </cell>
          <cell r="L82">
            <v>0</v>
          </cell>
        </row>
        <row r="83">
          <cell r="H83">
            <v>10573.771874999999</v>
          </cell>
          <cell r="I83">
            <v>10573.771874999999</v>
          </cell>
          <cell r="J83">
            <v>10573.771874999999</v>
          </cell>
          <cell r="K83">
            <v>10573.771874999999</v>
          </cell>
          <cell r="L83">
            <v>10573.771874999999</v>
          </cell>
        </row>
        <row r="84">
          <cell r="H84">
            <v>568260</v>
          </cell>
          <cell r="I84">
            <v>568260</v>
          </cell>
          <cell r="J84">
            <v>568260</v>
          </cell>
          <cell r="K84">
            <v>568260</v>
          </cell>
          <cell r="L84">
            <v>568260</v>
          </cell>
        </row>
        <row r="85">
          <cell r="H85">
            <v>58178.999999999993</v>
          </cell>
          <cell r="I85">
            <v>55270.049999999996</v>
          </cell>
          <cell r="J85">
            <v>52506.547499999986</v>
          </cell>
          <cell r="K85">
            <v>49881.220124999985</v>
          </cell>
          <cell r="L85">
            <v>47387.159118749987</v>
          </cell>
        </row>
        <row r="86">
          <cell r="H86">
            <v>312625</v>
          </cell>
          <cell r="I86">
            <v>76875</v>
          </cell>
          <cell r="J86">
            <v>41000</v>
          </cell>
          <cell r="K86">
            <v>41000</v>
          </cell>
          <cell r="L86">
            <v>41000</v>
          </cell>
        </row>
        <row r="87">
          <cell r="H87">
            <v>0</v>
          </cell>
          <cell r="I87">
            <v>0</v>
          </cell>
          <cell r="J87">
            <v>0</v>
          </cell>
          <cell r="K87">
            <v>0</v>
          </cell>
          <cell r="L87">
            <v>0</v>
          </cell>
        </row>
        <row r="88">
          <cell r="H88">
            <v>406957.03124999994</v>
          </cell>
          <cell r="I88">
            <v>406957.03125</v>
          </cell>
          <cell r="J88">
            <v>406957.03124999994</v>
          </cell>
          <cell r="K88">
            <v>325565.62500000006</v>
          </cell>
          <cell r="L88">
            <v>325565.62500000006</v>
          </cell>
        </row>
        <row r="89">
          <cell r="H89">
            <v>388256.88</v>
          </cell>
          <cell r="I89">
            <v>388256.88</v>
          </cell>
          <cell r="J89">
            <v>388256.88</v>
          </cell>
          <cell r="K89">
            <v>388256.88</v>
          </cell>
          <cell r="L89">
            <v>388256.88</v>
          </cell>
        </row>
        <row r="90">
          <cell r="H90">
            <v>35875</v>
          </cell>
          <cell r="I90">
            <v>39975</v>
          </cell>
          <cell r="J90">
            <v>33825</v>
          </cell>
          <cell r="K90">
            <v>33825</v>
          </cell>
          <cell r="L90">
            <v>33825</v>
          </cell>
        </row>
        <row r="91">
          <cell r="H91">
            <v>749042.83749999991</v>
          </cell>
          <cell r="I91">
            <v>749042.83749999991</v>
          </cell>
          <cell r="J91">
            <v>0</v>
          </cell>
          <cell r="K91">
            <v>0</v>
          </cell>
          <cell r="L91">
            <v>0</v>
          </cell>
        </row>
        <row r="92">
          <cell r="B92" t="str">
            <v>OHS&amp;E</v>
          </cell>
        </row>
        <row r="93">
          <cell r="H93">
            <v>6149.9999999999991</v>
          </cell>
          <cell r="I93">
            <v>6149.9999999999991</v>
          </cell>
          <cell r="J93">
            <v>0</v>
          </cell>
          <cell r="K93">
            <v>0</v>
          </cell>
          <cell r="L93">
            <v>0</v>
          </cell>
        </row>
        <row r="94">
          <cell r="H94">
            <v>0</v>
          </cell>
          <cell r="I94">
            <v>20295</v>
          </cell>
          <cell r="J94">
            <v>0</v>
          </cell>
          <cell r="K94">
            <v>0</v>
          </cell>
          <cell r="L94">
            <v>0</v>
          </cell>
        </row>
        <row r="95">
          <cell r="H95">
            <v>0</v>
          </cell>
          <cell r="I95">
            <v>338515.38531249994</v>
          </cell>
          <cell r="J95">
            <v>0</v>
          </cell>
          <cell r="K95">
            <v>0</v>
          </cell>
          <cell r="L95">
            <v>0</v>
          </cell>
        </row>
        <row r="96">
          <cell r="H96">
            <v>71611.963976378145</v>
          </cell>
          <cell r="I96">
            <v>71611.963976378145</v>
          </cell>
          <cell r="J96">
            <v>35805.981988189073</v>
          </cell>
          <cell r="K96">
            <v>0</v>
          </cell>
          <cell r="L96">
            <v>0</v>
          </cell>
        </row>
        <row r="97">
          <cell r="H97">
            <v>394869.97499999998</v>
          </cell>
          <cell r="I97">
            <v>0</v>
          </cell>
          <cell r="J97">
            <v>0</v>
          </cell>
          <cell r="K97">
            <v>0</v>
          </cell>
          <cell r="L97">
            <v>0</v>
          </cell>
        </row>
        <row r="99">
          <cell r="H99">
            <v>0</v>
          </cell>
          <cell r="I99">
            <v>0</v>
          </cell>
          <cell r="J99">
            <v>0</v>
          </cell>
          <cell r="K99">
            <v>0</v>
          </cell>
          <cell r="L99">
            <v>0</v>
          </cell>
        </row>
        <row r="100">
          <cell r="H100">
            <v>73442.192999999985</v>
          </cell>
          <cell r="I100">
            <v>73442.192999999985</v>
          </cell>
          <cell r="J100">
            <v>73442.192999999985</v>
          </cell>
          <cell r="K100">
            <v>73442.192999999985</v>
          </cell>
          <cell r="L100">
            <v>73442.192999999985</v>
          </cell>
        </row>
        <row r="101">
          <cell r="H101">
            <v>160233.14111341507</v>
          </cell>
          <cell r="I101">
            <v>160233.14111341507</v>
          </cell>
          <cell r="J101">
            <v>160233.14111341507</v>
          </cell>
          <cell r="K101">
            <v>160233.14111341507</v>
          </cell>
          <cell r="L101">
            <v>160233.14111341507</v>
          </cell>
        </row>
        <row r="102">
          <cell r="H102">
            <v>2277793.378928571</v>
          </cell>
          <cell r="I102">
            <v>0</v>
          </cell>
          <cell r="J102">
            <v>0</v>
          </cell>
          <cell r="K102">
            <v>0</v>
          </cell>
          <cell r="L102">
            <v>0</v>
          </cell>
        </row>
        <row r="103">
          <cell r="H103">
            <v>324075.2109375</v>
          </cell>
          <cell r="I103">
            <v>2385544.7217708332</v>
          </cell>
          <cell r="J103">
            <v>2238215.7061458332</v>
          </cell>
          <cell r="K103">
            <v>2238215.7061458332</v>
          </cell>
          <cell r="L103">
            <v>0</v>
          </cell>
        </row>
        <row r="104">
          <cell r="H104">
            <v>0</v>
          </cell>
          <cell r="I104">
            <v>0</v>
          </cell>
          <cell r="J104">
            <v>0</v>
          </cell>
          <cell r="K104">
            <v>0</v>
          </cell>
          <cell r="L104">
            <v>13070355.149999999</v>
          </cell>
        </row>
        <row r="106">
          <cell r="H106">
            <v>5856395.3835808635</v>
          </cell>
          <cell r="I106">
            <v>5409427.9757981263</v>
          </cell>
          <cell r="J106">
            <v>4027526.2528724372</v>
          </cell>
          <cell r="K106">
            <v>5104003.5872592479</v>
          </cell>
          <cell r="L106">
            <v>14795568.920107163</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 Insurance &amp; Self-insurance"/>
      <sheetName val="Reconciliation"/>
      <sheetName val="2013-14 invoice"/>
      <sheetName val="2013-14 allocation"/>
      <sheetName val="FY 13.14 Standalone costs &amp; Rev"/>
      <sheetName val="2012-13 invoice"/>
      <sheetName val="2012-13 allocation"/>
      <sheetName val="2011-12 invoice"/>
      <sheetName val="2011-12 allocation"/>
      <sheetName val="2010-11 invoice"/>
      <sheetName val="2010-11 allocation"/>
      <sheetName val="2009-10 invoice"/>
      <sheetName val="2009-10 allocation"/>
      <sheetName val="2008-09 invoice"/>
      <sheetName val="2008-09 allocation"/>
    </sheetNames>
    <sheetDataSet>
      <sheetData sheetId="0">
        <row r="37">
          <cell r="G37">
            <v>372.06234060215053</v>
          </cell>
        </row>
        <row r="56">
          <cell r="I56">
            <v>29.964554400000004</v>
          </cell>
          <cell r="J56">
            <v>44.580323831924787</v>
          </cell>
          <cell r="K56">
            <v>43.274138476633155</v>
          </cell>
          <cell r="L56">
            <v>25.734885363035573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ING SHEET 1"/>
      <sheetName val="WORKING SHEET 2"/>
      <sheetName val="Contents"/>
      <sheetName val="1.1 Instructions"/>
      <sheetName val="1.3 Business &amp; other details  "/>
      <sheetName val="1.2 Definitions"/>
      <sheetName val="4. Outputs to PTRM "/>
      <sheetName val="2.Expenditure Summary"/>
      <sheetName val="2.1 Capex"/>
      <sheetName val="2.1.1 Repex"/>
      <sheetName val="2.1.2 Repex Age Profile"/>
      <sheetName val="2.1.2.1 Augex"/>
      <sheetName val="2.1.2.2 Augex model"/>
      <sheetName val="2.1.3 Connections"/>
      <sheetName val="2.1.4 Metering"/>
      <sheetName val="2.1.5 Public lighting"/>
      <sheetName val="2.1.6 Fee &amp; quoted - Dx"/>
      <sheetName val="2.1.7 Non-network"/>
      <sheetName val="2.2 Opex "/>
      <sheetName val="2.2.1 Veg. management zones"/>
      <sheetName val="2.2.2 Vegetation Management"/>
      <sheetName val="2.2.3 Maintenance"/>
      <sheetName val="2.2.4 Emergency Response"/>
      <sheetName val="2.2.5 Overheads"/>
      <sheetName val="3. Network Information"/>
      <sheetName val="3.1 Customer Numbers"/>
      <sheetName val="3.2 Energy Consumption"/>
      <sheetName val="3.3 Network Demand"/>
      <sheetName val="3.3.1  Demand - System level"/>
      <sheetName val="3.3.2 Demand - Terminal station"/>
      <sheetName val="3.3.3 Demand - Zone sub station"/>
      <sheetName val="3.3.4 Demand - Feeder"/>
      <sheetName val="3.3.5 Demand - Weather data"/>
      <sheetName val="3.4 Aging Asset Schedule"/>
      <sheetName val="3.5 Asset Capacity"/>
      <sheetName val="3.6 Material Projects"/>
      <sheetName val="3.7 Contributions"/>
      <sheetName val="3.8 Services -Indicative  Price"/>
      <sheetName val="3.9 Service standards (STIPIS)"/>
      <sheetName val="3.10 Daily Performance Data"/>
      <sheetName val="5.1 Regulatory obligations"/>
      <sheetName val="5.2 Major Projects"/>
      <sheetName val="5.3 Expenditure with other pers"/>
      <sheetName val="6. Other Templates"/>
      <sheetName val="6.1  Policies and Procedures"/>
      <sheetName val="6.2 Key Assumptions"/>
      <sheetName val="6.3 Confidentiality"/>
      <sheetName val="7. Incentive Schemes"/>
      <sheetName val="7.1 EBSS"/>
      <sheetName val="7.2 CESS"/>
      <sheetName val="7.3 Cost of Capital"/>
      <sheetName val="7.4 Shared Assets"/>
      <sheetName val="3.6 Consumption"/>
      <sheetName val="3.7 Pricing"/>
      <sheetName val="8.1 Revenue"/>
      <sheetName val="8.2 Assets (RAB)"/>
      <sheetName val="8.3 Operational data"/>
      <sheetName val="8.4 Physical assets"/>
      <sheetName val="8.5 Quality of services"/>
      <sheetName val="8.6 Environmental factors"/>
      <sheetName val="9. Assumptions"/>
      <sheetName val="10. Confidentiality"/>
    </sheetNames>
    <sheetDataSet>
      <sheetData sheetId="0"/>
      <sheetData sheetId="1"/>
      <sheetData sheetId="2"/>
      <sheetData sheetId="3"/>
      <sheetData sheetId="4"/>
      <sheetData sheetId="5"/>
      <sheetData sheetId="6">
        <row r="9">
          <cell r="D9" t="str">
            <v>Asset Class Name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Location"/>
      <sheetName val="Summary by Strategy"/>
      <sheetName val="Strategies"/>
      <sheetName val="Comments"/>
      <sheetName val="Deleted"/>
      <sheetName val="Sheet1"/>
      <sheetName val="Sheet2"/>
      <sheetName val="Sheet3"/>
      <sheetName val="Summary "/>
      <sheetName val="Projects"/>
    </sheetNames>
    <sheetDataSet>
      <sheetData sheetId="0"/>
      <sheetData sheetId="1"/>
      <sheetData sheetId="2">
        <row r="6">
          <cell r="B6">
            <v>0</v>
          </cell>
          <cell r="C6" t="str">
            <v>Transformers</v>
          </cell>
          <cell r="D6" t="str">
            <v>Condition Assessment</v>
          </cell>
          <cell r="E6" t="str">
            <v>Other</v>
          </cell>
          <cell r="F6" t="str">
            <v>Life Assessment</v>
          </cell>
          <cell r="G6" t="str">
            <v>O</v>
          </cell>
          <cell r="H6" t="str">
            <v>I</v>
          </cell>
          <cell r="I6">
            <v>1994</v>
          </cell>
          <cell r="J6" t="str">
            <v>Asset Managers</v>
          </cell>
          <cell r="K6" t="str">
            <v>Recurrent</v>
          </cell>
          <cell r="M6" t="str">
            <v>RM</v>
          </cell>
          <cell r="Q6">
            <v>3</v>
          </cell>
        </row>
        <row r="7">
          <cell r="B7">
            <v>0.1</v>
          </cell>
          <cell r="C7" t="str">
            <v>Transformers</v>
          </cell>
          <cell r="D7" t="str">
            <v>Transformer/Reactor Refurbishment</v>
          </cell>
          <cell r="E7" t="str">
            <v>Life Extension</v>
          </cell>
          <cell r="F7" t="str">
            <v>Refurbish Transformers</v>
          </cell>
          <cell r="G7" t="str">
            <v>M</v>
          </cell>
          <cell r="H7" t="str">
            <v>C</v>
          </cell>
          <cell r="I7">
            <v>1994</v>
          </cell>
          <cell r="J7" t="str">
            <v>Asset Managers</v>
          </cell>
          <cell r="K7" t="str">
            <v>Recurrent</v>
          </cell>
          <cell r="L7" t="str">
            <v>Need to separate oil leaks and oil treatment and also to include all txs in Attach A</v>
          </cell>
          <cell r="M7" t="str">
            <v>Assess indivually</v>
          </cell>
          <cell r="Q7" t="str">
            <v>3i</v>
          </cell>
        </row>
        <row r="8">
          <cell r="B8">
            <v>1</v>
          </cell>
          <cell r="C8" t="str">
            <v>Transformers</v>
          </cell>
          <cell r="D8" t="str">
            <v>Transformer/Reactor Life Extension</v>
          </cell>
          <cell r="E8" t="str">
            <v>Life Extension</v>
          </cell>
          <cell r="F8" t="str">
            <v>Life Extension Works</v>
          </cell>
          <cell r="G8" t="str">
            <v>C</v>
          </cell>
        </row>
        <row r="9">
          <cell r="B9">
            <v>1.1000000000000001</v>
          </cell>
          <cell r="C9" t="str">
            <v>Transformers</v>
          </cell>
          <cell r="D9" t="str">
            <v>Transformer/Reactor Replacement</v>
          </cell>
          <cell r="E9" t="str">
            <v>Replacement</v>
          </cell>
          <cell r="F9" t="str">
            <v>Replace Transformers (planned)</v>
          </cell>
          <cell r="G9" t="str">
            <v>C</v>
          </cell>
          <cell r="H9" t="str">
            <v>C</v>
          </cell>
          <cell r="I9">
            <v>2002</v>
          </cell>
          <cell r="J9" t="str">
            <v>Asset Managers</v>
          </cell>
          <cell r="K9" t="str">
            <v>Recurrent</v>
          </cell>
          <cell r="M9" t="str">
            <v>Assess indivually</v>
          </cell>
          <cell r="Q9" t="str">
            <v>2i</v>
          </cell>
        </row>
        <row r="10">
          <cell r="B10">
            <v>2</v>
          </cell>
          <cell r="C10" t="str">
            <v>Transformers</v>
          </cell>
          <cell r="D10" t="str">
            <v>Transformer/Reactor Failure</v>
          </cell>
          <cell r="E10" t="str">
            <v>Replacement</v>
          </cell>
          <cell r="F10" t="str">
            <v>Replace Transformers (unplanned)</v>
          </cell>
          <cell r="G10" t="str">
            <v>C</v>
          </cell>
          <cell r="H10" t="str">
            <v>C</v>
          </cell>
          <cell r="I10">
            <v>2002</v>
          </cell>
          <cell r="J10" t="str">
            <v>SSE</v>
          </cell>
          <cell r="K10" t="str">
            <v>Recurrent</v>
          </cell>
          <cell r="M10">
            <v>0</v>
          </cell>
          <cell r="N10">
            <v>0</v>
          </cell>
          <cell r="O10">
            <v>10</v>
          </cell>
          <cell r="P10">
            <v>0</v>
          </cell>
          <cell r="Q10">
            <v>1</v>
          </cell>
        </row>
        <row r="11">
          <cell r="B11">
            <v>3.1</v>
          </cell>
          <cell r="C11" t="str">
            <v>Transformers</v>
          </cell>
          <cell r="D11" t="str">
            <v>Conservator Bags</v>
          </cell>
          <cell r="E11" t="str">
            <v>Conservator Bags</v>
          </cell>
          <cell r="F11" t="str">
            <v>Install bags on Txs manufactured &gt;1975</v>
          </cell>
          <cell r="G11" t="str">
            <v>C</v>
          </cell>
          <cell r="H11" t="str">
            <v>R</v>
          </cell>
          <cell r="I11">
            <v>1994</v>
          </cell>
          <cell r="J11" t="str">
            <v>Asset Managers</v>
          </cell>
          <cell r="K11" t="str">
            <v>Deferred (no date)</v>
          </cell>
          <cell r="L11" t="str">
            <v>Need to split Strategy a1 into pre 1975 and post1975</v>
          </cell>
          <cell r="M11">
            <v>0</v>
          </cell>
          <cell r="N11">
            <v>0</v>
          </cell>
          <cell r="O11">
            <v>0</v>
          </cell>
          <cell r="P11">
            <v>10</v>
          </cell>
          <cell r="Q11">
            <v>3</v>
          </cell>
        </row>
        <row r="12">
          <cell r="B12">
            <v>3.2</v>
          </cell>
          <cell r="C12" t="str">
            <v>Transformers</v>
          </cell>
          <cell r="D12" t="str">
            <v>Conservator Bags</v>
          </cell>
          <cell r="E12" t="str">
            <v>Conservator Bags</v>
          </cell>
          <cell r="F12" t="str">
            <v>Install bags on Txs manufactured &lt;1975</v>
          </cell>
          <cell r="G12" t="str">
            <v>C</v>
          </cell>
          <cell r="H12" t="str">
            <v>R</v>
          </cell>
          <cell r="I12">
            <v>1994</v>
          </cell>
          <cell r="J12" t="str">
            <v>Asset Managers</v>
          </cell>
          <cell r="K12" t="str">
            <v>Deferred (2003)</v>
          </cell>
          <cell r="L12" t="str">
            <v>Reason for difference between pre 1975 and post 1975 not clear</v>
          </cell>
          <cell r="M12">
            <v>0</v>
          </cell>
          <cell r="N12">
            <v>0</v>
          </cell>
          <cell r="O12">
            <v>0</v>
          </cell>
          <cell r="P12">
            <v>8</v>
          </cell>
          <cell r="Q12">
            <v>3</v>
          </cell>
        </row>
        <row r="13">
          <cell r="B13">
            <v>3.3</v>
          </cell>
          <cell r="C13" t="str">
            <v>Transformers</v>
          </cell>
          <cell r="D13" t="str">
            <v>Conservator Bags</v>
          </cell>
          <cell r="E13" t="str">
            <v>Conservator Bags</v>
          </cell>
          <cell r="F13" t="str">
            <v>Review effectiveness of air/oil separation systems and investigate alternative methods</v>
          </cell>
          <cell r="G13" t="str">
            <v>O</v>
          </cell>
          <cell r="H13" t="str">
            <v>I</v>
          </cell>
          <cell r="I13">
            <v>2002</v>
          </cell>
          <cell r="J13" t="str">
            <v>AM/Central</v>
          </cell>
          <cell r="K13">
            <v>38352</v>
          </cell>
          <cell r="M13">
            <v>0</v>
          </cell>
          <cell r="N13">
            <v>0</v>
          </cell>
          <cell r="O13">
            <v>0</v>
          </cell>
          <cell r="P13">
            <v>8</v>
          </cell>
          <cell r="Q13">
            <v>3</v>
          </cell>
        </row>
        <row r="14">
          <cell r="B14">
            <v>4</v>
          </cell>
          <cell r="C14" t="str">
            <v>Transformers</v>
          </cell>
          <cell r="D14" t="str">
            <v>Sealing of On Load Tapchanger Diverter Compartments</v>
          </cell>
          <cell r="E14" t="str">
            <v>Other</v>
          </cell>
          <cell r="F14" t="str">
            <v>Review effectiveness of existing condition monitoring where oil leaks from diverter into the main tank and examine alternative techniques</v>
          </cell>
          <cell r="G14" t="str">
            <v>O</v>
          </cell>
          <cell r="H14" t="str">
            <v>I</v>
          </cell>
          <cell r="I14">
            <v>2002</v>
          </cell>
          <cell r="J14" t="str">
            <v>SSE</v>
          </cell>
          <cell r="K14">
            <v>38504</v>
          </cell>
          <cell r="L14" t="str">
            <v>Target dates required</v>
          </cell>
          <cell r="M14">
            <v>0</v>
          </cell>
          <cell r="N14">
            <v>0</v>
          </cell>
          <cell r="O14">
            <v>0</v>
          </cell>
          <cell r="P14">
            <v>8</v>
          </cell>
          <cell r="Q14">
            <v>3</v>
          </cell>
        </row>
        <row r="15">
          <cell r="B15">
            <v>5.0999999999999996</v>
          </cell>
          <cell r="C15" t="str">
            <v>Transformers</v>
          </cell>
          <cell r="D15" t="str">
            <v>Ageing of On Load Tapchangers</v>
          </cell>
          <cell r="E15" t="str">
            <v>Other</v>
          </cell>
          <cell r="F15" t="str">
            <v>Review all tapchangers that operate more than 15,000 times per year and assess suitability for an on-line filter unit to be installed, or other methods of controlling diverter switch wear</v>
          </cell>
          <cell r="G15" t="str">
            <v>O</v>
          </cell>
          <cell r="H15" t="str">
            <v>I</v>
          </cell>
          <cell r="I15">
            <v>1998</v>
          </cell>
          <cell r="J15" t="str">
            <v>Asset Managers</v>
          </cell>
          <cell r="K15">
            <v>38504</v>
          </cell>
          <cell r="L15" t="str">
            <v>Target dates required</v>
          </cell>
          <cell r="M15">
            <v>2</v>
          </cell>
          <cell r="N15">
            <v>2</v>
          </cell>
          <cell r="O15">
            <v>10</v>
          </cell>
          <cell r="P15">
            <v>8</v>
          </cell>
          <cell r="Q15">
            <v>3</v>
          </cell>
        </row>
        <row r="16">
          <cell r="B16">
            <v>5.2</v>
          </cell>
          <cell r="C16" t="str">
            <v>Transformers</v>
          </cell>
          <cell r="D16" t="str">
            <v>Ageing of On Load Tapchangers</v>
          </cell>
          <cell r="E16" t="str">
            <v>Other</v>
          </cell>
          <cell r="F16" t="str">
            <v>Install on-line oil filter units as determined by the investigation</v>
          </cell>
          <cell r="G16" t="str">
            <v>C</v>
          </cell>
          <cell r="H16" t="str">
            <v>C</v>
          </cell>
          <cell r="I16">
            <v>1998</v>
          </cell>
          <cell r="J16" t="str">
            <v>Asset Managers</v>
          </cell>
          <cell r="K16" t="str">
            <v>To be determined by investigation</v>
          </cell>
          <cell r="M16">
            <v>2</v>
          </cell>
          <cell r="N16">
            <v>2</v>
          </cell>
          <cell r="O16">
            <v>10</v>
          </cell>
          <cell r="P16">
            <v>8</v>
          </cell>
          <cell r="Q16">
            <v>3</v>
          </cell>
        </row>
        <row r="17">
          <cell r="B17">
            <v>6.1</v>
          </cell>
          <cell r="C17" t="str">
            <v>Transformers</v>
          </cell>
          <cell r="D17" t="str">
            <v>Ageing of On Load Tapchangers</v>
          </cell>
          <cell r="E17" t="str">
            <v>Other</v>
          </cell>
          <cell r="F17" t="str">
            <v>Develop a schedule for the inspection of all Reinhausen tapchangers with greater than 300,000 operations (500,000 operations for transformers loaded between 30%  and 50% of rating)</v>
          </cell>
          <cell r="G17" t="str">
            <v>O</v>
          </cell>
          <cell r="H17" t="str">
            <v>I</v>
          </cell>
          <cell r="I17">
            <v>2002</v>
          </cell>
          <cell r="J17" t="str">
            <v>SSE</v>
          </cell>
          <cell r="K17">
            <v>38322</v>
          </cell>
          <cell r="L17" t="str">
            <v>If it hasn't been done need to renew target date.  Also need to split strategy it List and Maintenance Actions</v>
          </cell>
          <cell r="M17">
            <v>2</v>
          </cell>
          <cell r="N17">
            <v>2</v>
          </cell>
          <cell r="O17">
            <v>10</v>
          </cell>
          <cell r="P17">
            <v>10</v>
          </cell>
          <cell r="Q17">
            <v>3</v>
          </cell>
        </row>
        <row r="18">
          <cell r="B18">
            <v>6.2</v>
          </cell>
          <cell r="C18" t="str">
            <v>Transformers</v>
          </cell>
          <cell r="D18" t="str">
            <v>Ageing of On Load Tapchangers</v>
          </cell>
          <cell r="E18" t="str">
            <v>Other</v>
          </cell>
          <cell r="F18" t="str">
            <v>Inspect Reinhausen type diverters in conjunction with suitably trained persons as per operational schedule</v>
          </cell>
          <cell r="G18" t="str">
            <v>O</v>
          </cell>
          <cell r="H18" t="str">
            <v>I</v>
          </cell>
          <cell r="I18">
            <v>2002</v>
          </cell>
          <cell r="J18" t="str">
            <v>Asset Managers</v>
          </cell>
          <cell r="K18">
            <v>38533</v>
          </cell>
          <cell r="M18">
            <v>2</v>
          </cell>
          <cell r="N18">
            <v>2</v>
          </cell>
          <cell r="O18">
            <v>10</v>
          </cell>
          <cell r="P18">
            <v>10</v>
          </cell>
          <cell r="Q18">
            <v>3</v>
          </cell>
        </row>
        <row r="19">
          <cell r="B19">
            <v>6.3</v>
          </cell>
          <cell r="C19" t="str">
            <v>Transformers</v>
          </cell>
          <cell r="D19" t="str">
            <v>Ageing of On Load Tapchangers</v>
          </cell>
          <cell r="E19" t="str">
            <v>Replacement</v>
          </cell>
          <cell r="F19" t="str">
            <v>Replace Reinhausen diverter switches dependent on assessment</v>
          </cell>
          <cell r="G19" t="str">
            <v>C</v>
          </cell>
          <cell r="H19" t="str">
            <v>C</v>
          </cell>
          <cell r="I19">
            <v>1998</v>
          </cell>
          <cell r="J19" t="str">
            <v>Asset Managers</v>
          </cell>
          <cell r="K19" t="str">
            <v>To be determined by investigation</v>
          </cell>
          <cell r="L19" t="str">
            <v>This strategy will need to be defined better so it can be costed.</v>
          </cell>
          <cell r="M19">
            <v>2</v>
          </cell>
          <cell r="N19">
            <v>2</v>
          </cell>
          <cell r="O19">
            <v>10</v>
          </cell>
          <cell r="P19">
            <v>10</v>
          </cell>
          <cell r="Q19">
            <v>3</v>
          </cell>
        </row>
        <row r="20">
          <cell r="B20">
            <v>7</v>
          </cell>
          <cell r="C20" t="str">
            <v>Transformers</v>
          </cell>
          <cell r="D20" t="str">
            <v>Ageing of On Load Tapchangers</v>
          </cell>
          <cell r="E20" t="str">
            <v>Other</v>
          </cell>
          <cell r="F20" t="str">
            <v>Identify F&amp;D Type diverters where there is no mechanical stop</v>
          </cell>
          <cell r="G20" t="str">
            <v>O</v>
          </cell>
          <cell r="H20" t="str">
            <v>I</v>
          </cell>
          <cell r="I20">
            <v>2003</v>
          </cell>
          <cell r="J20" t="str">
            <v>Asset Managers</v>
          </cell>
          <cell r="L20" t="str">
            <v xml:space="preserve">This strategy needs to be split into I &amp; M and target date added to I </v>
          </cell>
          <cell r="M20">
            <v>2</v>
          </cell>
          <cell r="N20">
            <v>2</v>
          </cell>
          <cell r="O20">
            <v>10</v>
          </cell>
          <cell r="P20">
            <v>10</v>
          </cell>
          <cell r="Q20">
            <v>3</v>
          </cell>
        </row>
        <row r="21">
          <cell r="B21">
            <v>7.1</v>
          </cell>
          <cell r="C21" t="str">
            <v>Transformers</v>
          </cell>
          <cell r="D21" t="str">
            <v>Ageing of On Load Tapchangers</v>
          </cell>
          <cell r="E21" t="str">
            <v>Other</v>
          </cell>
          <cell r="F21" t="str">
            <v>Fit new end stops to F &amp; D types</v>
          </cell>
          <cell r="G21" t="str">
            <v>O</v>
          </cell>
          <cell r="H21" t="str">
            <v>M</v>
          </cell>
          <cell r="I21">
            <v>2003</v>
          </cell>
          <cell r="J21" t="str">
            <v>Asset Managers</v>
          </cell>
          <cell r="K21">
            <v>38168</v>
          </cell>
          <cell r="L21" t="str">
            <v>If not done renew target dates.</v>
          </cell>
          <cell r="M21">
            <v>2</v>
          </cell>
          <cell r="N21">
            <v>2</v>
          </cell>
          <cell r="O21">
            <v>10</v>
          </cell>
          <cell r="P21">
            <v>10</v>
          </cell>
          <cell r="Q21">
            <v>3</v>
          </cell>
        </row>
        <row r="22">
          <cell r="B22">
            <v>8</v>
          </cell>
          <cell r="C22" t="str">
            <v>Transformers</v>
          </cell>
          <cell r="D22" t="str">
            <v>Ageing of On Load Tapchangers</v>
          </cell>
          <cell r="E22" t="str">
            <v>Other</v>
          </cell>
          <cell r="F22" t="str">
            <v>Investigate comparison methods to verify alignment in tapchangers</v>
          </cell>
          <cell r="G22" t="str">
            <v>O</v>
          </cell>
          <cell r="H22" t="str">
            <v>I</v>
          </cell>
          <cell r="I22">
            <v>2003</v>
          </cell>
          <cell r="J22" t="str">
            <v>SSE</v>
          </cell>
          <cell r="K22">
            <v>38533</v>
          </cell>
          <cell r="M22">
            <v>2</v>
          </cell>
          <cell r="N22">
            <v>2</v>
          </cell>
          <cell r="O22">
            <v>10</v>
          </cell>
          <cell r="P22">
            <v>10</v>
          </cell>
          <cell r="Q22">
            <v>3</v>
          </cell>
        </row>
        <row r="23">
          <cell r="B23">
            <v>9.1</v>
          </cell>
          <cell r="C23" t="str">
            <v>Transformers</v>
          </cell>
          <cell r="D23" t="str">
            <v>Ageing of On Load Tapchangers</v>
          </cell>
          <cell r="E23" t="str">
            <v>Other</v>
          </cell>
          <cell r="F23" t="str">
            <v>Set up program of inspection and life assessment of at risk and aged tapchangers</v>
          </cell>
          <cell r="G23" t="str">
            <v>O</v>
          </cell>
          <cell r="H23" t="str">
            <v>I</v>
          </cell>
          <cell r="I23">
            <v>2003</v>
          </cell>
          <cell r="J23" t="str">
            <v>SSE</v>
          </cell>
          <cell r="K23">
            <v>37741</v>
          </cell>
          <cell r="L23" t="str">
            <v>Needs to be split into I &amp; M strategies and really needs more specific targets clarifying types of tapchangers referred to</v>
          </cell>
          <cell r="M23">
            <v>2</v>
          </cell>
          <cell r="N23">
            <v>2</v>
          </cell>
          <cell r="O23">
            <v>10</v>
          </cell>
          <cell r="P23">
            <v>10</v>
          </cell>
          <cell r="Q23">
            <v>3</v>
          </cell>
        </row>
        <row r="24">
          <cell r="B24">
            <v>9.1999999999999993</v>
          </cell>
          <cell r="C24" t="str">
            <v>Transformers</v>
          </cell>
          <cell r="D24" t="str">
            <v>Ageing of On Load Tapchangers</v>
          </cell>
          <cell r="E24" t="str">
            <v>Other</v>
          </cell>
          <cell r="F24" t="str">
            <v>Suitably trained staff to Inspect tapchangers determine life assessment</v>
          </cell>
          <cell r="G24" t="str">
            <v>O</v>
          </cell>
          <cell r="H24" t="str">
            <v>I</v>
          </cell>
          <cell r="I24">
            <v>2003</v>
          </cell>
          <cell r="J24" t="str">
            <v>Asset Managers</v>
          </cell>
          <cell r="K24">
            <v>39263</v>
          </cell>
          <cell r="M24">
            <v>2</v>
          </cell>
          <cell r="N24">
            <v>2</v>
          </cell>
          <cell r="O24">
            <v>10</v>
          </cell>
          <cell r="P24">
            <v>10</v>
          </cell>
          <cell r="Q24">
            <v>3</v>
          </cell>
        </row>
        <row r="25">
          <cell r="B25">
            <v>10</v>
          </cell>
          <cell r="C25" t="str">
            <v>Transformers</v>
          </cell>
          <cell r="D25" t="str">
            <v>Ageing of On Load Tapchangers</v>
          </cell>
          <cell r="E25" t="str">
            <v>Other</v>
          </cell>
          <cell r="F25" t="str">
            <v>Report and investigate AVR to reduce no. taps/day</v>
          </cell>
          <cell r="G25" t="str">
            <v>O</v>
          </cell>
          <cell r="H25" t="str">
            <v>I</v>
          </cell>
          <cell r="I25">
            <v>2003</v>
          </cell>
          <cell r="J25" t="str">
            <v>Asset Managers</v>
          </cell>
          <cell r="K25">
            <v>38168</v>
          </cell>
          <cell r="M25">
            <v>2</v>
          </cell>
          <cell r="N25">
            <v>2</v>
          </cell>
          <cell r="O25">
            <v>10</v>
          </cell>
          <cell r="P25">
            <v>8</v>
          </cell>
          <cell r="Q25">
            <v>3</v>
          </cell>
        </row>
        <row r="26">
          <cell r="B26">
            <v>11</v>
          </cell>
          <cell r="C26" t="str">
            <v>Transformers</v>
          </cell>
          <cell r="D26" t="str">
            <v>Bushings</v>
          </cell>
          <cell r="E26" t="str">
            <v>Replacement</v>
          </cell>
          <cell r="F26" t="str">
            <v>Replace all condenser bushings with no DDF point</v>
          </cell>
          <cell r="G26" t="str">
            <v>M</v>
          </cell>
          <cell r="H26" t="str">
            <v>R</v>
          </cell>
          <cell r="I26">
            <v>2000</v>
          </cell>
          <cell r="J26" t="str">
            <v>Asset Managers</v>
          </cell>
          <cell r="K26" t="str">
            <v xml:space="preserve"> Dec 2004</v>
          </cell>
          <cell r="L26" t="str">
            <v>Need to identify which transformers have condenser bushings with no DDF point</v>
          </cell>
          <cell r="M26">
            <v>10</v>
          </cell>
          <cell r="N26">
            <v>5</v>
          </cell>
          <cell r="O26">
            <v>10</v>
          </cell>
          <cell r="P26">
            <v>10</v>
          </cell>
          <cell r="Q26">
            <v>3</v>
          </cell>
        </row>
        <row r="27">
          <cell r="B27">
            <v>12</v>
          </cell>
          <cell r="C27" t="str">
            <v>Transformers</v>
          </cell>
          <cell r="D27" t="str">
            <v>Bushings</v>
          </cell>
          <cell r="E27" t="str">
            <v>Replacement</v>
          </cell>
          <cell r="F27" t="str">
            <v>Replace all condenser type SRBP bushings</v>
          </cell>
          <cell r="G27" t="str">
            <v>M</v>
          </cell>
          <cell r="H27" t="str">
            <v>R</v>
          </cell>
          <cell r="I27">
            <v>2003</v>
          </cell>
          <cell r="J27" t="str">
            <v>Asset Managers</v>
          </cell>
          <cell r="K27">
            <v>39629</v>
          </cell>
          <cell r="L27" t="str">
            <v>Identify bushings</v>
          </cell>
          <cell r="M27">
            <v>10</v>
          </cell>
          <cell r="N27">
            <v>5</v>
          </cell>
          <cell r="O27">
            <v>10</v>
          </cell>
          <cell r="P27">
            <v>10</v>
          </cell>
          <cell r="Q27">
            <v>3</v>
          </cell>
        </row>
        <row r="28">
          <cell r="B28">
            <v>13</v>
          </cell>
          <cell r="C28" t="str">
            <v>Transformers</v>
          </cell>
          <cell r="D28" t="str">
            <v>DGA Techniques</v>
          </cell>
          <cell r="E28" t="str">
            <v>Other</v>
          </cell>
          <cell r="F28" t="str">
            <v>Provide Specialist Training in DGA assessment techniques for selected staff</v>
          </cell>
          <cell r="G28" t="str">
            <v>O</v>
          </cell>
          <cell r="H28" t="str">
            <v>I</v>
          </cell>
          <cell r="I28">
            <v>2003</v>
          </cell>
          <cell r="J28" t="str">
            <v>SSE</v>
          </cell>
          <cell r="K28">
            <v>38322</v>
          </cell>
          <cell r="M28">
            <v>0</v>
          </cell>
          <cell r="N28">
            <v>0</v>
          </cell>
          <cell r="O28">
            <v>0</v>
          </cell>
          <cell r="P28">
            <v>8</v>
          </cell>
          <cell r="Q28">
            <v>3</v>
          </cell>
        </row>
        <row r="29">
          <cell r="B29">
            <v>13.1</v>
          </cell>
          <cell r="C29" t="str">
            <v>Transformers</v>
          </cell>
          <cell r="D29" t="str">
            <v>DGA Techniques</v>
          </cell>
          <cell r="E29" t="str">
            <v>Other</v>
          </cell>
          <cell r="F29" t="str">
            <v>Acquire DGA Assessment tools and implement supporting processes</v>
          </cell>
          <cell r="G29" t="str">
            <v>O</v>
          </cell>
          <cell r="H29" t="str">
            <v>I</v>
          </cell>
          <cell r="I29">
            <v>2003</v>
          </cell>
          <cell r="J29" t="str">
            <v>SSE</v>
          </cell>
          <cell r="K29">
            <v>38504</v>
          </cell>
          <cell r="M29">
            <v>0</v>
          </cell>
          <cell r="N29">
            <v>0</v>
          </cell>
          <cell r="O29">
            <v>0</v>
          </cell>
          <cell r="P29">
            <v>8</v>
          </cell>
          <cell r="Q29">
            <v>3</v>
          </cell>
        </row>
        <row r="30">
          <cell r="B30">
            <v>14.1</v>
          </cell>
          <cell r="C30" t="str">
            <v>Transformers</v>
          </cell>
          <cell r="D30" t="str">
            <v>Aged Transformers</v>
          </cell>
          <cell r="E30" t="str">
            <v>Other</v>
          </cell>
          <cell r="F30" t="str">
            <v>Review available DGA Data to identify transformers of concern</v>
          </cell>
          <cell r="G30" t="str">
            <v>O</v>
          </cell>
          <cell r="H30" t="str">
            <v>I</v>
          </cell>
          <cell r="I30">
            <v>2003</v>
          </cell>
          <cell r="J30" t="str">
            <v>Asset Managers</v>
          </cell>
          <cell r="K30">
            <v>38322</v>
          </cell>
          <cell r="M30">
            <v>0</v>
          </cell>
          <cell r="N30">
            <v>0</v>
          </cell>
          <cell r="O30">
            <v>0</v>
          </cell>
          <cell r="P30">
            <v>8</v>
          </cell>
          <cell r="Q30">
            <v>3</v>
          </cell>
        </row>
        <row r="31">
          <cell r="B31">
            <v>14.2</v>
          </cell>
          <cell r="C31" t="str">
            <v>Transformers</v>
          </cell>
          <cell r="D31" t="str">
            <v>Aged Transformers</v>
          </cell>
          <cell r="E31" t="str">
            <v>Other</v>
          </cell>
          <cell r="F31" t="str">
            <v>Develop an Aged transformer management policy supported by a decision making model</v>
          </cell>
          <cell r="G31" t="str">
            <v>O</v>
          </cell>
          <cell r="H31" t="str">
            <v>I</v>
          </cell>
          <cell r="I31">
            <v>2003</v>
          </cell>
          <cell r="J31" t="str">
            <v>SSE</v>
          </cell>
          <cell r="K31">
            <v>38322</v>
          </cell>
          <cell r="M31">
            <v>0</v>
          </cell>
          <cell r="N31">
            <v>0</v>
          </cell>
          <cell r="O31">
            <v>0</v>
          </cell>
          <cell r="P31">
            <v>8</v>
          </cell>
          <cell r="Q31">
            <v>3</v>
          </cell>
        </row>
        <row r="32">
          <cell r="B32">
            <v>14.3</v>
          </cell>
          <cell r="C32" t="str">
            <v>Transformers</v>
          </cell>
          <cell r="D32" t="str">
            <v>Aged Transformers</v>
          </cell>
          <cell r="E32" t="str">
            <v>Other</v>
          </cell>
          <cell r="F32" t="str">
            <v>Apply the Aged Transformer model to all transformers to prioritise at risk transformers for replacement or refurbishment</v>
          </cell>
          <cell r="G32" t="str">
            <v>O</v>
          </cell>
          <cell r="H32" t="str">
            <v>I</v>
          </cell>
          <cell r="I32">
            <v>2003</v>
          </cell>
          <cell r="J32" t="str">
            <v>Asset Managers</v>
          </cell>
          <cell r="K32">
            <v>38504</v>
          </cell>
          <cell r="M32">
            <v>0</v>
          </cell>
          <cell r="N32">
            <v>0</v>
          </cell>
          <cell r="O32">
            <v>0</v>
          </cell>
          <cell r="P32">
            <v>8</v>
          </cell>
          <cell r="Q32">
            <v>3</v>
          </cell>
        </row>
        <row r="33">
          <cell r="B33">
            <v>15</v>
          </cell>
          <cell r="C33" t="str">
            <v>Transformers</v>
          </cell>
          <cell r="D33" t="str">
            <v>Operational Recommendations</v>
          </cell>
          <cell r="E33" t="str">
            <v>Other</v>
          </cell>
          <cell r="F33" t="str">
            <v>Implement operating procedures to minimise risk of loss of supply when taking tapchangers out of service by taking transformers to new tap before switching</v>
          </cell>
          <cell r="G33" t="str">
            <v>O</v>
          </cell>
          <cell r="H33" t="str">
            <v>I</v>
          </cell>
          <cell r="I33">
            <v>2003</v>
          </cell>
          <cell r="J33" t="str">
            <v>SSE</v>
          </cell>
          <cell r="K33">
            <v>38322</v>
          </cell>
          <cell r="M33">
            <v>2</v>
          </cell>
          <cell r="N33">
            <v>2</v>
          </cell>
          <cell r="O33">
            <v>10</v>
          </cell>
          <cell r="P33">
            <v>8</v>
          </cell>
          <cell r="Q33">
            <v>3</v>
          </cell>
        </row>
        <row r="34">
          <cell r="B34">
            <v>16</v>
          </cell>
          <cell r="C34" t="str">
            <v>Circuit Breakers</v>
          </cell>
          <cell r="D34" t="str">
            <v>AEI GA 11 W8 CBs</v>
          </cell>
          <cell r="E34" t="str">
            <v>Replacement</v>
          </cell>
          <cell r="F34" t="str">
            <v>Replace all of this type</v>
          </cell>
          <cell r="G34" t="str">
            <v>C</v>
          </cell>
          <cell r="H34" t="str">
            <v>R</v>
          </cell>
          <cell r="I34">
            <v>1995</v>
          </cell>
          <cell r="J34" t="str">
            <v>Asset Managers</v>
          </cell>
          <cell r="K34" t="str">
            <v>June, 2008</v>
          </cell>
          <cell r="L34" t="str">
            <v>Strategy shouldn't identify rate of change</v>
          </cell>
          <cell r="M34">
            <v>8</v>
          </cell>
          <cell r="N34">
            <v>0</v>
          </cell>
          <cell r="O34">
            <v>10</v>
          </cell>
          <cell r="P34">
            <v>10</v>
          </cell>
        </row>
        <row r="35">
          <cell r="B35">
            <v>17</v>
          </cell>
          <cell r="C35" t="str">
            <v>Circuit Breakers</v>
          </cell>
          <cell r="D35" t="str">
            <v>132 kV (OBR30) Reyrolle CBs</v>
          </cell>
          <cell r="E35" t="str">
            <v>Replacement</v>
          </cell>
          <cell r="F35" t="str">
            <v>Replace all of this type</v>
          </cell>
          <cell r="G35" t="str">
            <v>C</v>
          </cell>
          <cell r="H35" t="str">
            <v>R</v>
          </cell>
          <cell r="I35">
            <v>1995</v>
          </cell>
          <cell r="J35" t="str">
            <v>Asset Managers</v>
          </cell>
          <cell r="K35" t="str">
            <v>June, 2004</v>
          </cell>
          <cell r="M35">
            <v>5</v>
          </cell>
          <cell r="N35">
            <v>0</v>
          </cell>
          <cell r="O35">
            <v>10</v>
          </cell>
          <cell r="P35">
            <v>10</v>
          </cell>
        </row>
        <row r="36">
          <cell r="B36">
            <v>18</v>
          </cell>
          <cell r="C36" t="str">
            <v>Circuit Breakers</v>
          </cell>
          <cell r="D36" t="str">
            <v>132 kV AEG WM5077</v>
          </cell>
          <cell r="E36" t="str">
            <v>Replacement</v>
          </cell>
          <cell r="F36" t="str">
            <v>Replace all of this type</v>
          </cell>
          <cell r="G36" t="str">
            <v>C</v>
          </cell>
          <cell r="H36" t="str">
            <v>R</v>
          </cell>
          <cell r="I36">
            <v>1995</v>
          </cell>
          <cell r="J36" t="str">
            <v>Asset Managers</v>
          </cell>
          <cell r="K36" t="str">
            <v>June, 2005</v>
          </cell>
          <cell r="M36">
            <v>0</v>
          </cell>
          <cell r="N36">
            <v>0</v>
          </cell>
          <cell r="O36">
            <v>8</v>
          </cell>
          <cell r="P36">
            <v>8</v>
          </cell>
        </row>
        <row r="37">
          <cell r="B37">
            <v>19</v>
          </cell>
          <cell r="C37" t="str">
            <v>Circuit Breakers</v>
          </cell>
          <cell r="D37" t="str">
            <v>66kV Oerlikon TOF60.6</v>
          </cell>
          <cell r="E37" t="str">
            <v>Replacement</v>
          </cell>
          <cell r="F37" t="str">
            <v>Replace all of this type</v>
          </cell>
          <cell r="G37" t="str">
            <v>C</v>
          </cell>
          <cell r="H37" t="str">
            <v>R</v>
          </cell>
          <cell r="I37">
            <v>1995</v>
          </cell>
          <cell r="J37" t="str">
            <v>Asset Managers</v>
          </cell>
          <cell r="K37">
            <v>38139</v>
          </cell>
          <cell r="M37">
            <v>0</v>
          </cell>
          <cell r="N37">
            <v>0</v>
          </cell>
          <cell r="O37">
            <v>8</v>
          </cell>
          <cell r="P37">
            <v>8</v>
          </cell>
        </row>
        <row r="38">
          <cell r="B38">
            <v>20</v>
          </cell>
          <cell r="C38" t="str">
            <v>Circuit Breakers</v>
          </cell>
          <cell r="D38" t="str">
            <v xml:space="preserve">33kV Westinghouse GC </v>
          </cell>
          <cell r="E38" t="str">
            <v>Replacement</v>
          </cell>
          <cell r="F38" t="str">
            <v>Replace if no DDF Point</v>
          </cell>
          <cell r="G38" t="str">
            <v>C</v>
          </cell>
          <cell r="H38" t="str">
            <v>R</v>
          </cell>
          <cell r="I38">
            <v>2001</v>
          </cell>
          <cell r="J38" t="str">
            <v>Asset Managers</v>
          </cell>
          <cell r="K38">
            <v>38504</v>
          </cell>
          <cell r="L38" t="str">
            <v>No completion date</v>
          </cell>
          <cell r="M38">
            <v>8</v>
          </cell>
          <cell r="N38">
            <v>2</v>
          </cell>
          <cell r="O38">
            <v>8</v>
          </cell>
          <cell r="P38">
            <v>5</v>
          </cell>
        </row>
        <row r="39">
          <cell r="B39">
            <v>20.100000000000001</v>
          </cell>
          <cell r="C39" t="str">
            <v>Circuit Breakers</v>
          </cell>
          <cell r="D39" t="str">
            <v xml:space="preserve">33kV Westinghouse GC </v>
          </cell>
          <cell r="E39" t="str">
            <v>Replacement</v>
          </cell>
          <cell r="F39" t="str">
            <v>Replace all of this type</v>
          </cell>
          <cell r="G39" t="str">
            <v>C</v>
          </cell>
          <cell r="H39" t="str">
            <v>R</v>
          </cell>
          <cell r="I39">
            <v>2004</v>
          </cell>
          <cell r="J39" t="str">
            <v>Asset Managers</v>
          </cell>
          <cell r="K39" t="str">
            <v>June, 2007</v>
          </cell>
          <cell r="M39">
            <v>5</v>
          </cell>
          <cell r="N39">
            <v>2</v>
          </cell>
          <cell r="O39">
            <v>8</v>
          </cell>
          <cell r="P39">
            <v>5</v>
          </cell>
        </row>
        <row r="40">
          <cell r="B40">
            <v>21</v>
          </cell>
          <cell r="C40" t="str">
            <v>Circuit Breakers</v>
          </cell>
          <cell r="D40" t="str">
            <v>22kv Sace</v>
          </cell>
          <cell r="E40" t="str">
            <v>Replacement</v>
          </cell>
          <cell r="F40" t="str">
            <v>Replace all of this type</v>
          </cell>
          <cell r="G40" t="str">
            <v>C</v>
          </cell>
          <cell r="H40" t="str">
            <v>R</v>
          </cell>
          <cell r="I40">
            <v>1998</v>
          </cell>
          <cell r="J40" t="str">
            <v>Asset Managers</v>
          </cell>
          <cell r="K40" t="str">
            <v>June, 2005</v>
          </cell>
          <cell r="M40">
            <v>0</v>
          </cell>
          <cell r="N40">
            <v>0</v>
          </cell>
          <cell r="O40">
            <v>8</v>
          </cell>
          <cell r="P40">
            <v>8</v>
          </cell>
        </row>
        <row r="41">
          <cell r="B41">
            <v>22</v>
          </cell>
          <cell r="C41" t="str">
            <v>Circuit Breakers</v>
          </cell>
          <cell r="D41" t="str">
            <v>132kV Galileo OCERD 150</v>
          </cell>
          <cell r="E41" t="str">
            <v>Replacement</v>
          </cell>
          <cell r="F41" t="str">
            <v>Replace all of this type</v>
          </cell>
          <cell r="G41" t="str">
            <v>C</v>
          </cell>
          <cell r="H41" t="str">
            <v>R</v>
          </cell>
          <cell r="I41">
            <v>1998</v>
          </cell>
          <cell r="J41" t="str">
            <v>Asset Managers</v>
          </cell>
          <cell r="K41" t="str">
            <v>June, 2005</v>
          </cell>
          <cell r="M41">
            <v>0</v>
          </cell>
          <cell r="N41">
            <v>10</v>
          </cell>
          <cell r="O41">
            <v>5</v>
          </cell>
          <cell r="P41">
            <v>5</v>
          </cell>
        </row>
        <row r="42">
          <cell r="B42">
            <v>23</v>
          </cell>
          <cell r="C42" t="str">
            <v>Circuit Breakers</v>
          </cell>
          <cell r="D42" t="str">
            <v>Oerlikon FS13C3.1 &amp; FR</v>
          </cell>
          <cell r="E42" t="str">
            <v>Replacement</v>
          </cell>
          <cell r="F42" t="str">
            <v>Replace all of this type</v>
          </cell>
          <cell r="G42" t="str">
            <v>C</v>
          </cell>
          <cell r="H42" t="str">
            <v>R</v>
          </cell>
          <cell r="I42">
            <v>1995</v>
          </cell>
          <cell r="J42" t="str">
            <v>Asset Managers</v>
          </cell>
          <cell r="K42" t="str">
            <v>June, 2005</v>
          </cell>
          <cell r="M42">
            <v>0</v>
          </cell>
          <cell r="N42">
            <v>0</v>
          </cell>
          <cell r="O42">
            <v>8</v>
          </cell>
          <cell r="P42">
            <v>8</v>
          </cell>
        </row>
        <row r="43">
          <cell r="B43">
            <v>24</v>
          </cell>
          <cell r="C43" t="str">
            <v>Circuit Breakers</v>
          </cell>
          <cell r="D43" t="str">
            <v xml:space="preserve">BTH 66kV </v>
          </cell>
          <cell r="E43" t="str">
            <v>Replacement</v>
          </cell>
          <cell r="F43" t="str">
            <v>Replace all of this type</v>
          </cell>
          <cell r="G43" t="str">
            <v>C</v>
          </cell>
          <cell r="H43" t="str">
            <v>R</v>
          </cell>
          <cell r="I43">
            <v>2000</v>
          </cell>
          <cell r="J43" t="str">
            <v>Asset Managers</v>
          </cell>
          <cell r="K43" t="str">
            <v>June, 2005</v>
          </cell>
          <cell r="M43">
            <v>5</v>
          </cell>
          <cell r="N43">
            <v>2</v>
          </cell>
          <cell r="O43">
            <v>8</v>
          </cell>
          <cell r="P43">
            <v>5</v>
          </cell>
        </row>
        <row r="44">
          <cell r="B44">
            <v>25</v>
          </cell>
          <cell r="C44" t="str">
            <v>Circuit Breakers</v>
          </cell>
          <cell r="D44" t="str">
            <v>Reyrolle 132kV OS</v>
          </cell>
          <cell r="E44" t="str">
            <v>Replacement</v>
          </cell>
          <cell r="F44" t="str">
            <v>Replace all of this type</v>
          </cell>
          <cell r="G44" t="str">
            <v>C</v>
          </cell>
          <cell r="H44" t="str">
            <v>R</v>
          </cell>
          <cell r="I44">
            <v>2000</v>
          </cell>
          <cell r="J44" t="str">
            <v>Asset Managers</v>
          </cell>
          <cell r="K44" t="str">
            <v>June,2005</v>
          </cell>
          <cell r="M44">
            <v>0</v>
          </cell>
          <cell r="N44">
            <v>0</v>
          </cell>
          <cell r="O44">
            <v>8</v>
          </cell>
          <cell r="P44">
            <v>8</v>
          </cell>
        </row>
        <row r="45">
          <cell r="B45">
            <v>26</v>
          </cell>
          <cell r="C45" t="str">
            <v>Circuit Breakers</v>
          </cell>
          <cell r="D45" t="str">
            <v>ASEA 132kV HKEY</v>
          </cell>
          <cell r="E45" t="str">
            <v>Replacement</v>
          </cell>
          <cell r="F45" t="str">
            <v>Replace all of this type</v>
          </cell>
          <cell r="G45" t="str">
            <v>C</v>
          </cell>
          <cell r="H45" t="str">
            <v>R</v>
          </cell>
          <cell r="I45">
            <v>2000</v>
          </cell>
          <cell r="J45" t="str">
            <v>Asset Managers</v>
          </cell>
          <cell r="K45" t="str">
            <v>June, 2011</v>
          </cell>
          <cell r="M45">
            <v>0</v>
          </cell>
          <cell r="N45">
            <v>0</v>
          </cell>
          <cell r="O45">
            <v>8</v>
          </cell>
          <cell r="P45">
            <v>8</v>
          </cell>
        </row>
        <row r="46">
          <cell r="B46">
            <v>27</v>
          </cell>
          <cell r="C46" t="str">
            <v>Circuit Breakers</v>
          </cell>
          <cell r="D46" t="str">
            <v>ASEA 66kV HKEY</v>
          </cell>
          <cell r="E46" t="str">
            <v>Replacement</v>
          </cell>
          <cell r="F46" t="str">
            <v>Replace all of this type</v>
          </cell>
          <cell r="G46" t="str">
            <v>C</v>
          </cell>
          <cell r="H46" t="str">
            <v>R</v>
          </cell>
          <cell r="I46">
            <v>2000</v>
          </cell>
          <cell r="J46" t="str">
            <v>Asset Managers</v>
          </cell>
          <cell r="K46" t="str">
            <v>June, 2007</v>
          </cell>
          <cell r="M46">
            <v>0</v>
          </cell>
          <cell r="N46">
            <v>0</v>
          </cell>
          <cell r="O46">
            <v>8</v>
          </cell>
          <cell r="P46">
            <v>8</v>
          </cell>
        </row>
        <row r="47">
          <cell r="B47">
            <v>28</v>
          </cell>
          <cell r="C47" t="str">
            <v>Circuit Breakers</v>
          </cell>
          <cell r="D47" t="str">
            <v>Brown Boveri 66kV ELF</v>
          </cell>
          <cell r="E47" t="str">
            <v>Replacement</v>
          </cell>
          <cell r="F47" t="str">
            <v>Replace all of this type</v>
          </cell>
          <cell r="G47" t="str">
            <v>C</v>
          </cell>
          <cell r="H47" t="str">
            <v>R</v>
          </cell>
          <cell r="I47">
            <v>2000</v>
          </cell>
          <cell r="J47" t="str">
            <v>Asset Managers</v>
          </cell>
          <cell r="K47" t="str">
            <v>June, 2013</v>
          </cell>
          <cell r="M47">
            <v>0</v>
          </cell>
          <cell r="N47">
            <v>0</v>
          </cell>
          <cell r="O47">
            <v>8</v>
          </cell>
          <cell r="P47">
            <v>8</v>
          </cell>
        </row>
        <row r="48">
          <cell r="B48">
            <v>29</v>
          </cell>
          <cell r="C48" t="str">
            <v>Circuit Breakers</v>
          </cell>
          <cell r="D48" t="str">
            <v>SF6 CBs</v>
          </cell>
          <cell r="E48" t="str">
            <v>Other</v>
          </cell>
          <cell r="F48" t="str">
            <v>Inspection of Nominated CBs</v>
          </cell>
          <cell r="G48" t="str">
            <v>O</v>
          </cell>
          <cell r="H48" t="str">
            <v>I</v>
          </cell>
          <cell r="I48">
            <v>2000</v>
          </cell>
          <cell r="J48" t="str">
            <v>SSE</v>
          </cell>
          <cell r="K48" t="str">
            <v>Recurrent Each April</v>
          </cell>
          <cell r="M48">
            <v>0</v>
          </cell>
          <cell r="N48">
            <v>0</v>
          </cell>
          <cell r="O48">
            <v>8</v>
          </cell>
          <cell r="P48">
            <v>0</v>
          </cell>
        </row>
        <row r="49">
          <cell r="B49">
            <v>30</v>
          </cell>
          <cell r="C49" t="str">
            <v>Circuit Breakers</v>
          </cell>
          <cell r="D49" t="str">
            <v>AEI 33kV Bulk Oil</v>
          </cell>
          <cell r="E49" t="str">
            <v>Replacement</v>
          </cell>
          <cell r="F49" t="str">
            <v>Replace all of this type</v>
          </cell>
          <cell r="G49" t="str">
            <v>C</v>
          </cell>
          <cell r="H49" t="str">
            <v>R</v>
          </cell>
          <cell r="I49">
            <v>2001</v>
          </cell>
          <cell r="J49" t="str">
            <v>Asset Managers</v>
          </cell>
          <cell r="K49">
            <v>39417</v>
          </cell>
          <cell r="M49">
            <v>5</v>
          </cell>
          <cell r="N49">
            <v>2</v>
          </cell>
          <cell r="O49">
            <v>8</v>
          </cell>
          <cell r="P49">
            <v>5</v>
          </cell>
        </row>
        <row r="50">
          <cell r="B50">
            <v>31</v>
          </cell>
          <cell r="C50" t="str">
            <v>Circuit Breakers</v>
          </cell>
          <cell r="D50" t="str">
            <v>ABB 132kV HLD</v>
          </cell>
          <cell r="E50" t="str">
            <v>Replacement</v>
          </cell>
          <cell r="F50" t="str">
            <v>Replace all of this type</v>
          </cell>
          <cell r="G50" t="str">
            <v>C</v>
          </cell>
          <cell r="H50" t="str">
            <v>R</v>
          </cell>
          <cell r="I50">
            <v>2004</v>
          </cell>
          <cell r="J50" t="str">
            <v>Asset Managers</v>
          </cell>
          <cell r="K50">
            <v>42887</v>
          </cell>
          <cell r="M50">
            <v>0</v>
          </cell>
          <cell r="N50">
            <v>0</v>
          </cell>
          <cell r="O50">
            <v>8</v>
          </cell>
          <cell r="P50">
            <v>8</v>
          </cell>
        </row>
        <row r="51">
          <cell r="B51">
            <v>32</v>
          </cell>
          <cell r="C51" t="str">
            <v>Circuit Breakers</v>
          </cell>
          <cell r="D51" t="str">
            <v>DELLE 66kV HPGE</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row>
        <row r="52">
          <cell r="B52">
            <v>33</v>
          </cell>
          <cell r="C52" t="str">
            <v>Circuit Breakers</v>
          </cell>
          <cell r="D52" t="str">
            <v>Merlin Gerin FA1</v>
          </cell>
          <cell r="E52" t="str">
            <v>Replacement</v>
          </cell>
          <cell r="F52" t="str">
            <v>Assess for Replacement Strategy</v>
          </cell>
          <cell r="G52" t="str">
            <v>O</v>
          </cell>
          <cell r="H52" t="str">
            <v>I</v>
          </cell>
          <cell r="I52">
            <v>2002</v>
          </cell>
          <cell r="J52" t="str">
            <v>SSE</v>
          </cell>
          <cell r="K52">
            <v>39052</v>
          </cell>
          <cell r="M52">
            <v>0</v>
          </cell>
          <cell r="N52">
            <v>0</v>
          </cell>
          <cell r="O52">
            <v>8</v>
          </cell>
          <cell r="P52">
            <v>8</v>
          </cell>
        </row>
        <row r="53">
          <cell r="B53">
            <v>34</v>
          </cell>
          <cell r="C53" t="str">
            <v>Circuit Breakers</v>
          </cell>
          <cell r="D53" t="str">
            <v>Merlin Gerin FA2</v>
          </cell>
          <cell r="E53" t="str">
            <v>Replacement</v>
          </cell>
          <cell r="F53" t="str">
            <v>Assess for Replacement Strategy</v>
          </cell>
          <cell r="G53" t="str">
            <v>O</v>
          </cell>
          <cell r="H53" t="str">
            <v>I</v>
          </cell>
          <cell r="I53">
            <v>2002</v>
          </cell>
          <cell r="J53" t="str">
            <v>SSE</v>
          </cell>
          <cell r="K53">
            <v>38687</v>
          </cell>
          <cell r="M53">
            <v>0</v>
          </cell>
          <cell r="N53">
            <v>0</v>
          </cell>
          <cell r="O53">
            <v>8</v>
          </cell>
          <cell r="P53">
            <v>8</v>
          </cell>
        </row>
        <row r="54">
          <cell r="B54">
            <v>35</v>
          </cell>
          <cell r="C54" t="str">
            <v>Circuit Breakers</v>
          </cell>
          <cell r="D54" t="str">
            <v>Merlin Gerin FA4</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row>
        <row r="55">
          <cell r="B55">
            <v>36</v>
          </cell>
          <cell r="C55" t="str">
            <v>Circuit Breakers</v>
          </cell>
          <cell r="D55" t="str">
            <v>Merlin Gerin PFA</v>
          </cell>
          <cell r="E55" t="str">
            <v>Replacement</v>
          </cell>
          <cell r="F55" t="str">
            <v>Assess for Replacement Strategy</v>
          </cell>
          <cell r="G55" t="str">
            <v>O</v>
          </cell>
          <cell r="H55" t="str">
            <v>I</v>
          </cell>
          <cell r="I55">
            <v>2002</v>
          </cell>
          <cell r="J55" t="str">
            <v>SSE</v>
          </cell>
          <cell r="K55">
            <v>39052</v>
          </cell>
          <cell r="M55">
            <v>0</v>
          </cell>
          <cell r="N55">
            <v>0</v>
          </cell>
          <cell r="O55">
            <v>8</v>
          </cell>
          <cell r="P55">
            <v>8</v>
          </cell>
        </row>
        <row r="56">
          <cell r="B56">
            <v>37</v>
          </cell>
          <cell r="C56" t="str">
            <v>Circuit Breakers</v>
          </cell>
          <cell r="D56" t="str">
            <v>330kv Sprecher HPF515Q6</v>
          </cell>
          <cell r="E56" t="str">
            <v>Replacement</v>
          </cell>
          <cell r="F56" t="str">
            <v>Assess for Replacement Strategy</v>
          </cell>
          <cell r="G56" t="str">
            <v>O</v>
          </cell>
          <cell r="H56" t="str">
            <v>I</v>
          </cell>
          <cell r="I56">
            <v>2002</v>
          </cell>
          <cell r="J56" t="str">
            <v>SSE</v>
          </cell>
          <cell r="K56">
            <v>38687</v>
          </cell>
          <cell r="M56">
            <v>0</v>
          </cell>
          <cell r="N56">
            <v>0</v>
          </cell>
          <cell r="O56">
            <v>8</v>
          </cell>
          <cell r="P56">
            <v>8</v>
          </cell>
        </row>
        <row r="57">
          <cell r="B57">
            <v>37.1</v>
          </cell>
          <cell r="C57" t="str">
            <v>Circuit Breakers</v>
          </cell>
          <cell r="D57" t="str">
            <v>BTH OW407</v>
          </cell>
          <cell r="E57" t="str">
            <v>Replacement</v>
          </cell>
          <cell r="F57" t="str">
            <v>Assess for Replacement Strategy</v>
          </cell>
          <cell r="G57" t="str">
            <v>O</v>
          </cell>
          <cell r="H57" t="str">
            <v>I</v>
          </cell>
          <cell r="I57">
            <v>2004</v>
          </cell>
          <cell r="J57" t="str">
            <v>SSE</v>
          </cell>
          <cell r="M57">
            <v>0</v>
          </cell>
          <cell r="N57">
            <v>0</v>
          </cell>
          <cell r="O57">
            <v>8</v>
          </cell>
          <cell r="P57">
            <v>8</v>
          </cell>
        </row>
        <row r="58">
          <cell r="B58">
            <v>37.200000000000003</v>
          </cell>
          <cell r="C58" t="str">
            <v>Circuit Breakers</v>
          </cell>
          <cell r="D58" t="str">
            <v>REYROLLE 132OS10</v>
          </cell>
          <cell r="E58" t="str">
            <v>Replacement</v>
          </cell>
          <cell r="F58" t="str">
            <v>Assess for Replacement Strategy</v>
          </cell>
          <cell r="G58" t="str">
            <v>O</v>
          </cell>
          <cell r="H58" t="str">
            <v>I</v>
          </cell>
          <cell r="I58">
            <v>2004</v>
          </cell>
          <cell r="J58" t="str">
            <v>SSE</v>
          </cell>
          <cell r="M58">
            <v>0</v>
          </cell>
          <cell r="N58">
            <v>0</v>
          </cell>
          <cell r="O58">
            <v>8</v>
          </cell>
          <cell r="P58">
            <v>8</v>
          </cell>
        </row>
        <row r="59">
          <cell r="B59">
            <v>37.299999999999997</v>
          </cell>
          <cell r="C59" t="str">
            <v>Circuit Breakers</v>
          </cell>
          <cell r="D59" t="str">
            <v>OERLIKON TOF60.6</v>
          </cell>
          <cell r="E59" t="str">
            <v>Replacement</v>
          </cell>
          <cell r="F59" t="str">
            <v>Assess for Replacement Strategy</v>
          </cell>
          <cell r="G59" t="str">
            <v>O</v>
          </cell>
          <cell r="H59" t="str">
            <v>I</v>
          </cell>
          <cell r="I59">
            <v>2004</v>
          </cell>
          <cell r="J59" t="str">
            <v>SSE</v>
          </cell>
          <cell r="M59">
            <v>0</v>
          </cell>
          <cell r="N59">
            <v>0</v>
          </cell>
          <cell r="O59">
            <v>8</v>
          </cell>
          <cell r="P59">
            <v>8</v>
          </cell>
        </row>
        <row r="60">
          <cell r="B60">
            <v>37.4</v>
          </cell>
          <cell r="C60" t="str">
            <v>Circuit Breakers</v>
          </cell>
          <cell r="D60" t="str">
            <v>WESTINGHOUSE 345GC</v>
          </cell>
          <cell r="E60" t="str">
            <v>Replacement</v>
          </cell>
          <cell r="F60" t="str">
            <v>Assess for Replacement Strategy</v>
          </cell>
          <cell r="G60" t="str">
            <v>O</v>
          </cell>
          <cell r="H60" t="str">
            <v>I</v>
          </cell>
          <cell r="I60">
            <v>2004</v>
          </cell>
          <cell r="J60" t="str">
            <v>SSE</v>
          </cell>
          <cell r="M60">
            <v>0</v>
          </cell>
          <cell r="N60">
            <v>0</v>
          </cell>
          <cell r="O60">
            <v>8</v>
          </cell>
          <cell r="P60">
            <v>8</v>
          </cell>
        </row>
        <row r="61">
          <cell r="B61">
            <v>37.5</v>
          </cell>
          <cell r="C61" t="str">
            <v>Circuit Breakers</v>
          </cell>
          <cell r="D61" t="str">
            <v>REYROLLE 132OS15</v>
          </cell>
          <cell r="E61" t="str">
            <v>Replacement</v>
          </cell>
          <cell r="F61" t="str">
            <v>Assess for Replacement Strategy</v>
          </cell>
          <cell r="G61" t="str">
            <v>O</v>
          </cell>
          <cell r="H61" t="str">
            <v>I</v>
          </cell>
          <cell r="I61">
            <v>2004</v>
          </cell>
          <cell r="J61" t="str">
            <v>SSE</v>
          </cell>
          <cell r="M61">
            <v>0</v>
          </cell>
          <cell r="N61">
            <v>0</v>
          </cell>
          <cell r="O61">
            <v>8</v>
          </cell>
          <cell r="P61">
            <v>8</v>
          </cell>
        </row>
        <row r="62">
          <cell r="B62">
            <v>37.6</v>
          </cell>
          <cell r="C62" t="str">
            <v>Circuit Breakers</v>
          </cell>
          <cell r="D62" t="str">
            <v>AEI GA11W8</v>
          </cell>
          <cell r="E62" t="str">
            <v>Replacement</v>
          </cell>
          <cell r="F62" t="str">
            <v>Assess for Replacement Strategy</v>
          </cell>
          <cell r="G62" t="str">
            <v>O</v>
          </cell>
          <cell r="H62" t="str">
            <v>I</v>
          </cell>
          <cell r="I62">
            <v>2004</v>
          </cell>
          <cell r="J62" t="str">
            <v>SSE</v>
          </cell>
          <cell r="M62">
            <v>0</v>
          </cell>
          <cell r="N62">
            <v>0</v>
          </cell>
          <cell r="O62">
            <v>8</v>
          </cell>
          <cell r="P62">
            <v>8</v>
          </cell>
        </row>
        <row r="63">
          <cell r="B63">
            <v>37.700000000000003</v>
          </cell>
          <cell r="C63" t="str">
            <v>Circuit Breakers</v>
          </cell>
          <cell r="D63" t="str">
            <v>REYROLLE 14SPH</v>
          </cell>
          <cell r="E63" t="str">
            <v>Replacement</v>
          </cell>
          <cell r="F63" t="str">
            <v>Assess for Replacement Strategy</v>
          </cell>
          <cell r="G63" t="str">
            <v>O</v>
          </cell>
          <cell r="H63" t="str">
            <v>I</v>
          </cell>
          <cell r="I63">
            <v>2004</v>
          </cell>
          <cell r="J63" t="str">
            <v>SSE</v>
          </cell>
          <cell r="M63">
            <v>0</v>
          </cell>
          <cell r="N63">
            <v>0</v>
          </cell>
          <cell r="O63">
            <v>8</v>
          </cell>
          <cell r="P63">
            <v>8</v>
          </cell>
        </row>
        <row r="64">
          <cell r="B64">
            <v>37.799999999999997</v>
          </cell>
          <cell r="C64" t="str">
            <v>Circuit Breakers</v>
          </cell>
          <cell r="D64" t="str">
            <v>REYROLLE 132OS14</v>
          </cell>
          <cell r="E64" t="str">
            <v>Replacement</v>
          </cell>
          <cell r="F64" t="str">
            <v>Assess for Replacement Strategy</v>
          </cell>
          <cell r="G64" t="str">
            <v>O</v>
          </cell>
          <cell r="H64" t="str">
            <v>I</v>
          </cell>
          <cell r="I64">
            <v>2004</v>
          </cell>
          <cell r="J64" t="str">
            <v>SSE</v>
          </cell>
          <cell r="M64">
            <v>0</v>
          </cell>
          <cell r="N64">
            <v>0</v>
          </cell>
          <cell r="O64">
            <v>8</v>
          </cell>
          <cell r="P64">
            <v>8</v>
          </cell>
        </row>
        <row r="65">
          <cell r="B65">
            <v>37.9</v>
          </cell>
          <cell r="C65" t="str">
            <v>Circuit Breakers</v>
          </cell>
          <cell r="D65" t="str">
            <v>ASEA HKEYC120/600</v>
          </cell>
          <cell r="E65" t="str">
            <v>Replacement</v>
          </cell>
          <cell r="F65" t="str">
            <v>Assess for Replacement Strategy</v>
          </cell>
          <cell r="G65" t="str">
            <v>O</v>
          </cell>
          <cell r="H65" t="str">
            <v>I</v>
          </cell>
          <cell r="I65">
            <v>2004</v>
          </cell>
          <cell r="J65" t="str">
            <v>SSE</v>
          </cell>
          <cell r="M65">
            <v>0</v>
          </cell>
          <cell r="N65">
            <v>0</v>
          </cell>
          <cell r="O65">
            <v>8</v>
          </cell>
          <cell r="P65">
            <v>8</v>
          </cell>
        </row>
        <row r="66">
          <cell r="B66">
            <v>37.909999999999997</v>
          </cell>
          <cell r="C66" t="str">
            <v>Circuit Breakers</v>
          </cell>
          <cell r="D66" t="str">
            <v>BROWN BOV. ECKS132</v>
          </cell>
          <cell r="E66" t="str">
            <v>Replacement</v>
          </cell>
          <cell r="F66" t="str">
            <v>Assess for Replacement Strategy</v>
          </cell>
          <cell r="G66" t="str">
            <v>O</v>
          </cell>
          <cell r="H66" t="str">
            <v>I</v>
          </cell>
          <cell r="I66">
            <v>2004</v>
          </cell>
          <cell r="J66" t="str">
            <v>SSE</v>
          </cell>
          <cell r="M66">
            <v>0</v>
          </cell>
          <cell r="N66">
            <v>0</v>
          </cell>
          <cell r="O66">
            <v>8</v>
          </cell>
          <cell r="P66">
            <v>8</v>
          </cell>
        </row>
        <row r="67">
          <cell r="B67">
            <v>37.92</v>
          </cell>
          <cell r="C67" t="str">
            <v>Circuit Breakers</v>
          </cell>
          <cell r="D67" t="str">
            <v>OERLIKON FR</v>
          </cell>
          <cell r="E67" t="str">
            <v>Replacement</v>
          </cell>
          <cell r="F67" t="str">
            <v>Assess for Replacement Strategy</v>
          </cell>
          <cell r="G67" t="str">
            <v>O</v>
          </cell>
          <cell r="H67" t="str">
            <v>I</v>
          </cell>
          <cell r="I67">
            <v>2004</v>
          </cell>
          <cell r="J67" t="str">
            <v>SSE</v>
          </cell>
          <cell r="M67">
            <v>0</v>
          </cell>
          <cell r="N67">
            <v>0</v>
          </cell>
          <cell r="O67">
            <v>8</v>
          </cell>
          <cell r="P67">
            <v>8</v>
          </cell>
        </row>
        <row r="68">
          <cell r="B68">
            <v>37.93</v>
          </cell>
          <cell r="C68" t="str">
            <v>Circuit Breakers</v>
          </cell>
          <cell r="D68" t="str">
            <v>SPRECHER HPF515C6FS</v>
          </cell>
          <cell r="E68" t="str">
            <v>Replacement</v>
          </cell>
          <cell r="F68" t="str">
            <v>Assess for Replacement Strategy</v>
          </cell>
          <cell r="G68" t="str">
            <v>O</v>
          </cell>
          <cell r="H68" t="str">
            <v>I</v>
          </cell>
          <cell r="I68">
            <v>2004</v>
          </cell>
          <cell r="J68" t="str">
            <v>SSE</v>
          </cell>
          <cell r="M68">
            <v>0</v>
          </cell>
          <cell r="N68">
            <v>0</v>
          </cell>
          <cell r="O68">
            <v>8</v>
          </cell>
          <cell r="P68">
            <v>8</v>
          </cell>
        </row>
        <row r="69">
          <cell r="B69">
            <v>37.94</v>
          </cell>
          <cell r="C69" t="str">
            <v>Circuit Breakers</v>
          </cell>
          <cell r="D69" t="str">
            <v>ASEA HLC72.5 1600</v>
          </cell>
          <cell r="E69" t="str">
            <v>Replacement</v>
          </cell>
          <cell r="F69" t="str">
            <v>Assess for Replacement Strategy</v>
          </cell>
          <cell r="G69" t="str">
            <v>O</v>
          </cell>
          <cell r="H69" t="str">
            <v>I</v>
          </cell>
          <cell r="I69">
            <v>2004</v>
          </cell>
          <cell r="J69" t="str">
            <v>SSE</v>
          </cell>
          <cell r="M69">
            <v>0</v>
          </cell>
          <cell r="N69">
            <v>0</v>
          </cell>
          <cell r="O69">
            <v>8</v>
          </cell>
          <cell r="P69">
            <v>8</v>
          </cell>
        </row>
        <row r="70">
          <cell r="B70">
            <v>37.950000000000003</v>
          </cell>
          <cell r="C70" t="str">
            <v>Circuit Breakers</v>
          </cell>
          <cell r="D70" t="str">
            <v>MAGRINI 38MGE1500</v>
          </cell>
          <cell r="E70" t="str">
            <v>Replacement</v>
          </cell>
          <cell r="F70" t="str">
            <v>Assess for Replacement Strategy</v>
          </cell>
          <cell r="G70" t="str">
            <v>O</v>
          </cell>
          <cell r="H70" t="str">
            <v>I</v>
          </cell>
          <cell r="I70">
            <v>2004</v>
          </cell>
          <cell r="J70" t="str">
            <v>SSE</v>
          </cell>
          <cell r="M70">
            <v>0</v>
          </cell>
          <cell r="N70">
            <v>0</v>
          </cell>
          <cell r="O70">
            <v>8</v>
          </cell>
          <cell r="P70">
            <v>8</v>
          </cell>
        </row>
        <row r="71">
          <cell r="B71">
            <v>37.96</v>
          </cell>
          <cell r="C71" t="str">
            <v>Circuit Breakers</v>
          </cell>
          <cell r="D71" t="str">
            <v>SPRECHER HPF509K</v>
          </cell>
          <cell r="E71" t="str">
            <v>Replacement</v>
          </cell>
          <cell r="F71" t="str">
            <v>Assess for Replacement Strategy</v>
          </cell>
          <cell r="G71" t="str">
            <v>O</v>
          </cell>
          <cell r="H71" t="str">
            <v>I</v>
          </cell>
          <cell r="I71">
            <v>2004</v>
          </cell>
          <cell r="J71" t="str">
            <v>SSE</v>
          </cell>
          <cell r="M71">
            <v>0</v>
          </cell>
          <cell r="N71">
            <v>0</v>
          </cell>
          <cell r="O71">
            <v>8</v>
          </cell>
          <cell r="P71">
            <v>8</v>
          </cell>
        </row>
        <row r="72">
          <cell r="B72">
            <v>37.97</v>
          </cell>
          <cell r="C72" t="str">
            <v>Circuit Breakers</v>
          </cell>
          <cell r="D72" t="str">
            <v>JOSLYN VBU-4</v>
          </cell>
          <cell r="E72" t="str">
            <v>Replacement</v>
          </cell>
          <cell r="F72" t="str">
            <v>Assess for Replacement Strategy</v>
          </cell>
          <cell r="G72" t="str">
            <v>O</v>
          </cell>
          <cell r="H72" t="str">
            <v>I</v>
          </cell>
          <cell r="I72">
            <v>2004</v>
          </cell>
          <cell r="J72" t="str">
            <v>SSE</v>
          </cell>
          <cell r="M72">
            <v>0</v>
          </cell>
          <cell r="N72">
            <v>0</v>
          </cell>
          <cell r="O72">
            <v>8</v>
          </cell>
          <cell r="P72">
            <v>8</v>
          </cell>
        </row>
        <row r="73">
          <cell r="B73">
            <v>38</v>
          </cell>
          <cell r="C73" t="str">
            <v>Instrument Transformers</v>
          </cell>
          <cell r="D73" t="str">
            <v>Its that cannot be sampled</v>
          </cell>
          <cell r="E73" t="str">
            <v>Replacement</v>
          </cell>
          <cell r="F73" t="str">
            <v>Replace all instrument transformers that cannot be sampled to meet the requirements of the maintenance policy</v>
          </cell>
          <cell r="G73" t="str">
            <v>CAP</v>
          </cell>
          <cell r="H73" t="str">
            <v>R</v>
          </cell>
          <cell r="I73">
            <v>1994</v>
          </cell>
          <cell r="J73" t="str">
            <v>Asset Managers</v>
          </cell>
          <cell r="K73" t="str">
            <v xml:space="preserve"> dec2008</v>
          </cell>
          <cell r="M73">
            <v>8</v>
          </cell>
          <cell r="N73">
            <v>5</v>
          </cell>
          <cell r="O73">
            <v>8</v>
          </cell>
          <cell r="P73">
            <v>5</v>
          </cell>
        </row>
        <row r="74">
          <cell r="B74">
            <v>39.1</v>
          </cell>
          <cell r="C74" t="str">
            <v>Instrument Transformers</v>
          </cell>
          <cell r="D74" t="str">
            <v>High DGA ITs - 220kV and above</v>
          </cell>
          <cell r="E74" t="str">
            <v>Replacement</v>
          </cell>
          <cell r="F74" t="str">
            <v>Assess and Replace as required</v>
          </cell>
          <cell r="G74" t="str">
            <v>CAP</v>
          </cell>
          <cell r="H74" t="str">
            <v>C</v>
          </cell>
          <cell r="I74">
            <v>1994</v>
          </cell>
          <cell r="J74" t="str">
            <v>Asset Managers</v>
          </cell>
          <cell r="K74" t="str">
            <v>Recurrent</v>
          </cell>
          <cell r="M74">
            <v>10</v>
          </cell>
          <cell r="N74">
            <v>5</v>
          </cell>
          <cell r="O74">
            <v>8</v>
          </cell>
          <cell r="P74">
            <v>5</v>
          </cell>
        </row>
        <row r="75">
          <cell r="B75">
            <v>39.200000000000003</v>
          </cell>
          <cell r="C75" t="str">
            <v>Instrument Transformers</v>
          </cell>
          <cell r="D75" t="str">
            <v>High DGA ITs - 220kV and above</v>
          </cell>
          <cell r="E75" t="str">
            <v>Replacement</v>
          </cell>
          <cell r="F75" t="str">
            <v>Make budget provision for unidentified replacements based on historical replacement rates</v>
          </cell>
          <cell r="G75" t="str">
            <v>CAP</v>
          </cell>
          <cell r="H75" t="str">
            <v>C</v>
          </cell>
          <cell r="J75" t="str">
            <v>SSE</v>
          </cell>
          <cell r="K75" t="str">
            <v>Recurrent</v>
          </cell>
          <cell r="M75">
            <v>10</v>
          </cell>
          <cell r="N75">
            <v>5</v>
          </cell>
          <cell r="O75">
            <v>8</v>
          </cell>
          <cell r="P75">
            <v>5</v>
          </cell>
        </row>
        <row r="76">
          <cell r="B76">
            <v>40.1</v>
          </cell>
          <cell r="C76" t="str">
            <v>Instrument Transformers</v>
          </cell>
          <cell r="D76" t="str">
            <v xml:space="preserve">High DGA ITs - 132kV </v>
          </cell>
          <cell r="E76" t="str">
            <v>Replacement</v>
          </cell>
          <cell r="F76" t="str">
            <v>Assess and Replace as required</v>
          </cell>
          <cell r="G76" t="str">
            <v>CAP</v>
          </cell>
          <cell r="H76" t="str">
            <v>C</v>
          </cell>
          <cell r="I76">
            <v>1994</v>
          </cell>
          <cell r="J76" t="str">
            <v>Asset Managers</v>
          </cell>
          <cell r="K76" t="str">
            <v>Recurrent</v>
          </cell>
          <cell r="M76">
            <v>10</v>
          </cell>
          <cell r="N76">
            <v>5</v>
          </cell>
          <cell r="O76">
            <v>8</v>
          </cell>
          <cell r="P76">
            <v>5</v>
          </cell>
        </row>
        <row r="77">
          <cell r="B77">
            <v>40.200000000000003</v>
          </cell>
          <cell r="C77" t="str">
            <v>Instrument Transformers</v>
          </cell>
          <cell r="D77" t="str">
            <v xml:space="preserve">High DGA ITs - 132kV </v>
          </cell>
          <cell r="E77" t="str">
            <v>Replacement</v>
          </cell>
          <cell r="F77" t="str">
            <v>Make budget provision for unidentified replacements based on historical replacement rates</v>
          </cell>
          <cell r="G77" t="str">
            <v>CAP</v>
          </cell>
          <cell r="H77" t="str">
            <v>C</v>
          </cell>
          <cell r="J77" t="str">
            <v>SSE</v>
          </cell>
          <cell r="K77" t="str">
            <v>Recurrent</v>
          </cell>
          <cell r="M77">
            <v>10</v>
          </cell>
          <cell r="N77">
            <v>5</v>
          </cell>
          <cell r="O77">
            <v>8</v>
          </cell>
          <cell r="P77">
            <v>5</v>
          </cell>
        </row>
        <row r="78">
          <cell r="B78">
            <v>41.1</v>
          </cell>
          <cell r="C78" t="str">
            <v>Instrument Transformers</v>
          </cell>
          <cell r="D78" t="str">
            <v>High DGA ITs - 66kV and below</v>
          </cell>
          <cell r="E78" t="str">
            <v>Replacement</v>
          </cell>
          <cell r="F78" t="str">
            <v>Assess and Replace as required</v>
          </cell>
          <cell r="G78" t="str">
            <v>CAP</v>
          </cell>
          <cell r="H78" t="str">
            <v>C</v>
          </cell>
          <cell r="I78">
            <v>1994</v>
          </cell>
          <cell r="J78" t="str">
            <v>Asset Managers</v>
          </cell>
          <cell r="K78" t="str">
            <v>Recurrent</v>
          </cell>
          <cell r="M78">
            <v>10</v>
          </cell>
          <cell r="N78">
            <v>5</v>
          </cell>
          <cell r="O78">
            <v>8</v>
          </cell>
          <cell r="P78">
            <v>5</v>
          </cell>
        </row>
        <row r="79">
          <cell r="B79">
            <v>41.2</v>
          </cell>
          <cell r="C79" t="str">
            <v>Instrument Transformers</v>
          </cell>
          <cell r="D79" t="str">
            <v>High DGA ITs - 66kV and below</v>
          </cell>
          <cell r="E79" t="str">
            <v>Replacement</v>
          </cell>
          <cell r="F79" t="str">
            <v>Make budget provision for unidentified replacements based on historical replacement rates</v>
          </cell>
          <cell r="G79" t="str">
            <v>CAP</v>
          </cell>
          <cell r="H79" t="str">
            <v>C</v>
          </cell>
          <cell r="J79" t="str">
            <v>SSE</v>
          </cell>
          <cell r="K79" t="str">
            <v>Recurrent</v>
          </cell>
          <cell r="M79">
            <v>10</v>
          </cell>
          <cell r="N79">
            <v>5</v>
          </cell>
          <cell r="O79">
            <v>8</v>
          </cell>
          <cell r="P79">
            <v>5</v>
          </cell>
        </row>
        <row r="80">
          <cell r="B80">
            <v>42.1</v>
          </cell>
          <cell r="C80" t="str">
            <v>Instrument Transformers</v>
          </cell>
          <cell r="D80" t="str">
            <v>Tyree Contract 2794 (with on-line monitoring)</v>
          </cell>
          <cell r="E80" t="str">
            <v>Other</v>
          </cell>
          <cell r="F80" t="str">
            <v>Assess effectiveness and reliability of OLM</v>
          </cell>
          <cell r="G80" t="str">
            <v>CAP</v>
          </cell>
          <cell r="H80" t="str">
            <v>I</v>
          </cell>
          <cell r="I80">
            <v>2000</v>
          </cell>
          <cell r="J80" t="str">
            <v>AM/Central, AM/Northern</v>
          </cell>
          <cell r="K80" t="str">
            <v>Recurrent</v>
          </cell>
          <cell r="M80">
            <v>8</v>
          </cell>
          <cell r="N80">
            <v>5</v>
          </cell>
          <cell r="O80">
            <v>8</v>
          </cell>
          <cell r="P80">
            <v>5</v>
          </cell>
        </row>
        <row r="81">
          <cell r="B81">
            <v>42.2</v>
          </cell>
          <cell r="C81" t="str">
            <v>Instrument Transformers</v>
          </cell>
          <cell r="D81" t="str">
            <v>Tyree Contract 2794 (without on-line monitoring)</v>
          </cell>
          <cell r="E81" t="str">
            <v>Replacement</v>
          </cell>
          <cell r="F81" t="str">
            <v>Replace all of this type without on-line monitoring</v>
          </cell>
          <cell r="G81" t="str">
            <v>CAP</v>
          </cell>
          <cell r="H81" t="str">
            <v>R</v>
          </cell>
          <cell r="I81">
            <v>2000</v>
          </cell>
          <cell r="J81" t="str">
            <v>Asset Managers</v>
          </cell>
          <cell r="M81">
            <v>8</v>
          </cell>
          <cell r="N81">
            <v>5</v>
          </cell>
          <cell r="O81">
            <v>8</v>
          </cell>
          <cell r="P81">
            <v>5</v>
          </cell>
        </row>
        <row r="82">
          <cell r="B82">
            <v>42.3</v>
          </cell>
          <cell r="C82" t="str">
            <v>Instrument Transformers</v>
          </cell>
          <cell r="D82" t="str">
            <v>Tyree Contract 2794</v>
          </cell>
          <cell r="E82" t="str">
            <v>Replacement</v>
          </cell>
          <cell r="F82" t="str">
            <v>Replace all of this type</v>
          </cell>
          <cell r="G82" t="str">
            <v>CAP</v>
          </cell>
          <cell r="H82" t="str">
            <v>R</v>
          </cell>
          <cell r="I82">
            <v>2005</v>
          </cell>
          <cell r="J82" t="str">
            <v>Asset Managers</v>
          </cell>
          <cell r="K82">
            <v>2010</v>
          </cell>
          <cell r="L82" t="str">
            <v>80% certain</v>
          </cell>
          <cell r="M82">
            <v>8</v>
          </cell>
          <cell r="N82">
            <v>5</v>
          </cell>
          <cell r="O82">
            <v>8</v>
          </cell>
          <cell r="P82">
            <v>5</v>
          </cell>
        </row>
        <row r="83">
          <cell r="B83">
            <v>43.1</v>
          </cell>
          <cell r="C83" t="str">
            <v>Instrument Transformers</v>
          </cell>
          <cell r="D83" t="str">
            <v>Tyree Contract 3113 (without OLM)</v>
          </cell>
          <cell r="E83" t="str">
            <v>Other</v>
          </cell>
          <cell r="F83" t="str">
            <v>Carry out 6-monthly oil sampling</v>
          </cell>
          <cell r="G83" t="str">
            <v>CAP</v>
          </cell>
          <cell r="H83" t="str">
            <v>M</v>
          </cell>
          <cell r="I83">
            <v>2000</v>
          </cell>
          <cell r="J83" t="str">
            <v>Asset Managers</v>
          </cell>
          <cell r="K83" t="str">
            <v>Ongoing</v>
          </cell>
          <cell r="M83">
            <v>8</v>
          </cell>
          <cell r="N83">
            <v>5</v>
          </cell>
          <cell r="O83">
            <v>8</v>
          </cell>
          <cell r="P83">
            <v>5</v>
          </cell>
        </row>
        <row r="84">
          <cell r="B84">
            <v>43.2</v>
          </cell>
          <cell r="C84" t="str">
            <v>Instrument Transformers</v>
          </cell>
          <cell r="D84" t="str">
            <v>Tyree Contract 3113 (without OLM)</v>
          </cell>
          <cell r="E84" t="str">
            <v>Replacement</v>
          </cell>
          <cell r="F84" t="str">
            <v>Replace</v>
          </cell>
          <cell r="G84" t="str">
            <v>CAP</v>
          </cell>
          <cell r="H84" t="str">
            <v>R</v>
          </cell>
          <cell r="I84">
            <v>2000</v>
          </cell>
          <cell r="J84" t="str">
            <v>Asset Managers</v>
          </cell>
          <cell r="K84">
            <v>38139</v>
          </cell>
          <cell r="M84">
            <v>8</v>
          </cell>
          <cell r="N84">
            <v>5</v>
          </cell>
          <cell r="O84">
            <v>8</v>
          </cell>
          <cell r="P84">
            <v>5</v>
          </cell>
        </row>
        <row r="85">
          <cell r="B85">
            <v>43.3</v>
          </cell>
          <cell r="C85" t="str">
            <v>Instrument Transformers</v>
          </cell>
          <cell r="D85" t="str">
            <v>Tyree Contract 3113 (with OLM)</v>
          </cell>
          <cell r="E85" t="str">
            <v>Other</v>
          </cell>
          <cell r="F85" t="str">
            <v>Assess effectiveness and reliability of OLM</v>
          </cell>
          <cell r="G85" t="str">
            <v>CAP</v>
          </cell>
          <cell r="H85" t="str">
            <v>I</v>
          </cell>
          <cell r="I85">
            <v>2000</v>
          </cell>
          <cell r="J85" t="str">
            <v>AM/Central</v>
          </cell>
          <cell r="M85">
            <v>8</v>
          </cell>
          <cell r="N85">
            <v>5</v>
          </cell>
          <cell r="O85">
            <v>8</v>
          </cell>
          <cell r="P85">
            <v>5</v>
          </cell>
        </row>
        <row r="86">
          <cell r="B86">
            <v>43.4</v>
          </cell>
          <cell r="C86" t="str">
            <v>Instrument Transformers</v>
          </cell>
          <cell r="D86" t="str">
            <v>Tyree Contract 3113 (with OLM)</v>
          </cell>
          <cell r="E86" t="str">
            <v>Other</v>
          </cell>
          <cell r="F86" t="str">
            <v>Annual DGA testing?</v>
          </cell>
          <cell r="G86" t="str">
            <v>CAP</v>
          </cell>
          <cell r="H86" t="str">
            <v>I</v>
          </cell>
          <cell r="I86">
            <v>2000</v>
          </cell>
          <cell r="J86" t="str">
            <v>AM/Central</v>
          </cell>
          <cell r="M86">
            <v>8</v>
          </cell>
          <cell r="N86">
            <v>5</v>
          </cell>
          <cell r="O86">
            <v>8</v>
          </cell>
          <cell r="P86">
            <v>5</v>
          </cell>
        </row>
        <row r="87">
          <cell r="B87">
            <v>44.1</v>
          </cell>
          <cell r="C87" t="str">
            <v>Instrument Transformers</v>
          </cell>
          <cell r="D87" t="str">
            <v>Tyree Contract 2909 (without OLM)</v>
          </cell>
          <cell r="E87" t="str">
            <v>Other</v>
          </cell>
          <cell r="F87" t="str">
            <v>Assess effectiveness and reliability of OLM</v>
          </cell>
          <cell r="G87" t="str">
            <v>CAP</v>
          </cell>
          <cell r="M87">
            <v>8</v>
          </cell>
          <cell r="N87">
            <v>5</v>
          </cell>
          <cell r="O87">
            <v>8</v>
          </cell>
          <cell r="P87">
            <v>5</v>
          </cell>
        </row>
        <row r="88">
          <cell r="B88">
            <v>44.2</v>
          </cell>
          <cell r="C88" t="str">
            <v>Instrument Transformers</v>
          </cell>
          <cell r="D88" t="str">
            <v>Tyree Contract 2909 (without OLM)</v>
          </cell>
          <cell r="E88" t="str">
            <v>Replacement</v>
          </cell>
          <cell r="F88" t="str">
            <v>Replace all of this type without on-line monitoring</v>
          </cell>
          <cell r="G88" t="str">
            <v>CAP</v>
          </cell>
          <cell r="H88" t="str">
            <v>R</v>
          </cell>
          <cell r="I88">
            <v>2001</v>
          </cell>
          <cell r="J88" t="str">
            <v>Asset Managers</v>
          </cell>
          <cell r="K88" t="str">
            <v>June, 2006</v>
          </cell>
          <cell r="M88">
            <v>8</v>
          </cell>
          <cell r="N88">
            <v>5</v>
          </cell>
          <cell r="O88">
            <v>8</v>
          </cell>
          <cell r="P88">
            <v>5</v>
          </cell>
        </row>
        <row r="89">
          <cell r="B89">
            <v>45.1</v>
          </cell>
          <cell r="C89" t="str">
            <v>Instrument Transformers</v>
          </cell>
          <cell r="D89" t="str">
            <v>ASEA CUEA (X-mas Tree) CVT</v>
          </cell>
          <cell r="E89" t="str">
            <v>Replacement</v>
          </cell>
          <cell r="F89" t="str">
            <v>Replace all of this type</v>
          </cell>
          <cell r="G89" t="str">
            <v>CAP</v>
          </cell>
          <cell r="H89" t="str">
            <v>R</v>
          </cell>
          <cell r="I89">
            <v>1995</v>
          </cell>
          <cell r="J89" t="str">
            <v>Asset Managers</v>
          </cell>
          <cell r="K89">
            <v>38504</v>
          </cell>
          <cell r="M89">
            <v>8</v>
          </cell>
          <cell r="N89">
            <v>5</v>
          </cell>
          <cell r="O89">
            <v>8</v>
          </cell>
          <cell r="P89">
            <v>8</v>
          </cell>
        </row>
        <row r="90">
          <cell r="B90">
            <v>45.2</v>
          </cell>
          <cell r="C90" t="str">
            <v>Instrument Transformers</v>
          </cell>
          <cell r="D90" t="str">
            <v>Coupling Capacitors for X-mas Tress CVTs</v>
          </cell>
          <cell r="E90" t="str">
            <v>Replacement</v>
          </cell>
          <cell r="F90" t="str">
            <v>Replace all of this type</v>
          </cell>
          <cell r="G90" t="str">
            <v>CAP</v>
          </cell>
          <cell r="H90" t="str">
            <v>R</v>
          </cell>
          <cell r="I90">
            <v>1998</v>
          </cell>
          <cell r="J90" t="str">
            <v>Asset Managers</v>
          </cell>
          <cell r="K90" t="str">
            <v>June, 2005</v>
          </cell>
          <cell r="M90">
            <v>8</v>
          </cell>
          <cell r="N90">
            <v>5</v>
          </cell>
          <cell r="O90">
            <v>8</v>
          </cell>
          <cell r="P90">
            <v>8</v>
          </cell>
        </row>
        <row r="91">
          <cell r="B91">
            <v>46</v>
          </cell>
          <cell r="C91" t="str">
            <v>Instrument Transformers</v>
          </cell>
          <cell r="D91" t="str">
            <v>Under rated NUB CTs for in capacitor banks</v>
          </cell>
          <cell r="E91" t="str">
            <v>Replacement</v>
          </cell>
          <cell r="F91" t="str">
            <v>Replace with fully rated CT</v>
          </cell>
          <cell r="G91" t="str">
            <v>CAP</v>
          </cell>
          <cell r="H91" t="str">
            <v>R</v>
          </cell>
          <cell r="I91">
            <v>1995</v>
          </cell>
          <cell r="J91" t="str">
            <v>Asset Managers</v>
          </cell>
          <cell r="K91">
            <v>38504</v>
          </cell>
          <cell r="L91" t="str">
            <v>Not defined</v>
          </cell>
          <cell r="M91">
            <v>8</v>
          </cell>
          <cell r="N91">
            <v>2</v>
          </cell>
          <cell r="O91">
            <v>8</v>
          </cell>
          <cell r="P91">
            <v>0</v>
          </cell>
        </row>
        <row r="92">
          <cell r="B92">
            <v>47</v>
          </cell>
          <cell r="C92" t="str">
            <v>Other Equipment</v>
          </cell>
          <cell r="D92" t="str">
            <v>Provide alternate auxiliary supply to Avon SS</v>
          </cell>
          <cell r="E92" t="str">
            <v>Replacement</v>
          </cell>
          <cell r="F92" t="str">
            <v>Install power rated MVTs at Avon to Provide auxiliary supply</v>
          </cell>
          <cell r="G92" t="str">
            <v>CAP</v>
          </cell>
          <cell r="H92" t="str">
            <v>R</v>
          </cell>
          <cell r="I92">
            <v>2003</v>
          </cell>
          <cell r="J92" t="str">
            <v>AM/Central</v>
          </cell>
          <cell r="K92">
            <v>38504</v>
          </cell>
          <cell r="M92">
            <v>0</v>
          </cell>
          <cell r="N92">
            <v>0</v>
          </cell>
          <cell r="O92">
            <v>10</v>
          </cell>
          <cell r="P92">
            <v>8</v>
          </cell>
        </row>
        <row r="93">
          <cell r="B93">
            <v>48</v>
          </cell>
          <cell r="C93" t="str">
            <v>Ancillary Systems</v>
          </cell>
          <cell r="D93" t="str">
            <v xml:space="preserve">VT Secondary Boxes </v>
          </cell>
          <cell r="E93" t="str">
            <v>Replacement</v>
          </cell>
          <cell r="F93" t="str">
            <v>Replace De-ion CBs</v>
          </cell>
          <cell r="G93" t="str">
            <v>MOPS</v>
          </cell>
          <cell r="H93" t="str">
            <v>R</v>
          </cell>
          <cell r="I93">
            <v>2004</v>
          </cell>
          <cell r="J93" t="str">
            <v>Asset Managers</v>
          </cell>
          <cell r="K93">
            <v>38504</v>
          </cell>
          <cell r="M93">
            <v>0</v>
          </cell>
          <cell r="N93">
            <v>0</v>
          </cell>
          <cell r="O93">
            <v>5</v>
          </cell>
          <cell r="P93">
            <v>8</v>
          </cell>
        </row>
        <row r="94">
          <cell r="B94">
            <v>49</v>
          </cell>
          <cell r="C94" t="str">
            <v>Instrument Transformers</v>
          </cell>
          <cell r="D94" t="str">
            <v>Non-Standard CTs</v>
          </cell>
          <cell r="E94" t="str">
            <v>Replacement</v>
          </cell>
          <cell r="F94" t="str">
            <v>Where non-standard CTs are in service, replace if there is no reasonable contingency available</v>
          </cell>
          <cell r="G94" t="str">
            <v>CAP</v>
          </cell>
          <cell r="H94" t="str">
            <v>R</v>
          </cell>
          <cell r="I94">
            <v>1994</v>
          </cell>
          <cell r="J94" t="str">
            <v>Asset Managers</v>
          </cell>
          <cell r="K94">
            <v>38869</v>
          </cell>
          <cell r="L94" t="str">
            <v>Not defined, split</v>
          </cell>
          <cell r="M94">
            <v>0</v>
          </cell>
          <cell r="N94">
            <v>0</v>
          </cell>
          <cell r="O94">
            <v>8</v>
          </cell>
          <cell r="P94">
            <v>5</v>
          </cell>
        </row>
        <row r="95">
          <cell r="B95">
            <v>50</v>
          </cell>
          <cell r="C95" t="str">
            <v>DC Systems</v>
          </cell>
          <cell r="D95" t="str">
            <v>Substation Batteries - 50V</v>
          </cell>
          <cell r="E95" t="str">
            <v>Replacement</v>
          </cell>
          <cell r="F95" t="str">
            <v>Monitor and replace as required</v>
          </cell>
          <cell r="G95" t="str">
            <v>CAP</v>
          </cell>
          <cell r="H95" t="str">
            <v>C</v>
          </cell>
          <cell r="I95">
            <v>1994</v>
          </cell>
          <cell r="J95" t="str">
            <v>Asset Managers</v>
          </cell>
          <cell r="K95" t="str">
            <v>Recurrent</v>
          </cell>
          <cell r="M95">
            <v>0</v>
          </cell>
          <cell r="N95">
            <v>0</v>
          </cell>
          <cell r="O95">
            <v>10</v>
          </cell>
          <cell r="P95">
            <v>2</v>
          </cell>
        </row>
        <row r="96">
          <cell r="B96">
            <v>51</v>
          </cell>
          <cell r="C96" t="str">
            <v>DC Systems</v>
          </cell>
          <cell r="D96" t="str">
            <v>Substation Batteries - 110V</v>
          </cell>
          <cell r="E96" t="str">
            <v>Replacement</v>
          </cell>
          <cell r="F96" t="str">
            <v>Monitor and replace as required</v>
          </cell>
          <cell r="G96" t="str">
            <v>CAP</v>
          </cell>
          <cell r="H96" t="str">
            <v>C</v>
          </cell>
          <cell r="I96">
            <v>1994</v>
          </cell>
          <cell r="J96" t="str">
            <v>Asset Managers</v>
          </cell>
          <cell r="K96" t="str">
            <v>Recurrent</v>
          </cell>
          <cell r="M96">
            <v>0</v>
          </cell>
          <cell r="N96">
            <v>0</v>
          </cell>
          <cell r="O96">
            <v>8</v>
          </cell>
          <cell r="P96">
            <v>2</v>
          </cell>
        </row>
        <row r="97">
          <cell r="B97">
            <v>52</v>
          </cell>
          <cell r="C97" t="str">
            <v>DC Systems</v>
          </cell>
          <cell r="D97" t="str">
            <v>Substation Batteries - 240V</v>
          </cell>
          <cell r="E97" t="str">
            <v>Replacement</v>
          </cell>
          <cell r="F97" t="str">
            <v>Monitor and replace as required</v>
          </cell>
          <cell r="G97" t="str">
            <v>CAP</v>
          </cell>
          <cell r="H97" t="str">
            <v>C</v>
          </cell>
          <cell r="J97" t="str">
            <v>Asset Managers</v>
          </cell>
          <cell r="K97" t="str">
            <v>Recurrent</v>
          </cell>
          <cell r="M97">
            <v>0</v>
          </cell>
          <cell r="N97">
            <v>0</v>
          </cell>
          <cell r="O97">
            <v>8</v>
          </cell>
          <cell r="P97">
            <v>2</v>
          </cell>
        </row>
        <row r="98">
          <cell r="B98">
            <v>53</v>
          </cell>
          <cell r="C98" t="str">
            <v>DC Systems</v>
          </cell>
          <cell r="D98" t="str">
            <v>Substation Battery chargers - 50V</v>
          </cell>
          <cell r="E98" t="str">
            <v>Replacement</v>
          </cell>
          <cell r="F98" t="str">
            <v>Monitor and replace as required</v>
          </cell>
          <cell r="G98" t="str">
            <v>CAP</v>
          </cell>
          <cell r="H98" t="str">
            <v>C</v>
          </cell>
          <cell r="I98">
            <v>1998</v>
          </cell>
          <cell r="J98" t="str">
            <v>Asset Managers</v>
          </cell>
          <cell r="K98" t="str">
            <v>Recurrent</v>
          </cell>
          <cell r="M98">
            <v>0</v>
          </cell>
          <cell r="N98">
            <v>0</v>
          </cell>
          <cell r="O98">
            <v>8</v>
          </cell>
          <cell r="P98">
            <v>2</v>
          </cell>
        </row>
        <row r="99">
          <cell r="B99">
            <v>54</v>
          </cell>
          <cell r="C99" t="str">
            <v>DC Systems</v>
          </cell>
          <cell r="D99" t="str">
            <v>Substation Battery chargers - 110V</v>
          </cell>
          <cell r="E99" t="str">
            <v>Replacement</v>
          </cell>
          <cell r="F99" t="str">
            <v>Monitor and replace as required</v>
          </cell>
          <cell r="G99" t="str">
            <v>CAP</v>
          </cell>
          <cell r="H99" t="str">
            <v>C</v>
          </cell>
          <cell r="I99">
            <v>1998</v>
          </cell>
          <cell r="J99" t="str">
            <v>Asset Managers</v>
          </cell>
          <cell r="K99" t="str">
            <v>Recurrent</v>
          </cell>
          <cell r="M99">
            <v>0</v>
          </cell>
          <cell r="N99">
            <v>0</v>
          </cell>
          <cell r="O99">
            <v>8</v>
          </cell>
          <cell r="P99">
            <v>2</v>
          </cell>
        </row>
        <row r="100">
          <cell r="B100">
            <v>55</v>
          </cell>
          <cell r="C100" t="str">
            <v>DC Systems</v>
          </cell>
          <cell r="D100" t="str">
            <v>Substation Battery chargers - 240V</v>
          </cell>
          <cell r="E100" t="str">
            <v>Replacement</v>
          </cell>
          <cell r="F100" t="str">
            <v>Monitor and replace as required</v>
          </cell>
          <cell r="G100" t="str">
            <v>CAP</v>
          </cell>
          <cell r="H100" t="str">
            <v>C</v>
          </cell>
          <cell r="J100" t="str">
            <v>Asset Managers</v>
          </cell>
          <cell r="K100" t="str">
            <v>Recurrent</v>
          </cell>
          <cell r="M100">
            <v>0</v>
          </cell>
          <cell r="N100">
            <v>0</v>
          </cell>
          <cell r="O100">
            <v>8</v>
          </cell>
          <cell r="P100">
            <v>2</v>
          </cell>
        </row>
        <row r="101">
          <cell r="B101">
            <v>56</v>
          </cell>
          <cell r="C101" t="str">
            <v>Disconnectors and Earth Switches</v>
          </cell>
          <cell r="D101" t="str">
            <v>220kV and above</v>
          </cell>
          <cell r="E101" t="str">
            <v>Replacement</v>
          </cell>
          <cell r="F101" t="str">
            <v>Monitor and replace as required</v>
          </cell>
          <cell r="G101" t="str">
            <v>CAP</v>
          </cell>
          <cell r="H101" t="str">
            <v>C</v>
          </cell>
          <cell r="I101">
            <v>1997</v>
          </cell>
          <cell r="J101" t="str">
            <v>Asset Managers</v>
          </cell>
          <cell r="K101" t="str">
            <v>Recurrent</v>
          </cell>
          <cell r="M101">
            <v>5</v>
          </cell>
          <cell r="N101">
            <v>0</v>
          </cell>
          <cell r="O101">
            <v>10</v>
          </cell>
          <cell r="P101">
            <v>5</v>
          </cell>
        </row>
        <row r="102">
          <cell r="B102">
            <v>57</v>
          </cell>
          <cell r="C102" t="str">
            <v>Disconnectors and Earth Switches</v>
          </cell>
          <cell r="D102" t="str">
            <v>132kV</v>
          </cell>
          <cell r="E102" t="str">
            <v>Replacement</v>
          </cell>
          <cell r="F102" t="str">
            <v>Monitor and replace as required</v>
          </cell>
          <cell r="G102" t="str">
            <v>CAP</v>
          </cell>
          <cell r="H102" t="str">
            <v>C</v>
          </cell>
          <cell r="I102">
            <v>1997</v>
          </cell>
          <cell r="J102" t="str">
            <v>Asset Managers</v>
          </cell>
          <cell r="K102" t="str">
            <v>Recurrent</v>
          </cell>
          <cell r="M102">
            <v>5</v>
          </cell>
          <cell r="N102">
            <v>0</v>
          </cell>
          <cell r="O102">
            <v>10</v>
          </cell>
          <cell r="P102">
            <v>5</v>
          </cell>
        </row>
        <row r="103">
          <cell r="B103">
            <v>58</v>
          </cell>
          <cell r="C103" t="str">
            <v>Disconnectors and Earth Switches</v>
          </cell>
          <cell r="D103" t="str">
            <v>66kV and below</v>
          </cell>
          <cell r="E103" t="str">
            <v>Replacement</v>
          </cell>
          <cell r="F103" t="str">
            <v>Monitor and replace as required</v>
          </cell>
          <cell r="G103" t="str">
            <v>CAP</v>
          </cell>
          <cell r="H103" t="str">
            <v>C</v>
          </cell>
          <cell r="I103">
            <v>1997</v>
          </cell>
          <cell r="J103" t="str">
            <v>Asset Managers</v>
          </cell>
          <cell r="K103" t="str">
            <v>Recurrent</v>
          </cell>
          <cell r="M103">
            <v>5</v>
          </cell>
          <cell r="N103">
            <v>0</v>
          </cell>
          <cell r="O103">
            <v>10</v>
          </cell>
          <cell r="P103">
            <v>5</v>
          </cell>
        </row>
        <row r="104">
          <cell r="B104">
            <v>59</v>
          </cell>
          <cell r="C104" t="str">
            <v>GIS</v>
          </cell>
          <cell r="D104" t="str">
            <v>Beaconsfield</v>
          </cell>
          <cell r="E104" t="str">
            <v>Other</v>
          </cell>
          <cell r="F104" t="str">
            <v>Review options beyond 2006</v>
          </cell>
          <cell r="G104" t="str">
            <v>Ops</v>
          </cell>
          <cell r="H104" t="str">
            <v>I</v>
          </cell>
          <cell r="I104">
            <v>2003</v>
          </cell>
          <cell r="J104" t="str">
            <v>M/AP</v>
          </cell>
          <cell r="K104">
            <v>38687</v>
          </cell>
          <cell r="M104">
            <v>0</v>
          </cell>
          <cell r="N104">
            <v>0</v>
          </cell>
          <cell r="O104">
            <v>8</v>
          </cell>
          <cell r="P104">
            <v>10</v>
          </cell>
        </row>
        <row r="105">
          <cell r="B105">
            <v>60</v>
          </cell>
          <cell r="C105" t="str">
            <v>GIS</v>
          </cell>
          <cell r="D105" t="str">
            <v>Beaconsfield</v>
          </cell>
          <cell r="E105" t="str">
            <v>Replacement</v>
          </cell>
          <cell r="F105" t="str">
            <v>Install conventional CB on No.1 Reactor</v>
          </cell>
          <cell r="G105" t="str">
            <v>CAP</v>
          </cell>
          <cell r="H105" t="str">
            <v>R</v>
          </cell>
          <cell r="I105">
            <v>2004</v>
          </cell>
          <cell r="J105" t="str">
            <v>AM/Central</v>
          </cell>
          <cell r="K105">
            <v>38504</v>
          </cell>
          <cell r="M105">
            <v>0</v>
          </cell>
          <cell r="N105">
            <v>2</v>
          </cell>
          <cell r="O105">
            <v>10</v>
          </cell>
          <cell r="P105">
            <v>10</v>
          </cell>
        </row>
        <row r="106">
          <cell r="B106">
            <v>61</v>
          </cell>
          <cell r="C106" t="str">
            <v>Environment</v>
          </cell>
          <cell r="D106" t="str">
            <v>PCB Disposal</v>
          </cell>
          <cell r="E106" t="str">
            <v>Replacement</v>
          </cell>
          <cell r="F106" t="str">
            <v>Remove all scheduled PCB contaminated from in-service equipment</v>
          </cell>
          <cell r="G106" t="str">
            <v>CAP</v>
          </cell>
          <cell r="H106" t="str">
            <v>R</v>
          </cell>
          <cell r="I106">
            <v>2003</v>
          </cell>
          <cell r="J106" t="str">
            <v>Asset Managers</v>
          </cell>
          <cell r="K106">
            <v>40179</v>
          </cell>
          <cell r="M106">
            <v>2</v>
          </cell>
          <cell r="N106">
            <v>10</v>
          </cell>
          <cell r="O106">
            <v>0</v>
          </cell>
          <cell r="P106">
            <v>8</v>
          </cell>
        </row>
        <row r="107">
          <cell r="B107">
            <v>62</v>
          </cell>
          <cell r="C107" t="str">
            <v>Surge Diverters</v>
          </cell>
          <cell r="D107" t="str">
            <v>Gapped Type (pre 1965) - 220kV and above</v>
          </cell>
          <cell r="E107" t="str">
            <v>Replacement</v>
          </cell>
          <cell r="F107" t="str">
            <v>Replace</v>
          </cell>
          <cell r="G107" t="str">
            <v>MOPS</v>
          </cell>
          <cell r="H107" t="str">
            <v>R</v>
          </cell>
          <cell r="I107">
            <v>2000</v>
          </cell>
          <cell r="J107" t="str">
            <v>Asset Managers</v>
          </cell>
          <cell r="K107" t="str">
            <v>June, 2005</v>
          </cell>
          <cell r="M107">
            <v>8</v>
          </cell>
          <cell r="N107">
            <v>0</v>
          </cell>
          <cell r="O107">
            <v>8</v>
          </cell>
          <cell r="P107">
            <v>0</v>
          </cell>
        </row>
        <row r="108">
          <cell r="B108">
            <v>63</v>
          </cell>
          <cell r="C108" t="str">
            <v>Surge Diverters</v>
          </cell>
          <cell r="D108" t="str">
            <v>Gapped Type (pre 1965) - 132kV</v>
          </cell>
          <cell r="E108" t="str">
            <v>Replacement</v>
          </cell>
          <cell r="F108" t="str">
            <v>Replace</v>
          </cell>
          <cell r="G108" t="str">
            <v>MOPS</v>
          </cell>
          <cell r="H108" t="str">
            <v>R</v>
          </cell>
          <cell r="I108">
            <v>2000</v>
          </cell>
          <cell r="J108" t="str">
            <v>Asset Managers</v>
          </cell>
          <cell r="K108" t="str">
            <v>June, 2005</v>
          </cell>
          <cell r="M108">
            <v>8</v>
          </cell>
          <cell r="N108">
            <v>0</v>
          </cell>
          <cell r="O108">
            <v>8</v>
          </cell>
          <cell r="P108">
            <v>0</v>
          </cell>
        </row>
        <row r="109">
          <cell r="B109">
            <v>64</v>
          </cell>
          <cell r="C109" t="str">
            <v>Surge Diverters</v>
          </cell>
          <cell r="D109" t="str">
            <v>Gapped Type (pre 1965) - 66kV</v>
          </cell>
          <cell r="E109" t="str">
            <v>Replacement</v>
          </cell>
          <cell r="F109" t="str">
            <v>Replace</v>
          </cell>
          <cell r="G109" t="str">
            <v>MOPS</v>
          </cell>
          <cell r="H109" t="str">
            <v>R</v>
          </cell>
          <cell r="I109">
            <v>2000</v>
          </cell>
          <cell r="J109" t="str">
            <v>Asset Managers</v>
          </cell>
          <cell r="K109" t="str">
            <v>June, 2005</v>
          </cell>
          <cell r="M109">
            <v>8</v>
          </cell>
          <cell r="N109">
            <v>0</v>
          </cell>
          <cell r="O109">
            <v>8</v>
          </cell>
          <cell r="P109">
            <v>0</v>
          </cell>
        </row>
        <row r="110">
          <cell r="B110">
            <v>65</v>
          </cell>
          <cell r="C110" t="str">
            <v>Surge Diverters</v>
          </cell>
          <cell r="D110" t="str">
            <v>Gapped Type (post 1965) - 220kV and above</v>
          </cell>
          <cell r="E110" t="str">
            <v>Replacement</v>
          </cell>
          <cell r="F110" t="str">
            <v>Replace</v>
          </cell>
          <cell r="G110" t="str">
            <v>MOPS</v>
          </cell>
          <cell r="H110" t="str">
            <v>R</v>
          </cell>
          <cell r="I110">
            <v>2002</v>
          </cell>
          <cell r="J110" t="str">
            <v>Asset Managers</v>
          </cell>
          <cell r="K110">
            <v>40330</v>
          </cell>
          <cell r="M110">
            <v>8</v>
          </cell>
          <cell r="N110">
            <v>0</v>
          </cell>
          <cell r="O110">
            <v>8</v>
          </cell>
          <cell r="P110">
            <v>0</v>
          </cell>
        </row>
        <row r="111">
          <cell r="B111">
            <v>66</v>
          </cell>
          <cell r="C111" t="str">
            <v>Surge Diverters</v>
          </cell>
          <cell r="D111" t="str">
            <v>Gapped Type (post 1965) - 132kV</v>
          </cell>
          <cell r="E111" t="str">
            <v>Replacement</v>
          </cell>
          <cell r="F111" t="str">
            <v>Replace</v>
          </cell>
          <cell r="G111" t="str">
            <v>MOPS</v>
          </cell>
          <cell r="H111" t="str">
            <v>R</v>
          </cell>
          <cell r="I111">
            <v>2002</v>
          </cell>
          <cell r="J111" t="str">
            <v>Asset Managers</v>
          </cell>
          <cell r="K111">
            <v>40330</v>
          </cell>
          <cell r="M111">
            <v>8</v>
          </cell>
          <cell r="N111">
            <v>0</v>
          </cell>
          <cell r="O111">
            <v>8</v>
          </cell>
          <cell r="P111">
            <v>0</v>
          </cell>
        </row>
        <row r="112">
          <cell r="B112">
            <v>67</v>
          </cell>
          <cell r="C112" t="str">
            <v>Surge Diverters</v>
          </cell>
          <cell r="D112" t="str">
            <v>Gapped Type (post 1965) - 66kV and below</v>
          </cell>
          <cell r="E112" t="str">
            <v>Replacement</v>
          </cell>
          <cell r="F112" t="str">
            <v>Replace</v>
          </cell>
          <cell r="G112" t="str">
            <v>MOPS</v>
          </cell>
          <cell r="H112" t="str">
            <v>R</v>
          </cell>
          <cell r="I112">
            <v>2002</v>
          </cell>
          <cell r="J112" t="str">
            <v>Asset Managers</v>
          </cell>
          <cell r="K112">
            <v>40330</v>
          </cell>
          <cell r="M112">
            <v>8</v>
          </cell>
          <cell r="N112">
            <v>0</v>
          </cell>
          <cell r="O112">
            <v>8</v>
          </cell>
          <cell r="P112">
            <v>0</v>
          </cell>
        </row>
        <row r="113">
          <cell r="B113">
            <v>68</v>
          </cell>
          <cell r="C113" t="str">
            <v>Reactive Plant</v>
          </cell>
          <cell r="D113" t="str">
            <v>Capacitor</v>
          </cell>
          <cell r="E113" t="str">
            <v>Replacement</v>
          </cell>
          <cell r="F113" t="str">
            <v>Monitor and replace as required</v>
          </cell>
          <cell r="G113" t="str">
            <v>CAP</v>
          </cell>
          <cell r="H113" t="str">
            <v>C</v>
          </cell>
          <cell r="I113">
            <v>2000</v>
          </cell>
          <cell r="J113" t="str">
            <v>Asset Managers</v>
          </cell>
          <cell r="K113" t="str">
            <v>Recurrent</v>
          </cell>
          <cell r="M113">
            <v>2</v>
          </cell>
          <cell r="N113">
            <v>2</v>
          </cell>
          <cell r="O113">
            <v>8</v>
          </cell>
          <cell r="P113">
            <v>10</v>
          </cell>
        </row>
        <row r="114">
          <cell r="B114">
            <v>69.099999999999994</v>
          </cell>
          <cell r="C114" t="str">
            <v>Buildings</v>
          </cell>
          <cell r="D114" t="str">
            <v>Pre- 1975 Buildings</v>
          </cell>
          <cell r="E114" t="str">
            <v>Other</v>
          </cell>
          <cell r="F114" t="str">
            <v>Formal building inspection to be carried out since 1990</v>
          </cell>
          <cell r="G114" t="str">
            <v>Ops</v>
          </cell>
          <cell r="H114" t="str">
            <v>I</v>
          </cell>
          <cell r="I114">
            <v>1998</v>
          </cell>
          <cell r="J114" t="str">
            <v>Asset Managers</v>
          </cell>
          <cell r="K114">
            <v>38322</v>
          </cell>
        </row>
        <row r="115">
          <cell r="B115">
            <v>69.2</v>
          </cell>
          <cell r="C115" t="str">
            <v>Buildings</v>
          </cell>
          <cell r="D115" t="str">
            <v>Building Defects</v>
          </cell>
          <cell r="E115" t="str">
            <v>Other</v>
          </cell>
          <cell r="F115" t="str">
            <v>Regional Business plans to make provision for maintenance</v>
          </cell>
          <cell r="G115" t="str">
            <v>MOPS</v>
          </cell>
          <cell r="H115" t="str">
            <v>c</v>
          </cell>
          <cell r="I115">
            <v>1998</v>
          </cell>
          <cell r="J115" t="str">
            <v>Asset Managers</v>
          </cell>
          <cell r="K115" t="str">
            <v>Recurrent</v>
          </cell>
          <cell r="M115">
            <v>5</v>
          </cell>
          <cell r="N115">
            <v>2</v>
          </cell>
          <cell r="O115">
            <v>0</v>
          </cell>
          <cell r="P115">
            <v>2</v>
          </cell>
        </row>
        <row r="116">
          <cell r="B116">
            <v>69.3</v>
          </cell>
          <cell r="C116" t="str">
            <v>Buildings</v>
          </cell>
          <cell r="D116" t="str">
            <v>Building Improvements</v>
          </cell>
          <cell r="E116" t="str">
            <v>Other</v>
          </cell>
          <cell r="F116" t="str">
            <v>Regional Buisness plans to make provision for building improvements</v>
          </cell>
          <cell r="G116" t="str">
            <v>CAP</v>
          </cell>
          <cell r="H116" t="str">
            <v>c</v>
          </cell>
          <cell r="I116">
            <v>2004</v>
          </cell>
          <cell r="J116" t="str">
            <v>Asset Managers</v>
          </cell>
          <cell r="K116" t="str">
            <v>recurrent</v>
          </cell>
        </row>
        <row r="117">
          <cell r="B117">
            <v>70.099999999999994</v>
          </cell>
          <cell r="C117" t="str">
            <v>Buildings</v>
          </cell>
          <cell r="D117" t="str">
            <v>Energy Efficiency (220kV sites and above)</v>
          </cell>
          <cell r="E117" t="str">
            <v>Other</v>
          </cell>
          <cell r="F117" t="str">
            <v>Carry out energy audit and implement approved recommendations</v>
          </cell>
          <cell r="G117" t="str">
            <v>Ops</v>
          </cell>
          <cell r="H117" t="str">
            <v>I,A</v>
          </cell>
          <cell r="I117">
            <v>2003</v>
          </cell>
          <cell r="J117" t="str">
            <v>Asset Managers</v>
          </cell>
          <cell r="K117" t="str">
            <v>December, 2003, June 2004</v>
          </cell>
          <cell r="L117" t="str">
            <v>Split</v>
          </cell>
        </row>
        <row r="118">
          <cell r="B118">
            <v>70.2</v>
          </cell>
          <cell r="C118" t="str">
            <v>Buildings</v>
          </cell>
          <cell r="D118" t="str">
            <v>Energy Efficiency (sites 132kV and below)</v>
          </cell>
          <cell r="E118" t="str">
            <v>Other</v>
          </cell>
          <cell r="F118" t="str">
            <v>Carry out energy audit and implement approved recommendations</v>
          </cell>
          <cell r="G118" t="str">
            <v>Ops</v>
          </cell>
          <cell r="H118" t="str">
            <v>I,A</v>
          </cell>
          <cell r="I118">
            <v>2003</v>
          </cell>
          <cell r="J118" t="str">
            <v>Asset Managers</v>
          </cell>
          <cell r="K118" t="str">
            <v>June, 2004, December 2004</v>
          </cell>
          <cell r="L118" t="str">
            <v>Split</v>
          </cell>
          <cell r="M118" t="str">
            <v>Assess indivually</v>
          </cell>
        </row>
        <row r="119">
          <cell r="B119">
            <v>71.099999999999994</v>
          </cell>
          <cell r="C119" t="str">
            <v>Fire</v>
          </cell>
          <cell r="D119" t="str">
            <v>Fire Detection and Protection Systems</v>
          </cell>
          <cell r="E119" t="str">
            <v>Other</v>
          </cell>
          <cell r="F119" t="str">
            <v>Regional Business plans to make provision for any installation or replacement to fire detection and protection systems in accordance with the Fire Protection Policies and procedures manual</v>
          </cell>
          <cell r="G119" t="str">
            <v>MOPS</v>
          </cell>
          <cell r="H119" t="str">
            <v>C</v>
          </cell>
          <cell r="I119">
            <v>1998</v>
          </cell>
          <cell r="J119" t="str">
            <v>Asset Managers</v>
          </cell>
          <cell r="K119" t="str">
            <v>Recurrent</v>
          </cell>
          <cell r="M119" t="str">
            <v>Assess indivually</v>
          </cell>
        </row>
        <row r="120">
          <cell r="B120">
            <v>71.2</v>
          </cell>
          <cell r="C120" t="str">
            <v>Fire</v>
          </cell>
          <cell r="D120" t="str">
            <v>Fire Detection and Protection Systems</v>
          </cell>
          <cell r="E120" t="str">
            <v>Upgrade</v>
          </cell>
          <cell r="F120" t="str">
            <v>Install VESDA Systems</v>
          </cell>
          <cell r="G120" t="str">
            <v>CAP</v>
          </cell>
          <cell r="H120" t="str">
            <v>R</v>
          </cell>
        </row>
        <row r="121">
          <cell r="B121">
            <v>72.099999999999994</v>
          </cell>
          <cell r="C121" t="str">
            <v>Fire</v>
          </cell>
          <cell r="D121" t="str">
            <v>Automatic Fire Protection Schemes for Power transformers</v>
          </cell>
          <cell r="E121" t="str">
            <v>Other</v>
          </cell>
          <cell r="F121" t="str">
            <v>Regional Business plans to make provision for any installation or replacement to fire detection and protection systems in accordance with the Fire Protection Policies and procedures manual</v>
          </cell>
          <cell r="G121" t="str">
            <v>MOPS</v>
          </cell>
          <cell r="H121" t="str">
            <v>C</v>
          </cell>
          <cell r="I121">
            <v>1998</v>
          </cell>
          <cell r="J121" t="str">
            <v>Asset Managers</v>
          </cell>
          <cell r="K121">
            <v>38504</v>
          </cell>
          <cell r="M121" t="str">
            <v>Assess indivually</v>
          </cell>
        </row>
        <row r="122">
          <cell r="B122">
            <v>72.2</v>
          </cell>
          <cell r="C122" t="str">
            <v>Fire</v>
          </cell>
          <cell r="D122" t="str">
            <v>Automatic Fire Protection Schemes for Power transformers</v>
          </cell>
          <cell r="E122" t="str">
            <v>Other</v>
          </cell>
          <cell r="F122" t="str">
            <v>Decommission deluge systems not required as and when maintenance costs become significant.</v>
          </cell>
          <cell r="G122" t="str">
            <v>Ops</v>
          </cell>
          <cell r="H122" t="str">
            <v>C</v>
          </cell>
          <cell r="I122">
            <v>1998</v>
          </cell>
          <cell r="J122" t="str">
            <v>Asset Managers</v>
          </cell>
          <cell r="K122">
            <v>38504</v>
          </cell>
          <cell r="M122">
            <v>0</v>
          </cell>
          <cell r="N122">
            <v>0</v>
          </cell>
          <cell r="O122">
            <v>0</v>
          </cell>
          <cell r="P122">
            <v>10</v>
          </cell>
        </row>
        <row r="123">
          <cell r="B123">
            <v>73</v>
          </cell>
          <cell r="C123" t="str">
            <v>Other Equipment</v>
          </cell>
          <cell r="D123" t="str">
            <v>General</v>
          </cell>
          <cell r="E123" t="str">
            <v>Other</v>
          </cell>
          <cell r="F123" t="str">
            <v>Monitor and replace as required</v>
          </cell>
          <cell r="G123" t="str">
            <v>MOPS</v>
          </cell>
          <cell r="H123" t="str">
            <v>C</v>
          </cell>
          <cell r="I123">
            <v>1998</v>
          </cell>
          <cell r="J123" t="str">
            <v>Asset Managers</v>
          </cell>
          <cell r="K123" t="str">
            <v>recurrent</v>
          </cell>
          <cell r="M123" t="str">
            <v>Assess indivually</v>
          </cell>
        </row>
        <row r="124">
          <cell r="B124">
            <v>74</v>
          </cell>
          <cell r="C124" t="str">
            <v>Environment</v>
          </cell>
          <cell r="D124" t="str">
            <v>Transformer Bunds</v>
          </cell>
          <cell r="E124" t="str">
            <v>Other</v>
          </cell>
          <cell r="F124" t="str">
            <v>Inspect and reseal all bunds where sealing is not satisfactory</v>
          </cell>
          <cell r="G124" t="str">
            <v>MOPS</v>
          </cell>
          <cell r="H124" t="str">
            <v>C</v>
          </cell>
          <cell r="I124">
            <v>2004</v>
          </cell>
          <cell r="J124" t="str">
            <v>Asset Managers</v>
          </cell>
          <cell r="K124">
            <v>38869</v>
          </cell>
          <cell r="M124">
            <v>0</v>
          </cell>
          <cell r="N124">
            <v>10</v>
          </cell>
          <cell r="O124">
            <v>0</v>
          </cell>
          <cell r="P124">
            <v>10</v>
          </cell>
        </row>
        <row r="125">
          <cell r="B125">
            <v>75</v>
          </cell>
          <cell r="C125" t="str">
            <v>Circuit Breakers</v>
          </cell>
          <cell r="D125" t="str">
            <v>POW Circuit Breakers</v>
          </cell>
          <cell r="E125" t="str">
            <v>Replacement</v>
          </cell>
          <cell r="F125" t="str">
            <v>Install Point on Wave CBs</v>
          </cell>
          <cell r="G125" t="str">
            <v>CAP</v>
          </cell>
          <cell r="H125" t="str">
            <v>A</v>
          </cell>
          <cell r="I125">
            <v>1998</v>
          </cell>
          <cell r="J125" t="str">
            <v>Asset Managers</v>
          </cell>
          <cell r="K125" t="str">
            <v>June , 2005</v>
          </cell>
          <cell r="M125">
            <v>0</v>
          </cell>
          <cell r="N125">
            <v>0</v>
          </cell>
          <cell r="O125">
            <v>8</v>
          </cell>
          <cell r="P125">
            <v>10</v>
          </cell>
        </row>
        <row r="126">
          <cell r="B126">
            <v>76</v>
          </cell>
          <cell r="C126" t="str">
            <v>Reactive Plant</v>
          </cell>
          <cell r="D126" t="str">
            <v>Sydney South Syn Cons</v>
          </cell>
          <cell r="E126" t="str">
            <v>Other</v>
          </cell>
          <cell r="F126" t="str">
            <v>Retire on commissioning of Sydney South SVC</v>
          </cell>
          <cell r="G126" t="str">
            <v>Ops</v>
          </cell>
          <cell r="H126" t="str">
            <v>C</v>
          </cell>
          <cell r="I126">
            <v>1998</v>
          </cell>
          <cell r="J126" t="str">
            <v>Asset Managers</v>
          </cell>
          <cell r="K126" t="str">
            <v>within 12 months of SYW SVC</v>
          </cell>
          <cell r="M126">
            <v>5</v>
          </cell>
          <cell r="N126">
            <v>2</v>
          </cell>
          <cell r="O126">
            <v>10</v>
          </cell>
          <cell r="P126">
            <v>10</v>
          </cell>
        </row>
        <row r="127">
          <cell r="B127">
            <v>77</v>
          </cell>
          <cell r="C127" t="str">
            <v>Shunt Capacitor Banks</v>
          </cell>
          <cell r="D127" t="str">
            <v>Concrete Pads</v>
          </cell>
          <cell r="E127" t="str">
            <v>Other</v>
          </cell>
          <cell r="F127" t="str">
            <v xml:space="preserve">Identify Capacitor banks with excessive weed growth </v>
          </cell>
          <cell r="G127" t="str">
            <v>Ops</v>
          </cell>
          <cell r="H127" t="str">
            <v>I</v>
          </cell>
          <cell r="I127">
            <v>2001</v>
          </cell>
          <cell r="J127" t="str">
            <v>Asset Managers</v>
          </cell>
          <cell r="K127">
            <v>38504</v>
          </cell>
          <cell r="M127">
            <v>2</v>
          </cell>
          <cell r="N127">
            <v>2</v>
          </cell>
          <cell r="O127">
            <v>8</v>
          </cell>
          <cell r="P127">
            <v>5</v>
          </cell>
        </row>
        <row r="128">
          <cell r="B128">
            <v>77.099999999999994</v>
          </cell>
          <cell r="C128" t="str">
            <v>Shunt Capacitor Banks</v>
          </cell>
          <cell r="D128" t="str">
            <v>Concrete Pads</v>
          </cell>
          <cell r="E128" t="str">
            <v>Replacement</v>
          </cell>
          <cell r="F128" t="str">
            <v>Re-surface capacitor banks as required</v>
          </cell>
          <cell r="G128" t="str">
            <v>MOPS</v>
          </cell>
          <cell r="H128" t="str">
            <v>C</v>
          </cell>
          <cell r="I128">
            <v>2001</v>
          </cell>
          <cell r="J128" t="str">
            <v>Asset Managers</v>
          </cell>
          <cell r="K128">
            <v>39965</v>
          </cell>
          <cell r="M128">
            <v>2</v>
          </cell>
          <cell r="N128">
            <v>2</v>
          </cell>
          <cell r="O128">
            <v>8</v>
          </cell>
          <cell r="P128">
            <v>8</v>
          </cell>
        </row>
        <row r="129">
          <cell r="B129">
            <v>78</v>
          </cell>
          <cell r="C129" t="str">
            <v>Condition Monitoring</v>
          </cell>
          <cell r="D129" t="str">
            <v>Dissolved Gas in Oil</v>
          </cell>
          <cell r="E129" t="str">
            <v>Other</v>
          </cell>
          <cell r="F129" t="str">
            <v>Install DGA monitors on transformers nominated in the Condition Monitoring Working Group Report (Recommendation 5.)</v>
          </cell>
          <cell r="G129" t="str">
            <v>CAP</v>
          </cell>
          <cell r="H129" t="str">
            <v>A</v>
          </cell>
          <cell r="I129">
            <v>2003</v>
          </cell>
          <cell r="J129" t="str">
            <v>Asset Managers</v>
          </cell>
          <cell r="K129">
            <v>38504</v>
          </cell>
          <cell r="L129" t="str">
            <v>List in Doc, - 3 categories</v>
          </cell>
          <cell r="M129">
            <v>0</v>
          </cell>
          <cell r="N129">
            <v>0</v>
          </cell>
          <cell r="O129">
            <v>10</v>
          </cell>
          <cell r="P129">
            <v>10</v>
          </cell>
        </row>
        <row r="130">
          <cell r="B130">
            <v>79</v>
          </cell>
          <cell r="C130" t="str">
            <v>Condition Monitoring</v>
          </cell>
          <cell r="D130" t="str">
            <v>Dissolved Gas in Oil</v>
          </cell>
          <cell r="E130" t="str">
            <v>Other</v>
          </cell>
          <cell r="F130" t="str">
            <v>Upgrade  to Calisto type</v>
          </cell>
          <cell r="G130" t="str">
            <v>CAP</v>
          </cell>
          <cell r="I130">
            <v>2003</v>
          </cell>
          <cell r="J130" t="str">
            <v>Asset Managers</v>
          </cell>
          <cell r="K130">
            <v>38504</v>
          </cell>
          <cell r="M130">
            <v>0</v>
          </cell>
          <cell r="N130">
            <v>0</v>
          </cell>
          <cell r="O130">
            <v>10</v>
          </cell>
          <cell r="P130">
            <v>10</v>
          </cell>
        </row>
        <row r="131">
          <cell r="B131">
            <v>80</v>
          </cell>
          <cell r="C131" t="str">
            <v>Condition Monitoring</v>
          </cell>
          <cell r="D131" t="str">
            <v>Dissolved Gas in Oil</v>
          </cell>
          <cell r="E131" t="str">
            <v>Other</v>
          </cell>
          <cell r="F131" t="str">
            <v>Move to Oil circulation path</v>
          </cell>
          <cell r="G131" t="str">
            <v>MOPS</v>
          </cell>
          <cell r="I131">
            <v>2003</v>
          </cell>
          <cell r="J131" t="str">
            <v>Asset Managers</v>
          </cell>
          <cell r="K131">
            <v>38869</v>
          </cell>
          <cell r="M131">
            <v>0</v>
          </cell>
          <cell r="N131">
            <v>0</v>
          </cell>
          <cell r="O131">
            <v>10</v>
          </cell>
          <cell r="P131">
            <v>10</v>
          </cell>
        </row>
        <row r="132">
          <cell r="B132">
            <v>81</v>
          </cell>
          <cell r="C132" t="str">
            <v>Condition Monitoring</v>
          </cell>
          <cell r="D132" t="str">
            <v>Moisture in Oil</v>
          </cell>
          <cell r="E132" t="str">
            <v>Other</v>
          </cell>
          <cell r="F132" t="str">
            <v>Install online moisture monitors to  transformers nominated in the Condition Monitoring working group Report (Recommendation 10)</v>
          </cell>
          <cell r="G132" t="str">
            <v>CAP</v>
          </cell>
          <cell r="H132" t="str">
            <v>R</v>
          </cell>
          <cell r="I132">
            <v>2003</v>
          </cell>
          <cell r="J132" t="str">
            <v>Asset Managers</v>
          </cell>
          <cell r="K132">
            <v>38504</v>
          </cell>
          <cell r="M132">
            <v>0</v>
          </cell>
          <cell r="N132">
            <v>0</v>
          </cell>
          <cell r="O132">
            <v>10</v>
          </cell>
          <cell r="P132">
            <v>10</v>
          </cell>
        </row>
        <row r="133">
          <cell r="B133">
            <v>82.1</v>
          </cell>
          <cell r="C133" t="str">
            <v>Condition Monitoring</v>
          </cell>
          <cell r="D133" t="str">
            <v>Tapchanger Monitors</v>
          </cell>
          <cell r="E133" t="str">
            <v>Other</v>
          </cell>
          <cell r="F133" t="str">
            <v>Install tapchanger monitors to specific Reinhausen Tapchangers nominated in the Condition Monitoring Working Group Report (Recommendation 13)</v>
          </cell>
          <cell r="G133" t="str">
            <v>CAP</v>
          </cell>
          <cell r="H133" t="str">
            <v>R</v>
          </cell>
          <cell r="I133">
            <v>2003</v>
          </cell>
          <cell r="J133" t="str">
            <v>Asset Managers</v>
          </cell>
          <cell r="K133">
            <v>39234</v>
          </cell>
          <cell r="M133">
            <v>2</v>
          </cell>
          <cell r="N133">
            <v>2</v>
          </cell>
          <cell r="O133">
            <v>10</v>
          </cell>
          <cell r="P133">
            <v>8</v>
          </cell>
        </row>
        <row r="134">
          <cell r="B134">
            <v>82.2</v>
          </cell>
          <cell r="C134" t="str">
            <v>Condition Monitoring</v>
          </cell>
          <cell r="D134" t="str">
            <v>Tapchanger Monitors</v>
          </cell>
          <cell r="E134" t="str">
            <v>Other</v>
          </cell>
          <cell r="F134" t="str">
            <v>Review effectiveness of existing tapchanger monitors and consider further installation of tapchanger monitors on transformers identified in the Condition Working Group Report (Recommendation 13)</v>
          </cell>
          <cell r="G134" t="str">
            <v>Ops</v>
          </cell>
          <cell r="H134" t="str">
            <v>I</v>
          </cell>
          <cell r="I134">
            <v>2003</v>
          </cell>
          <cell r="J134" t="str">
            <v>SSE</v>
          </cell>
          <cell r="K134">
            <v>38322</v>
          </cell>
          <cell r="M134">
            <v>2</v>
          </cell>
          <cell r="N134">
            <v>2</v>
          </cell>
          <cell r="O134">
            <v>10</v>
          </cell>
          <cell r="P134">
            <v>8</v>
          </cell>
        </row>
        <row r="135">
          <cell r="B135">
            <v>82.3</v>
          </cell>
          <cell r="C135" t="str">
            <v>Condition Monitoring</v>
          </cell>
          <cell r="D135" t="str">
            <v>Tapchanger Monitors</v>
          </cell>
          <cell r="E135" t="str">
            <v>Other</v>
          </cell>
          <cell r="F135" t="str">
            <v>Install Reinhausen Tapchanger Monitors to transformers identified above</v>
          </cell>
          <cell r="G135" t="str">
            <v>CAP</v>
          </cell>
          <cell r="H135" t="str">
            <v>C</v>
          </cell>
          <cell r="I135">
            <v>2003</v>
          </cell>
          <cell r="J135" t="str">
            <v>Asset Managers</v>
          </cell>
          <cell r="K135">
            <v>39965</v>
          </cell>
          <cell r="M135">
            <v>2</v>
          </cell>
          <cell r="N135">
            <v>2</v>
          </cell>
          <cell r="O135">
            <v>10</v>
          </cell>
          <cell r="P135">
            <v>8</v>
          </cell>
        </row>
        <row r="136">
          <cell r="B136">
            <v>83</v>
          </cell>
          <cell r="C136" t="str">
            <v>Condition Monitoring</v>
          </cell>
          <cell r="D136" t="str">
            <v>CT  DDF Monitors</v>
          </cell>
          <cell r="E136" t="str">
            <v>Other</v>
          </cell>
          <cell r="F136" t="str">
            <v>Resolve Reliability Concerns for Powerlink DDF monitoring system</v>
          </cell>
          <cell r="G136" t="str">
            <v>Ops</v>
          </cell>
          <cell r="H136" t="str">
            <v>I</v>
          </cell>
          <cell r="I136">
            <v>2003</v>
          </cell>
          <cell r="J136" t="str">
            <v>AM/Northern</v>
          </cell>
          <cell r="K136">
            <v>38504</v>
          </cell>
          <cell r="L136" t="str">
            <v>No date</v>
          </cell>
          <cell r="M136">
            <v>0</v>
          </cell>
          <cell r="N136">
            <v>0</v>
          </cell>
          <cell r="O136">
            <v>10</v>
          </cell>
          <cell r="P136">
            <v>10</v>
          </cell>
        </row>
        <row r="137">
          <cell r="B137">
            <v>84.1</v>
          </cell>
          <cell r="C137" t="str">
            <v>Condition Monitoring</v>
          </cell>
          <cell r="D137" t="str">
            <v>CT  DDF Monitors</v>
          </cell>
          <cell r="E137" t="str">
            <v>Other</v>
          </cell>
          <cell r="F137" t="str">
            <v>Purchase, install AVO SOS system</v>
          </cell>
          <cell r="G137" t="str">
            <v>CAP</v>
          </cell>
          <cell r="H137" t="str">
            <v>I</v>
          </cell>
          <cell r="I137">
            <v>2003</v>
          </cell>
          <cell r="J137" t="str">
            <v>AM/Central</v>
          </cell>
          <cell r="K137">
            <v>38139</v>
          </cell>
          <cell r="M137">
            <v>0</v>
          </cell>
          <cell r="N137">
            <v>0</v>
          </cell>
          <cell r="O137">
            <v>10</v>
          </cell>
          <cell r="P137">
            <v>10</v>
          </cell>
        </row>
        <row r="138">
          <cell r="B138">
            <v>84.2</v>
          </cell>
          <cell r="C138" t="str">
            <v>Condition Monitoring</v>
          </cell>
          <cell r="D138" t="str">
            <v>CT  DDF Monitors</v>
          </cell>
          <cell r="E138" t="str">
            <v>Other</v>
          </cell>
          <cell r="F138" t="str">
            <v>Evaluate performance of AVO SOS system</v>
          </cell>
          <cell r="G138" t="str">
            <v>Ops</v>
          </cell>
          <cell r="H138" t="str">
            <v>I</v>
          </cell>
          <cell r="I138">
            <v>2003</v>
          </cell>
          <cell r="J138" t="str">
            <v>AM/Central</v>
          </cell>
          <cell r="K138">
            <v>38687</v>
          </cell>
          <cell r="M138">
            <v>0</v>
          </cell>
          <cell r="N138">
            <v>0</v>
          </cell>
          <cell r="O138">
            <v>10</v>
          </cell>
          <cell r="P138">
            <v>10</v>
          </cell>
        </row>
        <row r="139">
          <cell r="B139">
            <v>85.1</v>
          </cell>
          <cell r="C139" t="str">
            <v>Condition Monitoring</v>
          </cell>
          <cell r="D139" t="str">
            <v>CT  DDF Monitors</v>
          </cell>
          <cell r="E139" t="str">
            <v>Other</v>
          </cell>
          <cell r="F139" t="str">
            <v>Purchase and install Connel Wagner Intellinode system</v>
          </cell>
          <cell r="G139" t="str">
            <v>CAP</v>
          </cell>
          <cell r="H139" t="str">
            <v>I</v>
          </cell>
          <cell r="I139">
            <v>2003</v>
          </cell>
          <cell r="J139" t="str">
            <v>AM/Northern</v>
          </cell>
          <cell r="K139" t="str">
            <v>When System is in production</v>
          </cell>
          <cell r="L139" t="str">
            <v>No Date</v>
          </cell>
          <cell r="M139">
            <v>0</v>
          </cell>
          <cell r="N139">
            <v>0</v>
          </cell>
          <cell r="O139">
            <v>10</v>
          </cell>
          <cell r="P139">
            <v>10</v>
          </cell>
        </row>
        <row r="140">
          <cell r="B140">
            <v>85.2</v>
          </cell>
          <cell r="C140" t="str">
            <v>Condition Monitoring</v>
          </cell>
          <cell r="D140" t="str">
            <v>CT  DDF Monitors</v>
          </cell>
          <cell r="E140" t="str">
            <v>Other</v>
          </cell>
          <cell r="F140" t="str">
            <v>Evaluate performance of Connel Wagner Intellinode system</v>
          </cell>
          <cell r="G140" t="str">
            <v>Ops</v>
          </cell>
          <cell r="H140" t="str">
            <v>I</v>
          </cell>
          <cell r="I140">
            <v>2003</v>
          </cell>
          <cell r="J140" t="str">
            <v>AM/Northern</v>
          </cell>
          <cell r="K140" t="str">
            <v>TBA</v>
          </cell>
          <cell r="L140" t="str">
            <v>No Date</v>
          </cell>
          <cell r="M140">
            <v>0</v>
          </cell>
          <cell r="N140">
            <v>0</v>
          </cell>
          <cell r="O140">
            <v>10</v>
          </cell>
          <cell r="P140">
            <v>10</v>
          </cell>
        </row>
        <row r="141">
          <cell r="B141">
            <v>86.1</v>
          </cell>
          <cell r="C141" t="str">
            <v>Condition Monitoring</v>
          </cell>
          <cell r="D141" t="str">
            <v>Bushing DDF Monitors</v>
          </cell>
          <cell r="E141" t="str">
            <v>Other</v>
          </cell>
          <cell r="F141" t="str">
            <v>Install bushing monitor on system critical transformers with no system spares - Lismore</v>
          </cell>
          <cell r="G141" t="str">
            <v>CAP</v>
          </cell>
          <cell r="H141" t="str">
            <v>A</v>
          </cell>
          <cell r="I141">
            <v>2003</v>
          </cell>
          <cell r="J141" t="str">
            <v>AM/Northern</v>
          </cell>
          <cell r="K141">
            <v>38869</v>
          </cell>
          <cell r="L141" t="str">
            <v>No Date</v>
          </cell>
          <cell r="M141">
            <v>0</v>
          </cell>
          <cell r="N141">
            <v>0</v>
          </cell>
          <cell r="O141">
            <v>10</v>
          </cell>
          <cell r="P141">
            <v>10</v>
          </cell>
        </row>
        <row r="142">
          <cell r="B142">
            <v>86.2</v>
          </cell>
          <cell r="C142" t="str">
            <v>Condition Monitoring</v>
          </cell>
          <cell r="D142" t="str">
            <v>Portable Tx On line Monitor</v>
          </cell>
          <cell r="E142" t="str">
            <v>Other</v>
          </cell>
          <cell r="F142" t="str">
            <v>Establish portable on-line monitoring unit for short-term monitoring or nursing of transformers</v>
          </cell>
          <cell r="G142" t="str">
            <v>CAP</v>
          </cell>
          <cell r="H142" t="str">
            <v>A</v>
          </cell>
          <cell r="I142">
            <v>2003</v>
          </cell>
          <cell r="J142" t="str">
            <v>SSE</v>
          </cell>
          <cell r="K142">
            <v>38322</v>
          </cell>
          <cell r="M142">
            <v>0</v>
          </cell>
          <cell r="N142">
            <v>0</v>
          </cell>
          <cell r="O142">
            <v>10</v>
          </cell>
          <cell r="P142">
            <v>10</v>
          </cell>
        </row>
        <row r="143">
          <cell r="B143">
            <v>88</v>
          </cell>
          <cell r="C143" t="str">
            <v>Circuit Breakers</v>
          </cell>
          <cell r="D143" t="str">
            <v>Circuit Breakers Testing</v>
          </cell>
          <cell r="E143" t="str">
            <v>Other</v>
          </cell>
          <cell r="F143" t="str">
            <v>Investigate and Report on circuit breaker test procedures and methods by December 2004</v>
          </cell>
          <cell r="G143" t="str">
            <v>Ops</v>
          </cell>
          <cell r="H143" t="str">
            <v>I</v>
          </cell>
          <cell r="I143">
            <v>2003</v>
          </cell>
          <cell r="J143" t="str">
            <v>SSE</v>
          </cell>
          <cell r="K143">
            <v>38322</v>
          </cell>
          <cell r="M143">
            <v>0</v>
          </cell>
          <cell r="N143">
            <v>0</v>
          </cell>
          <cell r="O143">
            <v>10</v>
          </cell>
          <cell r="P143">
            <v>10</v>
          </cell>
        </row>
        <row r="144">
          <cell r="B144">
            <v>89</v>
          </cell>
          <cell r="C144" t="str">
            <v>Spare Equipment</v>
          </cell>
          <cell r="D144" t="str">
            <v>Spare Equipment</v>
          </cell>
          <cell r="E144" t="str">
            <v>Other</v>
          </cell>
          <cell r="F144" t="str">
            <v>Develop and issue general policy for the management of spare plant and parts to be held for substations</v>
          </cell>
          <cell r="G144" t="str">
            <v>Ops</v>
          </cell>
          <cell r="H144" t="str">
            <v>I</v>
          </cell>
          <cell r="I144">
            <v>2004</v>
          </cell>
          <cell r="J144" t="str">
            <v>SSE</v>
          </cell>
          <cell r="K144">
            <v>38504</v>
          </cell>
          <cell r="M144">
            <v>0</v>
          </cell>
          <cell r="N144">
            <v>0</v>
          </cell>
          <cell r="O144">
            <v>8</v>
          </cell>
          <cell r="P144">
            <v>0</v>
          </cell>
        </row>
        <row r="145">
          <cell r="B145">
            <v>90</v>
          </cell>
          <cell r="C145" t="str">
            <v>Instrument Transformers</v>
          </cell>
          <cell r="D145" t="str">
            <v xml:space="preserve">Other Condition </v>
          </cell>
          <cell r="E145" t="str">
            <v>Other</v>
          </cell>
          <cell r="F145" t="str">
            <v>Replace</v>
          </cell>
          <cell r="G145" t="str">
            <v>CAP</v>
          </cell>
          <cell r="H145" t="str">
            <v>C</v>
          </cell>
          <cell r="J145" t="str">
            <v>Asset Managers</v>
          </cell>
          <cell r="K145" t="str">
            <v>Recurrent</v>
          </cell>
          <cell r="M145" t="str">
            <v>Assess</v>
          </cell>
        </row>
        <row r="146">
          <cell r="B146">
            <v>91</v>
          </cell>
          <cell r="C146" t="str">
            <v>Instrument Transformers</v>
          </cell>
          <cell r="D146" t="str">
            <v>Ducon CTs and CVTs</v>
          </cell>
          <cell r="E146" t="str">
            <v>Other</v>
          </cell>
          <cell r="F146" t="str">
            <v>Replace</v>
          </cell>
          <cell r="G146" t="str">
            <v>CAP</v>
          </cell>
          <cell r="H146" t="str">
            <v>C</v>
          </cell>
          <cell r="J146" t="str">
            <v>Asset Managers</v>
          </cell>
          <cell r="K146" t="str">
            <v>Recurrent</v>
          </cell>
        </row>
        <row r="147">
          <cell r="B147">
            <v>92</v>
          </cell>
          <cell r="C147" t="str">
            <v>Reactive Plant</v>
          </cell>
          <cell r="D147" t="str">
            <v>SVC</v>
          </cell>
          <cell r="E147" t="str">
            <v>Other</v>
          </cell>
          <cell r="F147" t="str">
            <v>Site Specific</v>
          </cell>
          <cell r="G147" t="str">
            <v>CAP</v>
          </cell>
          <cell r="H147" t="str">
            <v>c</v>
          </cell>
          <cell r="J147" t="str">
            <v>Asset Managers</v>
          </cell>
          <cell r="M147" t="str">
            <v>Assess</v>
          </cell>
        </row>
        <row r="148">
          <cell r="B148">
            <v>200</v>
          </cell>
          <cell r="C148" t="str">
            <v>Security</v>
          </cell>
          <cell r="D148" t="str">
            <v>Network Security Plan 2004 - 2009</v>
          </cell>
          <cell r="E148" t="str">
            <v>Replacement</v>
          </cell>
          <cell r="F148" t="str">
            <v>T1 - Security Perimeter Delineation Fence</v>
          </cell>
          <cell r="G148" t="str">
            <v>CAP</v>
          </cell>
          <cell r="H148" t="str">
            <v>R</v>
          </cell>
          <cell r="I148">
            <v>2004</v>
          </cell>
          <cell r="J148" t="str">
            <v>Asset Managers</v>
          </cell>
          <cell r="K148">
            <v>39965</v>
          </cell>
          <cell r="M148">
            <v>8</v>
          </cell>
          <cell r="N148">
            <v>0</v>
          </cell>
          <cell r="O148">
            <v>5</v>
          </cell>
          <cell r="P148">
            <v>2</v>
          </cell>
        </row>
        <row r="149">
          <cell r="B149">
            <v>201</v>
          </cell>
          <cell r="C149" t="str">
            <v>Security</v>
          </cell>
          <cell r="D149" t="str">
            <v>Network Security Plan 2004 - 2009</v>
          </cell>
          <cell r="E149" t="str">
            <v>Replacement</v>
          </cell>
          <cell r="F149" t="str">
            <v>T2 - Security Perimeter Fence</v>
          </cell>
          <cell r="G149" t="str">
            <v>CAP</v>
          </cell>
          <cell r="H149" t="str">
            <v>R</v>
          </cell>
          <cell r="I149">
            <v>2004</v>
          </cell>
          <cell r="J149" t="str">
            <v>Asset Managers</v>
          </cell>
          <cell r="K149">
            <v>39965</v>
          </cell>
          <cell r="M149">
            <v>8</v>
          </cell>
          <cell r="N149">
            <v>0</v>
          </cell>
          <cell r="O149">
            <v>5</v>
          </cell>
          <cell r="P149">
            <v>2</v>
          </cell>
        </row>
        <row r="150">
          <cell r="B150">
            <v>202</v>
          </cell>
          <cell r="C150" t="str">
            <v>Security</v>
          </cell>
          <cell r="D150" t="str">
            <v>Network Security Plan 2004 - 2009</v>
          </cell>
          <cell r="E150" t="str">
            <v>Other</v>
          </cell>
          <cell r="F150" t="str">
            <v>T3 - CCTV/PA</v>
          </cell>
          <cell r="G150" t="str">
            <v>CAP</v>
          </cell>
          <cell r="H150" t="str">
            <v>R</v>
          </cell>
          <cell r="I150">
            <v>2004</v>
          </cell>
          <cell r="J150" t="str">
            <v>Asset Managers</v>
          </cell>
          <cell r="K150">
            <v>39965</v>
          </cell>
          <cell r="M150">
            <v>8</v>
          </cell>
          <cell r="N150">
            <v>0</v>
          </cell>
          <cell r="O150">
            <v>5</v>
          </cell>
          <cell r="P150">
            <v>2</v>
          </cell>
        </row>
        <row r="151">
          <cell r="B151">
            <v>203</v>
          </cell>
          <cell r="C151" t="str">
            <v>Security</v>
          </cell>
          <cell r="D151" t="str">
            <v>Network Security Plan 2004 - 2009</v>
          </cell>
          <cell r="E151" t="str">
            <v>Other</v>
          </cell>
          <cell r="F151" t="str">
            <v>T4 - Monitored intrusion detection</v>
          </cell>
          <cell r="G151" t="str">
            <v>CAP</v>
          </cell>
          <cell r="H151" t="str">
            <v>R</v>
          </cell>
          <cell r="I151">
            <v>2004</v>
          </cell>
          <cell r="J151" t="str">
            <v>Asset Managers</v>
          </cell>
          <cell r="K151">
            <v>39965</v>
          </cell>
          <cell r="M151">
            <v>8</v>
          </cell>
          <cell r="N151">
            <v>0</v>
          </cell>
          <cell r="O151">
            <v>5</v>
          </cell>
          <cell r="P151">
            <v>2</v>
          </cell>
        </row>
        <row r="152">
          <cell r="B152">
            <v>204</v>
          </cell>
          <cell r="C152" t="str">
            <v>Security</v>
          </cell>
          <cell r="D152" t="str">
            <v>Network Security Plan 2004 - 2009</v>
          </cell>
          <cell r="E152" t="str">
            <v>Other</v>
          </cell>
          <cell r="F152" t="str">
            <v>T5 - Access Control</v>
          </cell>
          <cell r="G152" t="str">
            <v>CAP</v>
          </cell>
          <cell r="H152" t="str">
            <v>R</v>
          </cell>
          <cell r="I152">
            <v>2004</v>
          </cell>
          <cell r="J152" t="str">
            <v>Asset Managers</v>
          </cell>
          <cell r="K152">
            <v>39965</v>
          </cell>
          <cell r="M152">
            <v>8</v>
          </cell>
          <cell r="N152">
            <v>0</v>
          </cell>
          <cell r="O152">
            <v>5</v>
          </cell>
          <cell r="P152">
            <v>2</v>
          </cell>
        </row>
        <row r="153">
          <cell r="B153">
            <v>205</v>
          </cell>
          <cell r="C153" t="str">
            <v>Security</v>
          </cell>
          <cell r="D153" t="str">
            <v>Network Security Plan 2004 - 2009</v>
          </cell>
          <cell r="E153" t="str">
            <v>Other</v>
          </cell>
          <cell r="F153" t="str">
            <v>T6 - Movement activated lighting</v>
          </cell>
          <cell r="G153" t="str">
            <v>CAP</v>
          </cell>
          <cell r="H153" t="str">
            <v>R</v>
          </cell>
          <cell r="I153">
            <v>2004</v>
          </cell>
          <cell r="J153" t="str">
            <v>Asset Managers</v>
          </cell>
          <cell r="K153">
            <v>39965</v>
          </cell>
          <cell r="M153">
            <v>8</v>
          </cell>
          <cell r="N153">
            <v>0</v>
          </cell>
          <cell r="O153">
            <v>5</v>
          </cell>
          <cell r="P153">
            <v>2</v>
          </cell>
        </row>
        <row r="154">
          <cell r="B154">
            <v>206</v>
          </cell>
          <cell r="C154" t="str">
            <v>Security</v>
          </cell>
          <cell r="D154" t="str">
            <v>Network Security Plan 2004 - 2009</v>
          </cell>
          <cell r="E154" t="str">
            <v>Other</v>
          </cell>
          <cell r="F154" t="str">
            <v>T7 - Restricted locking and keying</v>
          </cell>
          <cell r="G154" t="str">
            <v>CAP</v>
          </cell>
          <cell r="H154" t="str">
            <v>R</v>
          </cell>
          <cell r="I154">
            <v>2004</v>
          </cell>
          <cell r="J154" t="str">
            <v>Asset Managers</v>
          </cell>
          <cell r="K154">
            <v>39965</v>
          </cell>
          <cell r="M154">
            <v>8</v>
          </cell>
          <cell r="N154">
            <v>0</v>
          </cell>
          <cell r="O154">
            <v>5</v>
          </cell>
          <cell r="P154">
            <v>2</v>
          </cell>
        </row>
        <row r="155">
          <cell r="B155">
            <v>207</v>
          </cell>
          <cell r="C155" t="str">
            <v>Security</v>
          </cell>
          <cell r="D155" t="str">
            <v>Network Security Plan 2004 - 2009</v>
          </cell>
          <cell r="E155" t="str">
            <v>Other</v>
          </cell>
          <cell r="F155" t="str">
            <v>T8 - Sinage</v>
          </cell>
          <cell r="G155" t="str">
            <v>CAP</v>
          </cell>
          <cell r="H155" t="str">
            <v>R</v>
          </cell>
          <cell r="I155">
            <v>2004</v>
          </cell>
          <cell r="J155" t="str">
            <v>Asset Managers</v>
          </cell>
          <cell r="K155">
            <v>39965</v>
          </cell>
          <cell r="M155">
            <v>8</v>
          </cell>
          <cell r="N155">
            <v>0</v>
          </cell>
          <cell r="O155">
            <v>5</v>
          </cell>
          <cell r="P155">
            <v>2</v>
          </cell>
        </row>
        <row r="156">
          <cell r="B156">
            <v>208</v>
          </cell>
          <cell r="C156" t="str">
            <v>Security</v>
          </cell>
          <cell r="D156" t="str">
            <v>Network Security Plan 2004 - 2009</v>
          </cell>
          <cell r="E156" t="str">
            <v>Other</v>
          </cell>
          <cell r="F156" t="str">
            <v>T9 - Community awareness</v>
          </cell>
          <cell r="G156" t="str">
            <v>CAP</v>
          </cell>
          <cell r="H156" t="str">
            <v>R</v>
          </cell>
          <cell r="I156">
            <v>2004</v>
          </cell>
          <cell r="J156" t="str">
            <v>Asset Managers</v>
          </cell>
          <cell r="K156">
            <v>39965</v>
          </cell>
          <cell r="M156">
            <v>8</v>
          </cell>
          <cell r="N156">
            <v>0</v>
          </cell>
          <cell r="O156">
            <v>5</v>
          </cell>
          <cell r="P156">
            <v>2</v>
          </cell>
        </row>
        <row r="157">
          <cell r="B157">
            <v>209</v>
          </cell>
          <cell r="C157" t="str">
            <v>Security</v>
          </cell>
          <cell r="D157" t="str">
            <v>Network Security Plan 2004 - 2009</v>
          </cell>
          <cell r="E157" t="str">
            <v>Other</v>
          </cell>
          <cell r="F157" t="str">
            <v>T10 - Staff awareness</v>
          </cell>
          <cell r="G157" t="str">
            <v>CAP</v>
          </cell>
          <cell r="H157" t="str">
            <v>R</v>
          </cell>
          <cell r="I157">
            <v>2004</v>
          </cell>
          <cell r="J157" t="str">
            <v>Asset Managers</v>
          </cell>
          <cell r="K157">
            <v>39965</v>
          </cell>
          <cell r="M157">
            <v>8</v>
          </cell>
          <cell r="N157">
            <v>0</v>
          </cell>
          <cell r="O157">
            <v>5</v>
          </cell>
          <cell r="P157">
            <v>2</v>
          </cell>
        </row>
        <row r="158">
          <cell r="B158">
            <v>300</v>
          </cell>
          <cell r="C158" t="str">
            <v>To Be confirmed</v>
          </cell>
          <cell r="D158" t="str">
            <v>To Be confirmed</v>
          </cell>
          <cell r="E158" t="str">
            <v>Other</v>
          </cell>
          <cell r="F158" t="str">
            <v>To Be confirmed</v>
          </cell>
        </row>
        <row r="159">
          <cell r="B159">
            <v>301</v>
          </cell>
          <cell r="C159" t="str">
            <v>Condition Monitoring</v>
          </cell>
          <cell r="D159" t="str">
            <v>Site Infrastructure</v>
          </cell>
          <cell r="E159" t="str">
            <v>Other</v>
          </cell>
          <cell r="F159" t="str">
            <v xml:space="preserve">Installation of infrastructure to support CM equipment </v>
          </cell>
          <cell r="G159" t="str">
            <v>CAP</v>
          </cell>
          <cell r="H159" t="str">
            <v>R</v>
          </cell>
          <cell r="I159">
            <v>3004</v>
          </cell>
          <cell r="J159" t="str">
            <v>Asset Managers</v>
          </cell>
          <cell r="K159">
            <v>39965</v>
          </cell>
          <cell r="M159">
            <v>0</v>
          </cell>
          <cell r="N159">
            <v>0</v>
          </cell>
          <cell r="O159">
            <v>0</v>
          </cell>
          <cell r="P159">
            <v>8</v>
          </cell>
        </row>
        <row r="160">
          <cell r="B160">
            <v>302</v>
          </cell>
          <cell r="C160" t="str">
            <v>Condition Monitonring</v>
          </cell>
          <cell r="D160" t="str">
            <v>Evaluation of New Equipment</v>
          </cell>
          <cell r="E160" t="str">
            <v>Other</v>
          </cell>
          <cell r="F160" t="str">
            <v>Evaluate New Condition Monitoring Equipment</v>
          </cell>
          <cell r="G160" t="str">
            <v>CAP</v>
          </cell>
          <cell r="H160" t="str">
            <v>I</v>
          </cell>
          <cell r="I160">
            <v>2004</v>
          </cell>
          <cell r="J160" t="str">
            <v>SSE</v>
          </cell>
          <cell r="K160" t="str">
            <v>Recurrent</v>
          </cell>
        </row>
      </sheetData>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t Six Years (2)"/>
      <sheetName val="Past Six Years"/>
      <sheetName val="Lead times"/>
      <sheetName val="CD List1 - Sorted on Compl"/>
      <sheetName val="CD List1 - Sorted by Type"/>
      <sheetName val="Projected Eng &amp; Net Resources"/>
      <sheetName val="PC Overview"/>
      <sheetName val="Property Scope"/>
      <sheetName val="Complexes - Summary"/>
      <sheetName val="Order of Preference - P'Complex"/>
      <sheetName val="Planning Dates #1"/>
      <sheetName val="Corrected Dates #2"/>
      <sheetName val="PDR Issue Dates"/>
      <sheetName val="Short List rev00 "/>
    </sheetNames>
    <sheetDataSet>
      <sheetData sheetId="0"/>
      <sheetData sheetId="1"/>
      <sheetData sheetId="2" refreshError="1">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ata"/>
      <sheetName val="Option 1 Meet Planning Dates"/>
      <sheetName val="Option 2 No Major Projects"/>
      <sheetName val="Option 3 Selected Major Project"/>
      <sheetName val="Option 3 Selected Major-sorted"/>
      <sheetName val="Option 3 Eng &amp; Net Costs"/>
      <sheetName val="Option 3 Eng &amp; Net Costs (2)"/>
      <sheetName val="Sheet1"/>
      <sheetName val="Simplified Summary"/>
      <sheetName val="Lead times"/>
    </sheetNames>
    <sheetDataSet>
      <sheetData sheetId="0"/>
      <sheetData sheetId="1"/>
      <sheetData sheetId="2"/>
      <sheetData sheetId="3"/>
      <sheetData sheetId="4"/>
      <sheetData sheetId="5"/>
      <sheetData sheetId="6"/>
      <sheetData sheetId="7"/>
      <sheetData sheetId="8"/>
      <sheetData sheetId="9">
        <row r="5">
          <cell r="A5" t="str">
            <v>No</v>
          </cell>
          <cell r="B5" t="str">
            <v>Type</v>
          </cell>
          <cell r="C5" t="str">
            <v xml:space="preserve">Lead Time </v>
          </cell>
          <cell r="D5" t="str">
            <v xml:space="preserve">Eng &amp; </v>
          </cell>
        </row>
        <row r="6">
          <cell r="C6" t="str">
            <v>Months</v>
          </cell>
          <cell r="D6" t="str">
            <v>Network</v>
          </cell>
        </row>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urce Data"/>
      <sheetName val="Network Capex ACCC Submission"/>
      <sheetName val="Printout Source Data"/>
      <sheetName val="Printout Project Type"/>
      <sheetName val="Lead times"/>
      <sheetName val="Summary Network Costs"/>
      <sheetName val="Conso Proj Des Final"/>
      <sheetName val="All Details"/>
    </sheetNames>
    <sheetDataSet>
      <sheetData sheetId="0" refreshError="1"/>
      <sheetData sheetId="1" refreshError="1">
        <row r="58">
          <cell r="A58">
            <v>1</v>
          </cell>
          <cell r="B58" t="str">
            <v>Newcastle and Lower North Coast Supply - Committed</v>
          </cell>
          <cell r="C58">
            <v>1</v>
          </cell>
          <cell r="E58">
            <v>39</v>
          </cell>
          <cell r="H58">
            <v>11</v>
          </cell>
          <cell r="I58" t="str">
            <v>Transformer Replace</v>
          </cell>
          <cell r="N58" t="str">
            <v>Committed</v>
          </cell>
          <cell r="O58" t="str">
            <v>Establishment of Waratah West 330/132kV Sub - Contract</v>
          </cell>
          <cell r="P58" t="str">
            <v>330SS</v>
          </cell>
          <cell r="Q58" t="str">
            <v>Northern</v>
          </cell>
          <cell r="R58">
            <v>18.57</v>
          </cell>
          <cell r="S58">
            <v>4.0199999999999996</v>
          </cell>
        </row>
        <row r="59">
          <cell r="A59">
            <v>2</v>
          </cell>
          <cell r="B59" t="str">
            <v>Sydney West SVC</v>
          </cell>
          <cell r="C59">
            <v>1</v>
          </cell>
          <cell r="E59">
            <v>55</v>
          </cell>
          <cell r="H59">
            <v>11</v>
          </cell>
          <cell r="I59" t="str">
            <v>Transformer Replace</v>
          </cell>
          <cell r="N59" t="str">
            <v>Committed</v>
          </cell>
          <cell r="O59" t="str">
            <v>Sydney West SVC - Contract</v>
          </cell>
          <cell r="P59" t="str">
            <v>SVC</v>
          </cell>
          <cell r="Q59" t="str">
            <v>Central</v>
          </cell>
          <cell r="R59">
            <v>26.9</v>
          </cell>
          <cell r="S59">
            <v>3.6</v>
          </cell>
          <cell r="T59">
            <v>2.9000000000000001E-2</v>
          </cell>
        </row>
        <row r="60">
          <cell r="A60">
            <v>3</v>
          </cell>
          <cell r="B60" t="str">
            <v>Tuggerah Sterland Line Upgrade</v>
          </cell>
          <cell r="C60">
            <v>1</v>
          </cell>
          <cell r="E60">
            <v>63</v>
          </cell>
          <cell r="H60">
            <v>11</v>
          </cell>
          <cell r="I60" t="str">
            <v>Transformer Replace</v>
          </cell>
          <cell r="N60" t="str">
            <v>Committed</v>
          </cell>
          <cell r="O60" t="str">
            <v>Tuggerah Streland Upgrade</v>
          </cell>
          <cell r="P60" t="str">
            <v>TL REF</v>
          </cell>
          <cell r="Q60" t="str">
            <v>Northern</v>
          </cell>
          <cell r="R60">
            <v>14.23</v>
          </cell>
          <cell r="S60">
            <v>1.64</v>
          </cell>
        </row>
        <row r="61">
          <cell r="A61">
            <v>4</v>
          </cell>
          <cell r="B61" t="str">
            <v>Yass 330 kV Substation Equipment Replacement</v>
          </cell>
          <cell r="C61">
            <v>1</v>
          </cell>
          <cell r="E61">
            <v>68</v>
          </cell>
          <cell r="H61">
            <v>11</v>
          </cell>
          <cell r="I61" t="str">
            <v>Transformer Replace</v>
          </cell>
          <cell r="N61" t="str">
            <v>Committed</v>
          </cell>
          <cell r="O61" t="str">
            <v>Yass 330kV Substation Refurbishment - Contract</v>
          </cell>
          <cell r="P61" t="str">
            <v>330SS</v>
          </cell>
          <cell r="Q61" t="str">
            <v>Southern</v>
          </cell>
          <cell r="R61">
            <v>38.67</v>
          </cell>
          <cell r="S61">
            <v>13.9</v>
          </cell>
        </row>
        <row r="62">
          <cell r="A62">
            <v>5</v>
          </cell>
          <cell r="B62" t="str">
            <v>Substation Projects - Miscellaneous</v>
          </cell>
          <cell r="C62">
            <v>1</v>
          </cell>
          <cell r="E62">
            <v>68</v>
          </cell>
          <cell r="H62">
            <v>11</v>
          </cell>
          <cell r="I62" t="str">
            <v>Transformer Replace</v>
          </cell>
          <cell r="N62" t="str">
            <v>Committed</v>
          </cell>
          <cell r="O62" t="str">
            <v>Substation Projects - Miscellaneous</v>
          </cell>
          <cell r="P62" t="str">
            <v>330SS</v>
          </cell>
          <cell r="Q62" t="str">
            <v>Various</v>
          </cell>
          <cell r="R62">
            <v>34.700000000000003</v>
          </cell>
          <cell r="S62">
            <v>1.49</v>
          </cell>
        </row>
        <row r="63">
          <cell r="A63">
            <v>6</v>
          </cell>
          <cell r="B63" t="str">
            <v>SNOVIC Upgrades</v>
          </cell>
          <cell r="C63">
            <v>1</v>
          </cell>
          <cell r="E63">
            <v>39</v>
          </cell>
          <cell r="H63">
            <v>11</v>
          </cell>
          <cell r="I63" t="str">
            <v>Transformer Replace</v>
          </cell>
          <cell r="N63" t="str">
            <v>Committed</v>
          </cell>
          <cell r="O63" t="str">
            <v>SNOVIC Upgrade</v>
          </cell>
          <cell r="P63" t="str">
            <v>330SS</v>
          </cell>
          <cell r="Q63" t="str">
            <v>Northern</v>
          </cell>
          <cell r="R63">
            <v>2.58</v>
          </cell>
          <cell r="S63">
            <v>1.55E-2</v>
          </cell>
        </row>
        <row r="64">
          <cell r="A64">
            <v>7</v>
          </cell>
          <cell r="B64" t="str">
            <v>Koolkhan 132/66kV Substation - Upgrade</v>
          </cell>
          <cell r="C64">
            <v>1</v>
          </cell>
          <cell r="E64">
            <v>39</v>
          </cell>
          <cell r="H64">
            <v>11</v>
          </cell>
          <cell r="I64" t="str">
            <v>Transformer Replace</v>
          </cell>
          <cell r="N64" t="str">
            <v>Committed</v>
          </cell>
          <cell r="O64" t="str">
            <v>Koolkhan 132/66kV Substation - Upgrade</v>
          </cell>
          <cell r="P64" t="str">
            <v>330SS</v>
          </cell>
          <cell r="Q64" t="str">
            <v>Northern</v>
          </cell>
          <cell r="R64">
            <v>4.4980000000000002</v>
          </cell>
          <cell r="S64">
            <v>0.50600000000000001</v>
          </cell>
        </row>
        <row r="65">
          <cell r="A65">
            <v>8</v>
          </cell>
          <cell r="B65" t="str">
            <v>Communications Upgrades</v>
          </cell>
          <cell r="C65">
            <v>1</v>
          </cell>
          <cell r="E65">
            <v>39</v>
          </cell>
          <cell r="H65">
            <v>11</v>
          </cell>
          <cell r="I65" t="str">
            <v>Transformer Replace</v>
          </cell>
          <cell r="N65" t="str">
            <v>Committed</v>
          </cell>
          <cell r="O65" t="str">
            <v>Communications Upgrades</v>
          </cell>
          <cell r="P65" t="str">
            <v>Tech Serv</v>
          </cell>
          <cell r="Q65" t="str">
            <v>Various</v>
          </cell>
          <cell r="R65">
            <v>25.5</v>
          </cell>
          <cell r="S65">
            <v>5.4</v>
          </cell>
          <cell r="T65">
            <v>6.5</v>
          </cell>
          <cell r="U65">
            <v>6</v>
          </cell>
          <cell r="V65">
            <v>3.5</v>
          </cell>
        </row>
        <row r="66">
          <cell r="A66">
            <v>9</v>
          </cell>
        </row>
        <row r="67">
          <cell r="A67">
            <v>10</v>
          </cell>
        </row>
        <row r="68">
          <cell r="A68">
            <v>11</v>
          </cell>
        </row>
        <row r="69">
          <cell r="A69">
            <v>12</v>
          </cell>
          <cell r="B69" t="str">
            <v>Wollar - Wellington 330 kV Line &amp; Wollar 330 kV Sw Stn</v>
          </cell>
          <cell r="C69">
            <v>1</v>
          </cell>
          <cell r="E69">
            <v>64</v>
          </cell>
          <cell r="H69">
            <v>11</v>
          </cell>
          <cell r="I69" t="str">
            <v>Transformer Replace</v>
          </cell>
          <cell r="N69" t="str">
            <v>Committed</v>
          </cell>
          <cell r="O69" t="str">
            <v>Wollar to Wellington Substation Works</v>
          </cell>
          <cell r="P69" t="str">
            <v>330SS</v>
          </cell>
          <cell r="Q69" t="str">
            <v>Central</v>
          </cell>
          <cell r="R69">
            <v>24.870000000000005</v>
          </cell>
          <cell r="S69">
            <v>1.7689999999999999</v>
          </cell>
          <cell r="T69">
            <v>5.2240000000000002</v>
          </cell>
          <cell r="U69">
            <v>17.256</v>
          </cell>
        </row>
        <row r="70">
          <cell r="A70">
            <v>13</v>
          </cell>
          <cell r="B70" t="str">
            <v>Wollar - Wellington 330 kV Line &amp; Wollar 330 kV Sw Stn</v>
          </cell>
          <cell r="C70">
            <v>1</v>
          </cell>
          <cell r="E70">
            <v>65</v>
          </cell>
          <cell r="H70">
            <v>11</v>
          </cell>
          <cell r="I70" t="str">
            <v>Transformer Replace</v>
          </cell>
          <cell r="N70" t="str">
            <v>Committed</v>
          </cell>
          <cell r="O70" t="str">
            <v>Wollar to Wellington 330kV TL - Contract</v>
          </cell>
          <cell r="P70" t="str">
            <v>TL EIS</v>
          </cell>
          <cell r="Q70" t="str">
            <v>Central</v>
          </cell>
          <cell r="R70">
            <v>49.3</v>
          </cell>
          <cell r="S70">
            <v>1.1200000000000001</v>
          </cell>
          <cell r="T70">
            <v>14.2</v>
          </cell>
          <cell r="U70">
            <v>30.8</v>
          </cell>
          <cell r="V70">
            <v>2.1</v>
          </cell>
        </row>
        <row r="71">
          <cell r="A71">
            <v>14</v>
          </cell>
          <cell r="B71" t="str">
            <v>Armidale, Mrln, Vales, Vinyd,Well'ton,&amp; Yass 330 kV Txs</v>
          </cell>
          <cell r="C71">
            <v>1</v>
          </cell>
          <cell r="E71">
            <v>3</v>
          </cell>
          <cell r="H71">
            <v>11</v>
          </cell>
          <cell r="I71" t="str">
            <v>Transformer Replace</v>
          </cell>
          <cell r="N71" t="str">
            <v>Committed</v>
          </cell>
          <cell r="O71" t="str">
            <v>Vineyard 330kV SS- Replacement of No.2 Tx - Contract</v>
          </cell>
          <cell r="P71" t="str">
            <v>330TX</v>
          </cell>
          <cell r="Q71" t="str">
            <v>Central</v>
          </cell>
          <cell r="R71">
            <v>3.8450000000000002</v>
          </cell>
          <cell r="S71">
            <v>2.1000000000000001E-2</v>
          </cell>
        </row>
        <row r="72">
          <cell r="A72">
            <v>15</v>
          </cell>
          <cell r="B72" t="str">
            <v>Liverpool Third 330/132 kV Transformer</v>
          </cell>
          <cell r="C72">
            <v>1</v>
          </cell>
          <cell r="E72">
            <v>28</v>
          </cell>
          <cell r="H72">
            <v>11</v>
          </cell>
          <cell r="I72" t="str">
            <v>Transformer Replace</v>
          </cell>
          <cell r="N72" t="str">
            <v>Committed</v>
          </cell>
          <cell r="O72" t="str">
            <v>Liverpool Third Transformer - Contract</v>
          </cell>
          <cell r="P72" t="str">
            <v>330SS</v>
          </cell>
          <cell r="Q72" t="str">
            <v>Central</v>
          </cell>
          <cell r="R72">
            <v>8.89</v>
          </cell>
          <cell r="S72">
            <v>8.4</v>
          </cell>
        </row>
        <row r="73">
          <cell r="A73">
            <v>16</v>
          </cell>
          <cell r="B73" t="str">
            <v>Coffs Harbour: 330/132 kV Substation</v>
          </cell>
          <cell r="C73">
            <v>1</v>
          </cell>
          <cell r="E73">
            <v>9</v>
          </cell>
          <cell r="H73">
            <v>11</v>
          </cell>
          <cell r="I73" t="str">
            <v>Transformer Replace</v>
          </cell>
          <cell r="N73" t="str">
            <v>Committed</v>
          </cell>
          <cell r="O73" t="str">
            <v>Coffs Harbour 330/132kV Substation - Contract</v>
          </cell>
          <cell r="P73" t="str">
            <v>330SS</v>
          </cell>
          <cell r="Q73" t="str">
            <v>Northern</v>
          </cell>
          <cell r="R73">
            <v>16.2</v>
          </cell>
          <cell r="S73">
            <v>3.8</v>
          </cell>
          <cell r="T73">
            <v>12.2</v>
          </cell>
        </row>
        <row r="74">
          <cell r="A74">
            <v>17</v>
          </cell>
          <cell r="B74" t="str">
            <v>Coffs Harbour: 330/132 kV Substation</v>
          </cell>
          <cell r="C74">
            <v>1</v>
          </cell>
          <cell r="E74">
            <v>9</v>
          </cell>
          <cell r="H74">
            <v>11</v>
          </cell>
          <cell r="I74" t="str">
            <v>Transformer Replace</v>
          </cell>
          <cell r="N74" t="str">
            <v>Committed</v>
          </cell>
          <cell r="O74" t="str">
            <v>Coffs Harbour TL Rearrangement - Contract</v>
          </cell>
          <cell r="P74" t="str">
            <v>TL REF</v>
          </cell>
          <cell r="Q74" t="str">
            <v>Northern</v>
          </cell>
          <cell r="R74">
            <v>3.3</v>
          </cell>
          <cell r="S74">
            <v>0.88</v>
          </cell>
          <cell r="T74">
            <v>2.2999999999999998</v>
          </cell>
        </row>
        <row r="75">
          <cell r="A75">
            <v>18</v>
          </cell>
        </row>
        <row r="76">
          <cell r="A76">
            <v>19</v>
          </cell>
        </row>
        <row r="77">
          <cell r="A77" t="str">
            <v>Condition Based Transformer Replacements</v>
          </cell>
        </row>
        <row r="78">
          <cell r="A78">
            <v>20</v>
          </cell>
          <cell r="B78" t="str">
            <v>Armidale 132/66 kV Transformer Replacement</v>
          </cell>
          <cell r="C78">
            <v>1</v>
          </cell>
          <cell r="D78">
            <v>38749</v>
          </cell>
          <cell r="E78">
            <v>2</v>
          </cell>
          <cell r="F78">
            <v>3</v>
          </cell>
          <cell r="G78">
            <v>38209</v>
          </cell>
          <cell r="H78">
            <v>11</v>
          </cell>
          <cell r="I78" t="str">
            <v>Transformer Replace</v>
          </cell>
          <cell r="J78">
            <v>18</v>
          </cell>
          <cell r="L78" t="str">
            <v>5.3.2</v>
          </cell>
          <cell r="M78" t="str">
            <v>Likely</v>
          </cell>
          <cell r="N78" t="str">
            <v>Planning</v>
          </cell>
          <cell r="O78" t="str">
            <v>Armidale 2*132/66kV Tx Replacement</v>
          </cell>
          <cell r="P78" t="str">
            <v>132TX</v>
          </cell>
          <cell r="Q78" t="str">
            <v>Northern</v>
          </cell>
          <cell r="R78">
            <v>7.5</v>
          </cell>
          <cell r="S78">
            <v>2.3396739130434794</v>
          </cell>
          <cell r="T78">
            <v>5.1603260869565206</v>
          </cell>
        </row>
        <row r="79">
          <cell r="A79">
            <v>21</v>
          </cell>
          <cell r="B79" t="str">
            <v>Armidale, Mrln, Vales, Vinyd,Well'ton,&amp; Yass 330 kV Txs</v>
          </cell>
          <cell r="C79">
            <v>1</v>
          </cell>
          <cell r="D79">
            <v>38749</v>
          </cell>
          <cell r="E79">
            <v>3</v>
          </cell>
          <cell r="F79">
            <v>3</v>
          </cell>
          <cell r="G79">
            <v>38209</v>
          </cell>
          <cell r="H79">
            <v>11</v>
          </cell>
          <cell r="I79" t="str">
            <v>Transformer Replace</v>
          </cell>
          <cell r="J79">
            <v>18</v>
          </cell>
          <cell r="L79" t="str">
            <v>6.3.1</v>
          </cell>
          <cell r="M79" t="str">
            <v>Likely</v>
          </cell>
          <cell r="N79" t="str">
            <v>Planning</v>
          </cell>
          <cell r="O79" t="str">
            <v>Wellington Tx Replacement 2x375MVA tx - contract</v>
          </cell>
          <cell r="P79" t="str">
            <v>330TX</v>
          </cell>
          <cell r="Q79" t="str">
            <v>Central</v>
          </cell>
          <cell r="R79">
            <v>6</v>
          </cell>
          <cell r="S79">
            <v>1.8717391304347832</v>
          </cell>
          <cell r="T79">
            <v>4.1282608695652172</v>
          </cell>
        </row>
        <row r="80">
          <cell r="A80">
            <v>22</v>
          </cell>
          <cell r="B80" t="str">
            <v>Armidale, Mrln, Vales, Vinyd,Well'ton,&amp; Yass 330 kV Txs</v>
          </cell>
          <cell r="C80">
            <v>1</v>
          </cell>
          <cell r="D80">
            <v>39234</v>
          </cell>
          <cell r="E80">
            <v>3</v>
          </cell>
          <cell r="F80">
            <v>3</v>
          </cell>
          <cell r="G80">
            <v>38694</v>
          </cell>
          <cell r="H80">
            <v>11</v>
          </cell>
          <cell r="I80" t="str">
            <v>Transformer Replace</v>
          </cell>
          <cell r="J80">
            <v>18</v>
          </cell>
          <cell r="L80" t="str">
            <v>6.3.1</v>
          </cell>
          <cell r="M80" t="str">
            <v>Likely</v>
          </cell>
          <cell r="N80" t="str">
            <v>Planning</v>
          </cell>
          <cell r="O80" t="str">
            <v>Vales Point Txs Replacement - Contract</v>
          </cell>
          <cell r="P80" t="str">
            <v>330TX</v>
          </cell>
          <cell r="Q80" t="str">
            <v>Northern</v>
          </cell>
          <cell r="R80">
            <v>4</v>
          </cell>
          <cell r="T80">
            <v>0.32</v>
          </cell>
          <cell r="U80">
            <v>3.68</v>
          </cell>
        </row>
        <row r="81">
          <cell r="A81">
            <v>23</v>
          </cell>
          <cell r="B81" t="str">
            <v>Armidale, Mrln, Vales, Vinyd,Well'ton,&amp; Yass 330 kV Txs</v>
          </cell>
          <cell r="C81">
            <v>1</v>
          </cell>
          <cell r="D81">
            <v>39234</v>
          </cell>
          <cell r="E81">
            <v>3</v>
          </cell>
          <cell r="F81">
            <v>3</v>
          </cell>
          <cell r="G81">
            <v>38694</v>
          </cell>
          <cell r="H81">
            <v>11</v>
          </cell>
          <cell r="I81" t="str">
            <v>Transformer Replace</v>
          </cell>
          <cell r="J81">
            <v>18</v>
          </cell>
          <cell r="L81" t="str">
            <v>6.3.1</v>
          </cell>
          <cell r="M81" t="str">
            <v>Likely</v>
          </cell>
          <cell r="N81" t="str">
            <v>Planning</v>
          </cell>
          <cell r="O81" t="str">
            <v>Armidale 2* 330/132kV 375 MVAr Tx replacement - contract</v>
          </cell>
          <cell r="P81" t="str">
            <v>330TX</v>
          </cell>
          <cell r="Q81" t="str">
            <v>Northern</v>
          </cell>
          <cell r="R81">
            <v>12</v>
          </cell>
          <cell r="T81">
            <v>0.96</v>
          </cell>
          <cell r="U81">
            <v>11.04</v>
          </cell>
        </row>
        <row r="82">
          <cell r="A82">
            <v>24</v>
          </cell>
          <cell r="B82" t="str">
            <v>Port Macquarie 132/33 kV Transformer Replacement</v>
          </cell>
          <cell r="C82">
            <v>1</v>
          </cell>
          <cell r="D82">
            <v>38991</v>
          </cell>
          <cell r="E82">
            <v>44</v>
          </cell>
          <cell r="F82">
            <v>3</v>
          </cell>
          <cell r="G82">
            <v>38271</v>
          </cell>
          <cell r="H82">
            <v>10</v>
          </cell>
          <cell r="I82" t="str">
            <v>132kV Aug</v>
          </cell>
          <cell r="J82">
            <v>24</v>
          </cell>
          <cell r="L82" t="str">
            <v>5.3.3</v>
          </cell>
          <cell r="M82" t="str">
            <v>Likely</v>
          </cell>
          <cell r="N82" t="str">
            <v>Proposed</v>
          </cell>
          <cell r="O82" t="str">
            <v>Port Macquarie Tx Replacement - Contract</v>
          </cell>
          <cell r="P82" t="str">
            <v>132TX</v>
          </cell>
          <cell r="Q82" t="str">
            <v>Northern</v>
          </cell>
          <cell r="R82">
            <v>5.666666666666667</v>
          </cell>
          <cell r="S82">
            <v>0.42499999999999999</v>
          </cell>
          <cell r="T82">
            <v>4.6749999999999998</v>
          </cell>
          <cell r="U82">
            <v>0.56666666666666665</v>
          </cell>
        </row>
        <row r="83">
          <cell r="A83">
            <v>25</v>
          </cell>
          <cell r="B83" t="str">
            <v>Supply to South &amp; Inner Metro Sydney</v>
          </cell>
          <cell r="C83">
            <v>1</v>
          </cell>
          <cell r="D83">
            <v>39234</v>
          </cell>
          <cell r="E83">
            <v>52</v>
          </cell>
          <cell r="F83">
            <v>3</v>
          </cell>
          <cell r="G83">
            <v>38694</v>
          </cell>
          <cell r="H83">
            <v>13</v>
          </cell>
          <cell r="I83" t="str">
            <v>Shunt Reactor Replace</v>
          </cell>
          <cell r="J83">
            <v>18</v>
          </cell>
          <cell r="L83" t="str">
            <v>6.5.13</v>
          </cell>
          <cell r="M83" t="str">
            <v>Poss</v>
          </cell>
          <cell r="N83" t="str">
            <v>PT</v>
          </cell>
          <cell r="O83" t="str">
            <v>Sydney South 41 Cable Series Reactor Replacement - Contract</v>
          </cell>
          <cell r="P83" t="str">
            <v>330TX</v>
          </cell>
          <cell r="Q83" t="str">
            <v>Central</v>
          </cell>
          <cell r="R83">
            <v>5</v>
          </cell>
          <cell r="T83">
            <v>0.4</v>
          </cell>
          <cell r="U83">
            <v>4.5999999999999996</v>
          </cell>
        </row>
        <row r="84">
          <cell r="A84">
            <v>26</v>
          </cell>
          <cell r="B84" t="str">
            <v>Supply to South &amp; Inner Metro Sydney</v>
          </cell>
          <cell r="C84">
            <v>1</v>
          </cell>
          <cell r="D84">
            <v>39234</v>
          </cell>
          <cell r="E84">
            <v>52</v>
          </cell>
          <cell r="F84">
            <v>3</v>
          </cell>
          <cell r="G84">
            <v>38694</v>
          </cell>
          <cell r="H84">
            <v>13</v>
          </cell>
          <cell r="I84" t="str">
            <v>Shunt Reactor Replace</v>
          </cell>
          <cell r="J84">
            <v>18</v>
          </cell>
          <cell r="L84" t="str">
            <v>6.5.13</v>
          </cell>
          <cell r="M84" t="str">
            <v>Poss</v>
          </cell>
          <cell r="N84" t="str">
            <v>PT</v>
          </cell>
          <cell r="O84" t="str">
            <v>Sydney South 41 Cable Shunt Reactor Replacement - Contract</v>
          </cell>
          <cell r="P84" t="str">
            <v>Asset Replace</v>
          </cell>
          <cell r="Q84" t="str">
            <v>Central</v>
          </cell>
          <cell r="R84">
            <v>5</v>
          </cell>
          <cell r="T84">
            <v>0.4</v>
          </cell>
          <cell r="U84">
            <v>4.5999999999999996</v>
          </cell>
        </row>
        <row r="85">
          <cell r="A85">
            <v>27</v>
          </cell>
          <cell r="B85" t="str">
            <v>Sydney West Transformer Replacement</v>
          </cell>
          <cell r="C85">
            <v>1</v>
          </cell>
          <cell r="D85">
            <v>39965</v>
          </cell>
          <cell r="E85">
            <v>56</v>
          </cell>
          <cell r="F85">
            <v>3</v>
          </cell>
          <cell r="G85">
            <v>38405</v>
          </cell>
          <cell r="H85">
            <v>11</v>
          </cell>
          <cell r="I85" t="str">
            <v>Transformer Replace</v>
          </cell>
          <cell r="J85">
            <v>52</v>
          </cell>
          <cell r="L85" t="str">
            <v>6.5.16</v>
          </cell>
          <cell r="M85" t="str">
            <v>Poss</v>
          </cell>
          <cell r="N85" t="str">
            <v>Proposed</v>
          </cell>
          <cell r="O85" t="str">
            <v>Sydney West Single Phase Tx Replacement - Contract</v>
          </cell>
          <cell r="P85" t="str">
            <v>330TX</v>
          </cell>
          <cell r="Q85" t="str">
            <v>Central</v>
          </cell>
          <cell r="R85">
            <v>24</v>
          </cell>
          <cell r="S85">
            <v>0.19780219780219782</v>
          </cell>
          <cell r="T85">
            <v>1.3714285714285719</v>
          </cell>
          <cell r="U85">
            <v>2.2039651070578907</v>
          </cell>
          <cell r="V85">
            <v>15.674174993883511</v>
          </cell>
          <cell r="W85">
            <v>4.5526291298278272</v>
          </cell>
        </row>
        <row r="86">
          <cell r="A86">
            <v>28</v>
          </cell>
          <cell r="B86" t="str">
            <v>Tamworth Reactors</v>
          </cell>
          <cell r="C86">
            <v>1</v>
          </cell>
          <cell r="D86">
            <v>39539</v>
          </cell>
          <cell r="E86">
            <v>58</v>
          </cell>
          <cell r="F86">
            <v>3</v>
          </cell>
          <cell r="G86">
            <v>38999</v>
          </cell>
          <cell r="H86">
            <v>13</v>
          </cell>
          <cell r="I86" t="str">
            <v>Shunt Reactor Replace</v>
          </cell>
          <cell r="J86">
            <v>18</v>
          </cell>
          <cell r="L86" t="str">
            <v>6.3.9</v>
          </cell>
          <cell r="M86" t="str">
            <v>Likely</v>
          </cell>
          <cell r="N86" t="str">
            <v>Future</v>
          </cell>
          <cell r="O86" t="str">
            <v>Tamworth Reactor Replacement Stage 2 - Contract</v>
          </cell>
          <cell r="P86" t="str">
            <v>330CAP</v>
          </cell>
          <cell r="Q86" t="str">
            <v>Northern</v>
          </cell>
          <cell r="R86">
            <v>6</v>
          </cell>
          <cell r="U86">
            <v>0.6</v>
          </cell>
          <cell r="V86">
            <v>5.4</v>
          </cell>
        </row>
        <row r="87">
          <cell r="A87">
            <v>29</v>
          </cell>
          <cell r="B87" t="str">
            <v>Tamworth Reactors</v>
          </cell>
          <cell r="C87">
            <v>1</v>
          </cell>
          <cell r="D87">
            <v>39052</v>
          </cell>
          <cell r="E87">
            <v>58</v>
          </cell>
          <cell r="F87">
            <v>3</v>
          </cell>
          <cell r="G87">
            <v>38512</v>
          </cell>
          <cell r="H87">
            <v>13</v>
          </cell>
          <cell r="I87" t="str">
            <v>Shunt Reactor Replace</v>
          </cell>
          <cell r="J87">
            <v>18</v>
          </cell>
          <cell r="L87" t="str">
            <v>6.3.9</v>
          </cell>
          <cell r="M87" t="str">
            <v>Likely</v>
          </cell>
          <cell r="N87" t="str">
            <v>Future</v>
          </cell>
          <cell r="O87" t="str">
            <v>Tamworth Reactor Replacement Stage 1 - Contract</v>
          </cell>
          <cell r="P87" t="str">
            <v>330CAP</v>
          </cell>
          <cell r="Q87" t="str">
            <v>Northern</v>
          </cell>
          <cell r="R87">
            <v>6</v>
          </cell>
          <cell r="S87">
            <v>0.03</v>
          </cell>
          <cell r="T87">
            <v>4.47</v>
          </cell>
          <cell r="U87">
            <v>1.5</v>
          </cell>
        </row>
        <row r="88">
          <cell r="A88" t="str">
            <v>Strategy Based Substation Replacements</v>
          </cell>
        </row>
        <row r="89">
          <cell r="A89">
            <v>30</v>
          </cell>
          <cell r="B89" t="str">
            <v>Snowy Assets Rehab - MSS</v>
          </cell>
          <cell r="C89">
            <v>1</v>
          </cell>
          <cell r="D89">
            <v>39783</v>
          </cell>
          <cell r="E89">
            <v>48</v>
          </cell>
          <cell r="F89">
            <v>3</v>
          </cell>
          <cell r="G89">
            <v>38703</v>
          </cell>
          <cell r="H89">
            <v>6</v>
          </cell>
          <cell r="I89" t="str">
            <v>330/132kV Greenfield</v>
          </cell>
          <cell r="J89">
            <v>36</v>
          </cell>
          <cell r="L89" t="str">
            <v>5.3.7</v>
          </cell>
          <cell r="M89" t="str">
            <v>Const</v>
          </cell>
          <cell r="N89" t="str">
            <v>Proposed</v>
          </cell>
          <cell r="O89" t="str">
            <v>Murray 330kV SS Augmentation - Contract</v>
          </cell>
          <cell r="P89" t="str">
            <v>330SS</v>
          </cell>
          <cell r="Q89" t="str">
            <v>Southern</v>
          </cell>
          <cell r="R89">
            <v>10</v>
          </cell>
          <cell r="T89">
            <v>0.31111111111111112</v>
          </cell>
          <cell r="U89">
            <v>0.90869565217391335</v>
          </cell>
          <cell r="V89">
            <v>7.6294469680582591</v>
          </cell>
          <cell r="W89">
            <v>1.1507462686567167</v>
          </cell>
        </row>
        <row r="90">
          <cell r="A90">
            <v>31</v>
          </cell>
          <cell r="B90" t="str">
            <v>Snowy Assets Rehab - UTSS</v>
          </cell>
          <cell r="C90">
            <v>1</v>
          </cell>
          <cell r="D90">
            <v>39783</v>
          </cell>
          <cell r="E90">
            <v>49</v>
          </cell>
          <cell r="F90">
            <v>3</v>
          </cell>
          <cell r="G90">
            <v>38703</v>
          </cell>
          <cell r="H90">
            <v>6</v>
          </cell>
          <cell r="I90" t="str">
            <v>330/132kV Greenfield</v>
          </cell>
          <cell r="J90">
            <v>36</v>
          </cell>
          <cell r="L90" t="str">
            <v>5.3.7</v>
          </cell>
          <cell r="M90" t="str">
            <v>Const</v>
          </cell>
          <cell r="N90" t="str">
            <v>Proposed</v>
          </cell>
          <cell r="O90" t="str">
            <v>Upper Tumut Switching Station (UTSS) Augmentation - Contract</v>
          </cell>
          <cell r="P90" t="str">
            <v>330SS</v>
          </cell>
          <cell r="Q90" t="str">
            <v>Southern</v>
          </cell>
          <cell r="R90">
            <v>7.5</v>
          </cell>
          <cell r="T90">
            <v>0.23333333333333334</v>
          </cell>
          <cell r="U90">
            <v>0.68152173913043501</v>
          </cell>
          <cell r="V90">
            <v>5.722085226043693</v>
          </cell>
          <cell r="W90">
            <v>0.86305970149253741</v>
          </cell>
        </row>
        <row r="91">
          <cell r="A91" t="str">
            <v>Small Augmentations - New Lines</v>
          </cell>
        </row>
        <row r="92">
          <cell r="A92">
            <v>32</v>
          </cell>
          <cell r="B92" t="str">
            <v>Glen Innes/Inverell supply</v>
          </cell>
          <cell r="C92">
            <v>1</v>
          </cell>
          <cell r="D92">
            <v>40513</v>
          </cell>
          <cell r="E92">
            <v>20</v>
          </cell>
          <cell r="F92">
            <v>1</v>
          </cell>
          <cell r="G92">
            <v>39073</v>
          </cell>
          <cell r="H92">
            <v>3</v>
          </cell>
          <cell r="I92" t="str">
            <v>TL -EIS</v>
          </cell>
          <cell r="J92">
            <v>48</v>
          </cell>
          <cell r="L92" t="str">
            <v>7.2.11</v>
          </cell>
          <cell r="M92" t="str">
            <v>Future</v>
          </cell>
          <cell r="N92" t="str">
            <v>Planning PT</v>
          </cell>
          <cell r="O92" t="str">
            <v>Glen Innes - Inverell 132kV TL (65km)</v>
          </cell>
          <cell r="P92" t="str">
            <v>TL EIS</v>
          </cell>
          <cell r="Q92" t="str">
            <v>Northern</v>
          </cell>
          <cell r="R92">
            <v>12</v>
          </cell>
          <cell r="U92">
            <v>0.17230769230769236</v>
          </cell>
          <cell r="V92">
            <v>0.58769230769230796</v>
          </cell>
          <cell r="W92">
            <v>0.872</v>
          </cell>
          <cell r="X92">
            <v>10.133124555160142</v>
          </cell>
          <cell r="Y92">
            <v>0.2348754448398577</v>
          </cell>
        </row>
        <row r="93">
          <cell r="A93">
            <v>33</v>
          </cell>
          <cell r="B93" t="str">
            <v>Glen Innes/Inverell supply</v>
          </cell>
          <cell r="C93">
            <v>1</v>
          </cell>
          <cell r="D93">
            <v>40513</v>
          </cell>
          <cell r="E93">
            <v>20</v>
          </cell>
          <cell r="F93">
            <v>3</v>
          </cell>
          <cell r="G93">
            <v>39793</v>
          </cell>
          <cell r="H93">
            <v>10</v>
          </cell>
          <cell r="I93" t="str">
            <v>132kV Aug</v>
          </cell>
          <cell r="J93">
            <v>24</v>
          </cell>
          <cell r="L93" t="str">
            <v>7.2.11</v>
          </cell>
          <cell r="M93" t="str">
            <v>Future</v>
          </cell>
          <cell r="N93" t="str">
            <v>Planning PT</v>
          </cell>
          <cell r="O93" t="str">
            <v>Inverell 132kV Switchbay</v>
          </cell>
          <cell r="P93" t="str">
            <v>132SS</v>
          </cell>
          <cell r="Q93" t="str">
            <v>Northern</v>
          </cell>
          <cell r="R93">
            <v>1</v>
          </cell>
          <cell r="W93">
            <v>5.8333333333333348E-2</v>
          </cell>
          <cell r="X93">
            <v>0.76032338308457714</v>
          </cell>
          <cell r="Y93">
            <v>0.18134328358208951</v>
          </cell>
        </row>
        <row r="94">
          <cell r="A94">
            <v>34</v>
          </cell>
          <cell r="B94" t="str">
            <v>Lismore area supply</v>
          </cell>
          <cell r="C94">
            <v>1</v>
          </cell>
          <cell r="D94">
            <v>38961</v>
          </cell>
          <cell r="E94">
            <v>27</v>
          </cell>
          <cell r="F94">
            <v>2</v>
          </cell>
          <cell r="G94">
            <v>38241</v>
          </cell>
          <cell r="H94">
            <v>4</v>
          </cell>
          <cell r="I94" t="str">
            <v>TL -REF</v>
          </cell>
          <cell r="J94">
            <v>24</v>
          </cell>
          <cell r="L94" t="str">
            <v>6.5.2</v>
          </cell>
          <cell r="M94" t="str">
            <v>Poss</v>
          </cell>
          <cell r="N94" t="str">
            <v>Proposed</v>
          </cell>
          <cell r="O94" t="str">
            <v>Uprating of 966 Armidale - Koolkhan 132kV TL - Contract</v>
          </cell>
          <cell r="P94" t="str">
            <v>TL REF</v>
          </cell>
          <cell r="Q94" t="str">
            <v>Northern</v>
          </cell>
          <cell r="R94">
            <v>3</v>
          </cell>
          <cell r="S94">
            <v>0.3318965517241379</v>
          </cell>
          <cell r="T94">
            <v>2.6268872320596466</v>
          </cell>
          <cell r="U94">
            <v>4.1216216216216198E-2</v>
          </cell>
        </row>
        <row r="95">
          <cell r="A95">
            <v>35</v>
          </cell>
          <cell r="B95" t="str">
            <v>Mulwala 132 kV Supply</v>
          </cell>
          <cell r="C95">
            <v>1</v>
          </cell>
          <cell r="D95">
            <v>39783</v>
          </cell>
          <cell r="E95">
            <v>36</v>
          </cell>
          <cell r="F95">
            <v>1</v>
          </cell>
          <cell r="G95">
            <v>38343</v>
          </cell>
          <cell r="H95">
            <v>3</v>
          </cell>
          <cell r="I95" t="str">
            <v>TL -EIS</v>
          </cell>
          <cell r="J95">
            <v>48</v>
          </cell>
          <cell r="L95" t="str">
            <v>6.5.31</v>
          </cell>
          <cell r="M95" t="str">
            <v>Poss</v>
          </cell>
          <cell r="N95" t="str">
            <v>Planning</v>
          </cell>
          <cell r="O95" t="str">
            <v>Mulwala - Finley 132kV TL (62Km) Contract</v>
          </cell>
          <cell r="P95" t="str">
            <v>TL EIS</v>
          </cell>
          <cell r="Q95" t="str">
            <v>Southern</v>
          </cell>
          <cell r="R95">
            <v>12</v>
          </cell>
          <cell r="S95">
            <v>0.17230769230769236</v>
          </cell>
          <cell r="T95">
            <v>0.58769230769230796</v>
          </cell>
          <cell r="U95">
            <v>0.872</v>
          </cell>
          <cell r="V95">
            <v>10.133124555160142</v>
          </cell>
          <cell r="W95">
            <v>0.2348754448398577</v>
          </cell>
        </row>
        <row r="96">
          <cell r="A96">
            <v>36</v>
          </cell>
          <cell r="B96" t="str">
            <v>Mulwala 132 kV Supply</v>
          </cell>
          <cell r="C96">
            <v>1</v>
          </cell>
          <cell r="D96">
            <v>39417</v>
          </cell>
          <cell r="E96">
            <v>36</v>
          </cell>
          <cell r="F96">
            <v>3</v>
          </cell>
          <cell r="G96">
            <v>38697</v>
          </cell>
          <cell r="H96">
            <v>10</v>
          </cell>
          <cell r="I96" t="str">
            <v>132kV Aug</v>
          </cell>
          <cell r="J96">
            <v>24</v>
          </cell>
          <cell r="L96" t="str">
            <v>6.5.31</v>
          </cell>
          <cell r="M96" t="str">
            <v>Poss</v>
          </cell>
          <cell r="N96" t="str">
            <v>Planning</v>
          </cell>
          <cell r="O96" t="str">
            <v>Mulwala 132/66kV Substation Augmentation - Contract</v>
          </cell>
          <cell r="P96" t="str">
            <v>132SS</v>
          </cell>
          <cell r="Q96" t="str">
            <v>Southern</v>
          </cell>
          <cell r="R96">
            <v>2</v>
          </cell>
          <cell r="T96">
            <v>0.1166666666666667</v>
          </cell>
          <cell r="U96">
            <v>1.5206467661691543</v>
          </cell>
          <cell r="V96">
            <v>0.36268656716417902</v>
          </cell>
        </row>
        <row r="97">
          <cell r="A97">
            <v>37</v>
          </cell>
          <cell r="B97" t="str">
            <v>Mulwala 132 kV Supply</v>
          </cell>
          <cell r="C97">
            <v>1</v>
          </cell>
          <cell r="D97">
            <v>39417</v>
          </cell>
          <cell r="E97">
            <v>36</v>
          </cell>
          <cell r="F97">
            <v>3</v>
          </cell>
          <cell r="G97">
            <v>38697</v>
          </cell>
          <cell r="H97">
            <v>10</v>
          </cell>
          <cell r="I97" t="str">
            <v>132kV Aug</v>
          </cell>
          <cell r="J97">
            <v>24</v>
          </cell>
          <cell r="L97" t="str">
            <v>6.5.31</v>
          </cell>
          <cell r="M97" t="str">
            <v>Poss</v>
          </cell>
          <cell r="N97" t="str">
            <v>Planning</v>
          </cell>
          <cell r="O97" t="str">
            <v>Finley 132/66kV Substattion Augmentation - Contract</v>
          </cell>
          <cell r="P97" t="str">
            <v>132SS</v>
          </cell>
          <cell r="Q97" t="str">
            <v>Southern</v>
          </cell>
          <cell r="R97">
            <v>5</v>
          </cell>
          <cell r="T97">
            <v>0.29166666666666674</v>
          </cell>
          <cell r="U97">
            <v>3.801616915422886</v>
          </cell>
          <cell r="V97">
            <v>0.90671641791044766</v>
          </cell>
        </row>
        <row r="98">
          <cell r="A98">
            <v>38</v>
          </cell>
          <cell r="B98" t="str">
            <v>Narrandera and Lockhart supply</v>
          </cell>
          <cell r="C98">
            <v>1</v>
          </cell>
          <cell r="D98">
            <v>40513</v>
          </cell>
          <cell r="E98">
            <v>38</v>
          </cell>
          <cell r="F98">
            <v>3</v>
          </cell>
          <cell r="G98">
            <v>39613</v>
          </cell>
          <cell r="H98">
            <v>7</v>
          </cell>
          <cell r="I98" t="str">
            <v>132kV Greenfield</v>
          </cell>
          <cell r="J98">
            <v>30</v>
          </cell>
          <cell r="L98" t="str">
            <v>6.5.29</v>
          </cell>
          <cell r="M98" t="str">
            <v>Poss</v>
          </cell>
          <cell r="N98" t="str">
            <v>Planning</v>
          </cell>
          <cell r="O98" t="str">
            <v>Narrandera Substation Establish - Contract</v>
          </cell>
          <cell r="P98" t="str">
            <v>132SS</v>
          </cell>
          <cell r="Q98" t="str">
            <v>Southern</v>
          </cell>
          <cell r="R98">
            <v>6</v>
          </cell>
          <cell r="V98">
            <v>1.0714285714285714E-2</v>
          </cell>
          <cell r="W98">
            <v>0.51428571428571446</v>
          </cell>
          <cell r="X98">
            <v>4.6761940298507456</v>
          </cell>
          <cell r="Y98">
            <v>0.79880597014925392</v>
          </cell>
        </row>
        <row r="99">
          <cell r="A99">
            <v>39</v>
          </cell>
          <cell r="B99" t="str">
            <v>Orange 132 kV Substation Augmentation</v>
          </cell>
          <cell r="C99">
            <v>1</v>
          </cell>
          <cell r="D99">
            <v>39783</v>
          </cell>
          <cell r="E99">
            <v>41</v>
          </cell>
          <cell r="F99">
            <v>2</v>
          </cell>
          <cell r="G99">
            <v>39063</v>
          </cell>
          <cell r="H99">
            <v>4</v>
          </cell>
          <cell r="I99" t="str">
            <v>TL -REF</v>
          </cell>
          <cell r="J99">
            <v>24</v>
          </cell>
          <cell r="L99" t="str">
            <v>6.5.18</v>
          </cell>
          <cell r="M99" t="str">
            <v>Poss</v>
          </cell>
          <cell r="N99" t="str">
            <v>Proposed</v>
          </cell>
          <cell r="O99" t="str">
            <v>Orange Outlets Line Works - Contract</v>
          </cell>
          <cell r="P99" t="str">
            <v>TL REF</v>
          </cell>
          <cell r="Q99" t="str">
            <v>Central</v>
          </cell>
          <cell r="R99">
            <v>1</v>
          </cell>
          <cell r="U99">
            <v>8.4770114942528757E-2</v>
          </cell>
          <cell r="V99">
            <v>0.73352256798430082</v>
          </cell>
          <cell r="W99">
            <v>0.18170731707317073</v>
          </cell>
        </row>
        <row r="100">
          <cell r="A100">
            <v>40</v>
          </cell>
          <cell r="B100" t="str">
            <v>Parkes, Forbes and Cowra supply</v>
          </cell>
          <cell r="C100">
            <v>1</v>
          </cell>
          <cell r="D100">
            <v>39692</v>
          </cell>
          <cell r="E100">
            <v>43</v>
          </cell>
          <cell r="F100">
            <v>1</v>
          </cell>
          <cell r="G100">
            <v>38252</v>
          </cell>
          <cell r="H100">
            <v>3</v>
          </cell>
          <cell r="I100" t="str">
            <v>TL -EIS</v>
          </cell>
          <cell r="J100">
            <v>48</v>
          </cell>
          <cell r="L100" t="str">
            <v>6.5.20</v>
          </cell>
          <cell r="M100" t="str">
            <v>Poss</v>
          </cell>
          <cell r="N100" t="str">
            <v>Planning</v>
          </cell>
          <cell r="O100" t="str">
            <v>Manildra Parkes 132kV Line - Contract</v>
          </cell>
          <cell r="P100" t="str">
            <v>TL EIS</v>
          </cell>
          <cell r="Q100" t="str">
            <v>Central</v>
          </cell>
          <cell r="R100">
            <v>12</v>
          </cell>
          <cell r="S100">
            <v>0.33846153846153854</v>
          </cell>
          <cell r="T100">
            <v>0.54153846153846186</v>
          </cell>
          <cell r="U100">
            <v>1.1839999999999999</v>
          </cell>
          <cell r="V100">
            <v>9.8980996441281146</v>
          </cell>
          <cell r="W100">
            <v>3.7900355871886171E-2</v>
          </cell>
        </row>
        <row r="101">
          <cell r="A101">
            <v>41</v>
          </cell>
          <cell r="B101" t="str">
            <v>Parkes, Forbes and Cowra supply</v>
          </cell>
          <cell r="C101">
            <v>1</v>
          </cell>
          <cell r="D101">
            <v>39417</v>
          </cell>
          <cell r="E101">
            <v>43</v>
          </cell>
          <cell r="F101">
            <v>3</v>
          </cell>
          <cell r="G101">
            <v>38697</v>
          </cell>
          <cell r="H101">
            <v>10</v>
          </cell>
          <cell r="I101" t="str">
            <v>132kV Aug</v>
          </cell>
          <cell r="J101">
            <v>24</v>
          </cell>
          <cell r="L101" t="str">
            <v>6.5.20</v>
          </cell>
          <cell r="M101" t="str">
            <v>Poss</v>
          </cell>
          <cell r="N101" t="str">
            <v>Planning</v>
          </cell>
          <cell r="O101" t="str">
            <v>Manildra SS Augmentation - Contract</v>
          </cell>
          <cell r="P101" t="str">
            <v>132SS</v>
          </cell>
          <cell r="Q101" t="str">
            <v>Central</v>
          </cell>
          <cell r="R101">
            <v>1</v>
          </cell>
          <cell r="T101">
            <v>5.8333333333333348E-2</v>
          </cell>
          <cell r="U101">
            <v>0.76032338308457714</v>
          </cell>
          <cell r="V101">
            <v>0.18134328358208951</v>
          </cell>
        </row>
        <row r="102">
          <cell r="A102">
            <v>42</v>
          </cell>
          <cell r="B102" t="str">
            <v>Parkes, Forbes and Cowra supply</v>
          </cell>
          <cell r="C102">
            <v>1</v>
          </cell>
          <cell r="D102">
            <v>39417</v>
          </cell>
          <cell r="E102">
            <v>43</v>
          </cell>
          <cell r="F102">
            <v>2</v>
          </cell>
          <cell r="G102">
            <v>38697</v>
          </cell>
          <cell r="H102">
            <v>4</v>
          </cell>
          <cell r="I102" t="str">
            <v>TL -REF</v>
          </cell>
          <cell r="J102">
            <v>24</v>
          </cell>
          <cell r="L102" t="str">
            <v>6.5.20</v>
          </cell>
          <cell r="M102" t="str">
            <v>Poss</v>
          </cell>
          <cell r="N102" t="str">
            <v>Planning</v>
          </cell>
          <cell r="O102" t="str">
            <v>Cowra Line Uprate - Contract</v>
          </cell>
          <cell r="P102" t="str">
            <v>TL REF</v>
          </cell>
          <cell r="Q102" t="str">
            <v>Central</v>
          </cell>
          <cell r="R102">
            <v>4</v>
          </cell>
          <cell r="T102">
            <v>0.33908045977011503</v>
          </cell>
          <cell r="U102">
            <v>2.9340902719372033</v>
          </cell>
          <cell r="V102">
            <v>0.72682926829268291</v>
          </cell>
        </row>
        <row r="103">
          <cell r="A103">
            <v>43</v>
          </cell>
          <cell r="B103" t="str">
            <v>Snowy Assets Rehab - Lines</v>
          </cell>
          <cell r="C103">
            <v>1</v>
          </cell>
          <cell r="D103">
            <v>39417</v>
          </cell>
          <cell r="E103">
            <v>47</v>
          </cell>
          <cell r="F103">
            <v>2</v>
          </cell>
          <cell r="G103">
            <v>38337</v>
          </cell>
          <cell r="H103">
            <v>2</v>
          </cell>
          <cell r="I103" t="str">
            <v>EHV TL -REF</v>
          </cell>
          <cell r="J103">
            <v>36</v>
          </cell>
          <cell r="L103" t="str">
            <v>5.3.7</v>
          </cell>
          <cell r="M103" t="str">
            <v>Poss</v>
          </cell>
          <cell r="N103" t="str">
            <v>Proposed</v>
          </cell>
          <cell r="O103" t="str">
            <v>Snowy Area 330kV TL Uprate (160Km) - Contract</v>
          </cell>
          <cell r="P103" t="str">
            <v>TL EIS</v>
          </cell>
          <cell r="Q103" t="str">
            <v>Southern</v>
          </cell>
          <cell r="R103">
            <v>8</v>
          </cell>
          <cell r="S103">
            <v>0.37333333333333335</v>
          </cell>
          <cell r="T103">
            <v>0.77946902654867267</v>
          </cell>
          <cell r="U103">
            <v>6.560419241607752</v>
          </cell>
          <cell r="V103">
            <v>0.28677839851024212</v>
          </cell>
        </row>
        <row r="104">
          <cell r="A104">
            <v>44</v>
          </cell>
          <cell r="B104" t="str">
            <v>Supply to South &amp; Inner Metro Sydney</v>
          </cell>
          <cell r="C104">
            <v>1</v>
          </cell>
          <cell r="D104">
            <v>39417</v>
          </cell>
          <cell r="E104">
            <v>52</v>
          </cell>
          <cell r="F104">
            <v>3</v>
          </cell>
          <cell r="G104">
            <v>38697</v>
          </cell>
          <cell r="H104">
            <v>10</v>
          </cell>
          <cell r="I104" t="str">
            <v>132kV Aug</v>
          </cell>
          <cell r="J104">
            <v>24</v>
          </cell>
          <cell r="L104" t="str">
            <v>6.5.13</v>
          </cell>
          <cell r="M104" t="str">
            <v>Poss</v>
          </cell>
          <cell r="N104" t="str">
            <v>PT</v>
          </cell>
          <cell r="O104" t="str">
            <v>Sydney South 132kV Augmentations (910/911 &amp; 916/917) Contract</v>
          </cell>
          <cell r="P104" t="str">
            <v>132SS</v>
          </cell>
          <cell r="Q104" t="str">
            <v>Central</v>
          </cell>
          <cell r="R104">
            <v>2</v>
          </cell>
          <cell r="T104">
            <v>0.1166666666666667</v>
          </cell>
          <cell r="U104">
            <v>1.5206467661691543</v>
          </cell>
          <cell r="V104">
            <v>0.36268656716417902</v>
          </cell>
        </row>
        <row r="105">
          <cell r="A105">
            <v>45</v>
          </cell>
          <cell r="B105" t="str">
            <v>Wagga 132 kV line rearrangements</v>
          </cell>
          <cell r="C105">
            <v>1</v>
          </cell>
          <cell r="D105">
            <v>38565</v>
          </cell>
          <cell r="E105">
            <v>61</v>
          </cell>
          <cell r="F105">
            <v>2</v>
          </cell>
          <cell r="G105">
            <v>37845</v>
          </cell>
          <cell r="H105">
            <v>4</v>
          </cell>
          <cell r="I105" t="str">
            <v>TL -REF</v>
          </cell>
          <cell r="J105">
            <v>24</v>
          </cell>
          <cell r="L105" t="str">
            <v>6.3.3</v>
          </cell>
          <cell r="M105" t="str">
            <v>Likely</v>
          </cell>
          <cell r="N105" t="str">
            <v>Future</v>
          </cell>
          <cell r="O105" t="str">
            <v>Wagga North 132kV Line Re-Arrangements - Contract</v>
          </cell>
          <cell r="P105" t="str">
            <v>TL REF</v>
          </cell>
          <cell r="Q105" t="str">
            <v>Southern</v>
          </cell>
          <cell r="R105">
            <v>0.3</v>
          </cell>
          <cell r="S105">
            <v>0.26335274930102526</v>
          </cell>
          <cell r="T105">
            <v>1.2162162162162162E-3</v>
          </cell>
        </row>
        <row r="106">
          <cell r="A106" t="str">
            <v>Small Augmentations - New Substations</v>
          </cell>
        </row>
        <row r="107">
          <cell r="A107">
            <v>46</v>
          </cell>
          <cell r="B107" t="str">
            <v>Boggabri supply</v>
          </cell>
          <cell r="C107">
            <v>1</v>
          </cell>
          <cell r="D107">
            <v>39142</v>
          </cell>
          <cell r="E107">
            <v>5</v>
          </cell>
          <cell r="F107">
            <v>3</v>
          </cell>
          <cell r="G107">
            <v>38242</v>
          </cell>
          <cell r="H107">
            <v>7</v>
          </cell>
          <cell r="I107" t="str">
            <v>132kV Greenfield</v>
          </cell>
          <cell r="J107">
            <v>30</v>
          </cell>
          <cell r="L107" t="str">
            <v>6.5.5</v>
          </cell>
          <cell r="M107" t="str">
            <v>Poss</v>
          </cell>
          <cell r="N107" t="str">
            <v>Planning PT</v>
          </cell>
          <cell r="O107" t="str">
            <v>Boggabri 132/66kV SS  Contract</v>
          </cell>
          <cell r="P107" t="str">
            <v>132SS</v>
          </cell>
          <cell r="Q107" t="str">
            <v>Northern</v>
          </cell>
          <cell r="R107">
            <v>8</v>
          </cell>
          <cell r="S107">
            <v>0.55000000000000004</v>
          </cell>
          <cell r="T107">
            <v>5.45</v>
          </cell>
          <cell r="U107">
            <v>2</v>
          </cell>
        </row>
        <row r="108">
          <cell r="A108">
            <v>47</v>
          </cell>
          <cell r="B108" t="str">
            <v>Bulahdelah area supply</v>
          </cell>
          <cell r="C108">
            <v>1</v>
          </cell>
          <cell r="D108">
            <v>39142</v>
          </cell>
          <cell r="E108">
            <v>6</v>
          </cell>
          <cell r="F108">
            <v>3</v>
          </cell>
          <cell r="G108">
            <v>38242</v>
          </cell>
          <cell r="H108">
            <v>7</v>
          </cell>
          <cell r="I108" t="str">
            <v>132kV Greenfield</v>
          </cell>
          <cell r="J108">
            <v>30</v>
          </cell>
          <cell r="L108" t="str">
            <v>6.5.8</v>
          </cell>
          <cell r="M108" t="str">
            <v>Poss</v>
          </cell>
          <cell r="N108" t="str">
            <v>Planning PT</v>
          </cell>
          <cell r="O108" t="str">
            <v>Bulahdelah 132/66kV SS  installation</v>
          </cell>
          <cell r="P108" t="str">
            <v>132SS</v>
          </cell>
          <cell r="Q108" t="str">
            <v>Northern</v>
          </cell>
          <cell r="R108">
            <v>8</v>
          </cell>
          <cell r="S108">
            <v>0.55000000000000004</v>
          </cell>
          <cell r="T108">
            <v>5.45</v>
          </cell>
          <cell r="U108">
            <v>2</v>
          </cell>
        </row>
        <row r="109">
          <cell r="A109">
            <v>48</v>
          </cell>
          <cell r="B109" t="str">
            <v>Glen Innes supply</v>
          </cell>
          <cell r="C109">
            <v>1</v>
          </cell>
          <cell r="D109">
            <v>39234</v>
          </cell>
          <cell r="E109">
            <v>19</v>
          </cell>
          <cell r="F109">
            <v>0</v>
          </cell>
          <cell r="G109">
            <v>38694</v>
          </cell>
          <cell r="H109">
            <v>30</v>
          </cell>
          <cell r="I109" t="str">
            <v>TL Property Acquistion</v>
          </cell>
          <cell r="J109">
            <v>18</v>
          </cell>
          <cell r="L109" t="str">
            <v>6.5.4</v>
          </cell>
          <cell r="M109" t="str">
            <v>Poss</v>
          </cell>
          <cell r="N109" t="str">
            <v>Future</v>
          </cell>
          <cell r="O109" t="str">
            <v>Glen Innes 132kV Rebuild (PSR 39) - Contract</v>
          </cell>
          <cell r="P109" t="str">
            <v>132SS</v>
          </cell>
          <cell r="Q109" t="str">
            <v>Northern</v>
          </cell>
          <cell r="R109">
            <v>10</v>
          </cell>
          <cell r="T109">
            <v>0.8</v>
          </cell>
          <cell r="U109">
            <v>9.1999999999999993</v>
          </cell>
        </row>
        <row r="110">
          <cell r="A110">
            <v>49</v>
          </cell>
          <cell r="B110" t="str">
            <v>Narrandera and Lockhart supply</v>
          </cell>
          <cell r="C110">
            <v>1</v>
          </cell>
          <cell r="D110">
            <v>40513</v>
          </cell>
          <cell r="E110">
            <v>38</v>
          </cell>
          <cell r="F110">
            <v>2</v>
          </cell>
          <cell r="G110">
            <v>39793</v>
          </cell>
          <cell r="H110">
            <v>4</v>
          </cell>
          <cell r="I110" t="str">
            <v>TL -REF</v>
          </cell>
          <cell r="J110">
            <v>24</v>
          </cell>
          <cell r="L110" t="str">
            <v>6.5.29</v>
          </cell>
          <cell r="M110" t="str">
            <v>Poss</v>
          </cell>
          <cell r="N110" t="str">
            <v>Planning</v>
          </cell>
          <cell r="O110" t="str">
            <v>994-Narrandera 132kV DCSP line (5km) - Contract</v>
          </cell>
          <cell r="P110" t="str">
            <v>TL REF</v>
          </cell>
          <cell r="Q110" t="str">
            <v>Southern</v>
          </cell>
          <cell r="R110">
            <v>2</v>
          </cell>
          <cell r="W110">
            <v>0.16954022988505751</v>
          </cell>
          <cell r="X110">
            <v>1.4670451359686016</v>
          </cell>
          <cell r="Y110">
            <v>0.36341463414634145</v>
          </cell>
        </row>
        <row r="111">
          <cell r="A111">
            <v>50</v>
          </cell>
          <cell r="B111" t="str">
            <v>South West of Greater Sydney supply</v>
          </cell>
          <cell r="C111">
            <v>1</v>
          </cell>
          <cell r="D111">
            <v>39417</v>
          </cell>
          <cell r="E111">
            <v>51</v>
          </cell>
          <cell r="F111">
            <v>3</v>
          </cell>
          <cell r="G111">
            <v>38337</v>
          </cell>
          <cell r="H111">
            <v>6</v>
          </cell>
          <cell r="I111" t="str">
            <v>330/132kV Greenfield</v>
          </cell>
          <cell r="J111">
            <v>36</v>
          </cell>
          <cell r="L111" t="str">
            <v>6.5.17</v>
          </cell>
          <cell r="M111" t="str">
            <v>Poss</v>
          </cell>
          <cell r="N111" t="str">
            <v>Future</v>
          </cell>
          <cell r="O111" t="str">
            <v>Establishment of Mt Annan 330/132/66kV Substn - Contract</v>
          </cell>
          <cell r="P111" t="str">
            <v>330SS</v>
          </cell>
          <cell r="Q111" t="str">
            <v>Central</v>
          </cell>
          <cell r="R111">
            <v>15</v>
          </cell>
          <cell r="S111">
            <v>0.46666666666666667</v>
          </cell>
          <cell r="T111">
            <v>1.36304347826087</v>
          </cell>
          <cell r="U111">
            <v>11.444170452087386</v>
          </cell>
          <cell r="V111">
            <v>1.7261194029850748</v>
          </cell>
        </row>
        <row r="112">
          <cell r="A112">
            <v>51</v>
          </cell>
          <cell r="B112" t="str">
            <v>Wagga 132/66 kV Substation Transformer Rating Limitations</v>
          </cell>
          <cell r="C112">
            <v>1</v>
          </cell>
          <cell r="D112">
            <v>39417</v>
          </cell>
          <cell r="E112">
            <v>62</v>
          </cell>
          <cell r="F112">
            <v>3</v>
          </cell>
          <cell r="G112">
            <v>38517</v>
          </cell>
          <cell r="H112">
            <v>7</v>
          </cell>
          <cell r="I112" t="str">
            <v>132kV Greenfield</v>
          </cell>
          <cell r="J112">
            <v>30</v>
          </cell>
          <cell r="L112" t="str">
            <v>6.5.27</v>
          </cell>
          <cell r="M112" t="str">
            <v>Poss</v>
          </cell>
          <cell r="N112" t="str">
            <v>Future</v>
          </cell>
          <cell r="O112" t="str">
            <v>Wagga Nth 132/66kV Substation - Contract</v>
          </cell>
          <cell r="P112" t="str">
            <v>132SS</v>
          </cell>
          <cell r="Q112" t="str">
            <v>Southern</v>
          </cell>
          <cell r="R112">
            <v>8</v>
          </cell>
          <cell r="S112">
            <v>1.4285714285714287E-2</v>
          </cell>
          <cell r="T112">
            <v>0.68571428571428605</v>
          </cell>
          <cell r="U112">
            <v>6.2349253731343293</v>
          </cell>
          <cell r="V112">
            <v>1.0650746268656719</v>
          </cell>
        </row>
        <row r="113">
          <cell r="A113">
            <v>52</v>
          </cell>
          <cell r="B113" t="str">
            <v>Wollar - Wellington 330 kV Line &amp; Wollar 330 kV Sw Stn</v>
          </cell>
          <cell r="C113">
            <v>1</v>
          </cell>
          <cell r="D113">
            <v>39417</v>
          </cell>
          <cell r="E113">
            <v>65</v>
          </cell>
          <cell r="F113">
            <v>3</v>
          </cell>
          <cell r="G113">
            <v>38337</v>
          </cell>
          <cell r="H113">
            <v>6</v>
          </cell>
          <cell r="I113" t="str">
            <v>330/132kV Greenfield</v>
          </cell>
          <cell r="J113">
            <v>36</v>
          </cell>
          <cell r="L113" t="str">
            <v>5.3.4</v>
          </cell>
          <cell r="M113" t="str">
            <v>Likely</v>
          </cell>
          <cell r="N113" t="str">
            <v>Committed</v>
          </cell>
          <cell r="O113" t="str">
            <v>Wollar 330kV Switching Station - Contract</v>
          </cell>
          <cell r="P113" t="str">
            <v>330SS</v>
          </cell>
          <cell r="Q113" t="str">
            <v>Central</v>
          </cell>
          <cell r="R113">
            <v>15</v>
          </cell>
          <cell r="S113">
            <v>0.46666666666666667</v>
          </cell>
          <cell r="T113">
            <v>1.36304347826087</v>
          </cell>
          <cell r="U113">
            <v>11.444170452087386</v>
          </cell>
          <cell r="V113">
            <v>1.7261194029850748</v>
          </cell>
        </row>
        <row r="114">
          <cell r="A114" t="str">
            <v>Small Augmentations - Reactive Plant</v>
          </cell>
        </row>
        <row r="115">
          <cell r="A115">
            <v>53</v>
          </cell>
          <cell r="B115" t="str">
            <v>Canberra  - capacitor bank</v>
          </cell>
          <cell r="C115">
            <v>1</v>
          </cell>
          <cell r="D115">
            <v>38687</v>
          </cell>
          <cell r="E115">
            <v>7</v>
          </cell>
          <cell r="F115">
            <v>3</v>
          </cell>
          <cell r="G115">
            <v>38267</v>
          </cell>
          <cell r="H115">
            <v>12</v>
          </cell>
          <cell r="I115" t="str">
            <v>Capacitor Replace</v>
          </cell>
          <cell r="J115">
            <v>14</v>
          </cell>
          <cell r="L115" t="str">
            <v>5.3.8</v>
          </cell>
          <cell r="M115" t="str">
            <v>Likely</v>
          </cell>
          <cell r="N115" t="str">
            <v>Proposed</v>
          </cell>
          <cell r="O115" t="str">
            <v xml:space="preserve">Canberra 132kV 1*80MVAr Cap Bank- Contract </v>
          </cell>
          <cell r="P115" t="str">
            <v>132CAP</v>
          </cell>
          <cell r="Q115" t="str">
            <v>Southern</v>
          </cell>
          <cell r="R115">
            <v>1</v>
          </cell>
          <cell r="S115">
            <v>0.43878787878787873</v>
          </cell>
          <cell r="T115">
            <v>0.56121212121212127</v>
          </cell>
        </row>
        <row r="116">
          <cell r="A116">
            <v>54</v>
          </cell>
          <cell r="B116" t="str">
            <v>Cowra, Parkes and Forbes - capacitor banks</v>
          </cell>
          <cell r="C116">
            <v>1</v>
          </cell>
          <cell r="D116">
            <v>38687</v>
          </cell>
          <cell r="E116">
            <v>13</v>
          </cell>
          <cell r="F116">
            <v>3</v>
          </cell>
          <cell r="G116">
            <v>38267</v>
          </cell>
          <cell r="H116">
            <v>12</v>
          </cell>
          <cell r="I116" t="str">
            <v>Capacitor Replace</v>
          </cell>
          <cell r="J116">
            <v>14</v>
          </cell>
          <cell r="L116" t="str">
            <v>6.3.7</v>
          </cell>
          <cell r="M116" t="str">
            <v>Likely</v>
          </cell>
          <cell r="N116" t="str">
            <v>Future</v>
          </cell>
          <cell r="O116" t="str">
            <v>Forbes 1x132kV 12MVAr Cap Bank - Contract</v>
          </cell>
          <cell r="P116" t="str">
            <v>132CAP</v>
          </cell>
          <cell r="Q116" t="str">
            <v>Central</v>
          </cell>
          <cell r="R116">
            <v>0.5</v>
          </cell>
          <cell r="S116">
            <v>0.21939393939393936</v>
          </cell>
          <cell r="T116">
            <v>0.28060606060606064</v>
          </cell>
        </row>
        <row r="117">
          <cell r="A117">
            <v>55</v>
          </cell>
          <cell r="B117" t="str">
            <v>Cowra, Parkes and Forbes - capacitor banks</v>
          </cell>
          <cell r="C117">
            <v>1</v>
          </cell>
          <cell r="D117">
            <v>38687</v>
          </cell>
          <cell r="E117">
            <v>13</v>
          </cell>
          <cell r="F117">
            <v>3</v>
          </cell>
          <cell r="G117">
            <v>38267</v>
          </cell>
          <cell r="H117">
            <v>12</v>
          </cell>
          <cell r="I117" t="str">
            <v>Capacitor Replace</v>
          </cell>
          <cell r="J117">
            <v>14</v>
          </cell>
          <cell r="L117" t="str">
            <v>6.3.7</v>
          </cell>
          <cell r="M117" t="str">
            <v>Likely</v>
          </cell>
          <cell r="N117" t="str">
            <v>Future</v>
          </cell>
          <cell r="O117" t="str">
            <v>Parkes 1x66kV 8MVAr Cap Bank - Contract</v>
          </cell>
          <cell r="P117" t="str">
            <v>66CAP</v>
          </cell>
          <cell r="Q117" t="str">
            <v>Central</v>
          </cell>
          <cell r="R117">
            <v>0.4</v>
          </cell>
          <cell r="S117">
            <v>0.17551515151515151</v>
          </cell>
          <cell r="T117">
            <v>0.22448484848484848</v>
          </cell>
        </row>
        <row r="118">
          <cell r="A118">
            <v>56</v>
          </cell>
          <cell r="B118" t="str">
            <v>Cowra, Parkes and Forbes - capacitor banks</v>
          </cell>
          <cell r="C118">
            <v>1</v>
          </cell>
          <cell r="D118">
            <v>38687</v>
          </cell>
          <cell r="E118">
            <v>13</v>
          </cell>
          <cell r="F118">
            <v>3</v>
          </cell>
          <cell r="G118">
            <v>38267</v>
          </cell>
          <cell r="H118">
            <v>12</v>
          </cell>
          <cell r="I118" t="str">
            <v>Capacitor Replace</v>
          </cell>
          <cell r="J118">
            <v>14</v>
          </cell>
          <cell r="L118" t="str">
            <v>6.3.7</v>
          </cell>
          <cell r="M118" t="str">
            <v>Likely</v>
          </cell>
          <cell r="N118" t="str">
            <v>Future</v>
          </cell>
          <cell r="O118" t="str">
            <v>Cowra 2x6MVAr 66kV Cap Banks - Contract</v>
          </cell>
          <cell r="P118" t="str">
            <v>66CAP</v>
          </cell>
          <cell r="Q118" t="str">
            <v>Central</v>
          </cell>
          <cell r="R118">
            <v>0.8</v>
          </cell>
          <cell r="S118">
            <v>0.35103030303030303</v>
          </cell>
          <cell r="T118">
            <v>0.44896969696969696</v>
          </cell>
        </row>
        <row r="119">
          <cell r="A119">
            <v>57</v>
          </cell>
          <cell r="B119" t="str">
            <v>Dapto Transformer Capacity Limitations</v>
          </cell>
          <cell r="C119">
            <v>1</v>
          </cell>
          <cell r="D119">
            <v>38687</v>
          </cell>
          <cell r="E119">
            <v>15</v>
          </cell>
          <cell r="F119">
            <v>3</v>
          </cell>
          <cell r="G119">
            <v>38267</v>
          </cell>
          <cell r="H119">
            <v>12</v>
          </cell>
          <cell r="I119" t="str">
            <v>Capacitor Replace</v>
          </cell>
          <cell r="J119">
            <v>14</v>
          </cell>
          <cell r="L119" t="str">
            <v>7.2.18</v>
          </cell>
          <cell r="M119" t="str">
            <v>Future</v>
          </cell>
          <cell r="N119" t="str">
            <v>Planning</v>
          </cell>
          <cell r="O119" t="str">
            <v>Dapto 132kV Capacitor Upgrade - Contract</v>
          </cell>
          <cell r="P119" t="str">
            <v>132CAP</v>
          </cell>
          <cell r="Q119" t="str">
            <v>Central</v>
          </cell>
          <cell r="R119">
            <v>2</v>
          </cell>
          <cell r="S119">
            <v>0.87757575757575745</v>
          </cell>
          <cell r="T119">
            <v>1.1224242424242425</v>
          </cell>
        </row>
        <row r="120">
          <cell r="A120">
            <v>58</v>
          </cell>
          <cell r="B120" t="str">
            <v>Darlington Point - capacitor banks</v>
          </cell>
          <cell r="C120">
            <v>1</v>
          </cell>
          <cell r="D120">
            <v>38687</v>
          </cell>
          <cell r="E120">
            <v>16</v>
          </cell>
          <cell r="F120">
            <v>3</v>
          </cell>
          <cell r="G120">
            <v>38267</v>
          </cell>
          <cell r="H120">
            <v>12</v>
          </cell>
          <cell r="I120" t="str">
            <v>Capacitor Replace</v>
          </cell>
          <cell r="J120">
            <v>14</v>
          </cell>
          <cell r="L120" t="str">
            <v>5.3.9</v>
          </cell>
          <cell r="M120" t="str">
            <v>Likely</v>
          </cell>
          <cell r="N120" t="str">
            <v>Proposed</v>
          </cell>
          <cell r="O120" t="str">
            <v>Darlington Pt. 132kV No. 2&amp;3 Capacitor Banks - Contract</v>
          </cell>
          <cell r="P120" t="str">
            <v>132CAP</v>
          </cell>
          <cell r="Q120" t="str">
            <v>Southern</v>
          </cell>
          <cell r="R120">
            <v>1</v>
          </cell>
          <cell r="S120">
            <v>0.43878787878787873</v>
          </cell>
          <cell r="T120">
            <v>0.56121212121212127</v>
          </cell>
        </row>
        <row r="121">
          <cell r="A121">
            <v>59</v>
          </cell>
          <cell r="B121" t="str">
            <v>Deniliquin - capacitor bank</v>
          </cell>
          <cell r="C121">
            <v>1</v>
          </cell>
          <cell r="D121">
            <v>38687</v>
          </cell>
          <cell r="E121">
            <v>17</v>
          </cell>
          <cell r="F121">
            <v>3</v>
          </cell>
          <cell r="G121">
            <v>38267</v>
          </cell>
          <cell r="H121">
            <v>12</v>
          </cell>
          <cell r="I121" t="str">
            <v>Capacitor Replace</v>
          </cell>
          <cell r="J121">
            <v>14</v>
          </cell>
          <cell r="L121" t="str">
            <v>6.3.8</v>
          </cell>
          <cell r="M121" t="str">
            <v>Likely</v>
          </cell>
          <cell r="N121" t="str">
            <v>Proposed</v>
          </cell>
          <cell r="O121" t="str">
            <v>Deniliquin 132kV 10MVAr capacitor bank - contract</v>
          </cell>
          <cell r="P121" t="str">
            <v>132CAP</v>
          </cell>
          <cell r="Q121" t="str">
            <v>Southern</v>
          </cell>
          <cell r="R121">
            <v>0.6</v>
          </cell>
          <cell r="S121">
            <v>0.26327272727272721</v>
          </cell>
          <cell r="T121">
            <v>0.33672727272727271</v>
          </cell>
        </row>
        <row r="122">
          <cell r="A122">
            <v>60</v>
          </cell>
          <cell r="B122" t="str">
            <v>Lismore area supply</v>
          </cell>
          <cell r="C122">
            <v>1</v>
          </cell>
          <cell r="D122">
            <v>38687</v>
          </cell>
          <cell r="E122">
            <v>27</v>
          </cell>
          <cell r="F122">
            <v>3</v>
          </cell>
          <cell r="G122">
            <v>38267</v>
          </cell>
          <cell r="H122">
            <v>12</v>
          </cell>
          <cell r="I122" t="str">
            <v>Capacitor Replace</v>
          </cell>
          <cell r="J122">
            <v>14</v>
          </cell>
          <cell r="L122" t="str">
            <v>6.5.2</v>
          </cell>
          <cell r="M122" t="str">
            <v>Poss</v>
          </cell>
          <cell r="N122" t="str">
            <v>Proposed</v>
          </cell>
          <cell r="O122" t="str">
            <v>Nambucca 2x10MVAr 66kV Cap Banks - Contract</v>
          </cell>
          <cell r="P122" t="str">
            <v>66CAP</v>
          </cell>
          <cell r="Q122" t="str">
            <v>Northern</v>
          </cell>
          <cell r="R122">
            <v>0.8</v>
          </cell>
          <cell r="S122">
            <v>0.35103030303030303</v>
          </cell>
          <cell r="T122">
            <v>0.44896969696969696</v>
          </cell>
        </row>
        <row r="123">
          <cell r="A123">
            <v>61</v>
          </cell>
          <cell r="B123" t="str">
            <v>Lismore area supply</v>
          </cell>
          <cell r="C123">
            <v>1</v>
          </cell>
          <cell r="D123">
            <v>38687</v>
          </cell>
          <cell r="E123">
            <v>27</v>
          </cell>
          <cell r="F123">
            <v>3</v>
          </cell>
          <cell r="G123">
            <v>38267</v>
          </cell>
          <cell r="H123">
            <v>12</v>
          </cell>
          <cell r="I123" t="str">
            <v>Capacitor Replace</v>
          </cell>
          <cell r="J123">
            <v>14</v>
          </cell>
          <cell r="L123" t="str">
            <v>6.5.2</v>
          </cell>
          <cell r="M123" t="str">
            <v>Poss</v>
          </cell>
          <cell r="N123" t="str">
            <v>Proposed</v>
          </cell>
          <cell r="O123" t="str">
            <v>Koolkhan 2x10MVAr 66kV Cap Banks - Contract</v>
          </cell>
          <cell r="P123" t="str">
            <v>66CAP</v>
          </cell>
          <cell r="Q123" t="str">
            <v>Northern</v>
          </cell>
          <cell r="R123">
            <v>0.8</v>
          </cell>
          <cell r="S123">
            <v>0.35103030303030303</v>
          </cell>
          <cell r="T123">
            <v>0.44896969696969696</v>
          </cell>
        </row>
        <row r="124">
          <cell r="A124">
            <v>62</v>
          </cell>
          <cell r="B124" t="str">
            <v>Main Grid Capacitor Banks - Syd West</v>
          </cell>
          <cell r="C124">
            <v>1</v>
          </cell>
          <cell r="D124">
            <v>38687</v>
          </cell>
          <cell r="E124">
            <v>29</v>
          </cell>
          <cell r="F124">
            <v>3</v>
          </cell>
          <cell r="G124">
            <v>38267</v>
          </cell>
          <cell r="H124">
            <v>12</v>
          </cell>
          <cell r="I124" t="str">
            <v>Capacitor Replace</v>
          </cell>
          <cell r="J124">
            <v>14</v>
          </cell>
          <cell r="L124" t="str">
            <v>6.3.5</v>
          </cell>
          <cell r="M124" t="str">
            <v>Likely</v>
          </cell>
          <cell r="N124" t="str">
            <v>Planning</v>
          </cell>
          <cell r="O124" t="str">
            <v>Sydney West 1*200 MVAr 330kV Bank - Contract</v>
          </cell>
          <cell r="P124" t="str">
            <v>330CAP</v>
          </cell>
          <cell r="Q124" t="str">
            <v>Central</v>
          </cell>
          <cell r="R124">
            <v>2</v>
          </cell>
          <cell r="S124">
            <v>0.87757575757575745</v>
          </cell>
          <cell r="T124">
            <v>1.1224242424242425</v>
          </cell>
        </row>
        <row r="125">
          <cell r="A125">
            <v>63</v>
          </cell>
          <cell r="B125" t="str">
            <v>Main Grid Capacitor Banks - Vales Point</v>
          </cell>
          <cell r="C125">
            <v>1</v>
          </cell>
          <cell r="D125">
            <v>38687</v>
          </cell>
          <cell r="E125">
            <v>29</v>
          </cell>
          <cell r="F125">
            <v>3</v>
          </cell>
          <cell r="G125">
            <v>38267</v>
          </cell>
          <cell r="H125">
            <v>12</v>
          </cell>
          <cell r="I125" t="str">
            <v>Capacitor Replace</v>
          </cell>
          <cell r="J125">
            <v>14</v>
          </cell>
          <cell r="L125" t="str">
            <v>6.3.5</v>
          </cell>
          <cell r="M125" t="str">
            <v>Likely</v>
          </cell>
          <cell r="N125" t="str">
            <v>Planning</v>
          </cell>
          <cell r="O125" t="str">
            <v>Liddell 2*200 MVAr 330kV Banks - Contract</v>
          </cell>
          <cell r="P125" t="str">
            <v>330CAP</v>
          </cell>
          <cell r="Q125" t="str">
            <v>Northern</v>
          </cell>
          <cell r="R125">
            <v>4</v>
          </cell>
          <cell r="S125">
            <v>1.7551515151515149</v>
          </cell>
          <cell r="T125">
            <v>2.2448484848484851</v>
          </cell>
        </row>
        <row r="126">
          <cell r="A126">
            <v>64</v>
          </cell>
          <cell r="B126" t="str">
            <v>Narrabri - capacitor bank</v>
          </cell>
          <cell r="C126">
            <v>1</v>
          </cell>
          <cell r="D126">
            <v>38687</v>
          </cell>
          <cell r="E126">
            <v>37</v>
          </cell>
          <cell r="F126">
            <v>3</v>
          </cell>
          <cell r="G126">
            <v>38267</v>
          </cell>
          <cell r="H126">
            <v>12</v>
          </cell>
          <cell r="I126" t="str">
            <v>Capacitor Replace</v>
          </cell>
          <cell r="J126">
            <v>14</v>
          </cell>
          <cell r="L126" t="str">
            <v>6.3.6</v>
          </cell>
          <cell r="M126" t="str">
            <v>Likely</v>
          </cell>
          <cell r="N126" t="str">
            <v>Planning</v>
          </cell>
          <cell r="O126" t="str">
            <v>Narrabri 8MVAr 66kV Capacitor - Contract</v>
          </cell>
          <cell r="P126" t="str">
            <v>132CAP</v>
          </cell>
          <cell r="Q126" t="str">
            <v>Northern</v>
          </cell>
          <cell r="R126">
            <v>0.5</v>
          </cell>
          <cell r="S126">
            <v>0.21939393939393936</v>
          </cell>
          <cell r="T126">
            <v>0.28060606060606064</v>
          </cell>
        </row>
        <row r="127">
          <cell r="A127">
            <v>65</v>
          </cell>
          <cell r="B127" t="str">
            <v>Parkes area supply</v>
          </cell>
          <cell r="C127">
            <v>1</v>
          </cell>
          <cell r="D127">
            <v>38687</v>
          </cell>
          <cell r="E127">
            <v>42</v>
          </cell>
          <cell r="F127">
            <v>3</v>
          </cell>
          <cell r="G127">
            <v>38267</v>
          </cell>
          <cell r="H127">
            <v>12</v>
          </cell>
          <cell r="I127" t="str">
            <v>Capacitor Replace</v>
          </cell>
          <cell r="J127">
            <v>14</v>
          </cell>
          <cell r="L127" t="str">
            <v>6.5.19</v>
          </cell>
          <cell r="M127" t="str">
            <v>Poss</v>
          </cell>
          <cell r="N127" t="str">
            <v>Planning</v>
          </cell>
          <cell r="O127" t="str">
            <v>Parkes 66kV Cap Bank - Contract</v>
          </cell>
          <cell r="P127" t="str">
            <v>132CAP</v>
          </cell>
          <cell r="Q127" t="str">
            <v>Central</v>
          </cell>
          <cell r="R127">
            <v>0.5</v>
          </cell>
          <cell r="S127">
            <v>0.21939393939393936</v>
          </cell>
          <cell r="T127">
            <v>0.28060606060606064</v>
          </cell>
        </row>
        <row r="128">
          <cell r="A128">
            <v>66</v>
          </cell>
          <cell r="B128" t="str">
            <v>System Reactive Plant</v>
          </cell>
          <cell r="C128">
            <v>1</v>
          </cell>
          <cell r="D128">
            <v>39052</v>
          </cell>
          <cell r="E128">
            <v>57</v>
          </cell>
          <cell r="F128">
            <v>3</v>
          </cell>
          <cell r="G128">
            <v>38632</v>
          </cell>
          <cell r="H128">
            <v>12</v>
          </cell>
          <cell r="I128" t="str">
            <v>Capacitor Replace</v>
          </cell>
          <cell r="J128">
            <v>14</v>
          </cell>
          <cell r="L128" t="str">
            <v>6.5.35</v>
          </cell>
          <cell r="M128" t="str">
            <v>Poss</v>
          </cell>
          <cell r="N128" t="str">
            <v>Planning</v>
          </cell>
          <cell r="O128" t="str">
            <v>Mt Piper 1*150MVAr 330kV Cap Bank - Contract</v>
          </cell>
          <cell r="P128" t="str">
            <v>330CAP</v>
          </cell>
          <cell r="Q128" t="str">
            <v>Central</v>
          </cell>
          <cell r="R128">
            <v>2</v>
          </cell>
          <cell r="T128">
            <v>0.87757575757575745</v>
          </cell>
          <cell r="U128">
            <v>1.1224242424242425</v>
          </cell>
        </row>
        <row r="129">
          <cell r="A129">
            <v>67</v>
          </cell>
          <cell r="B129" t="str">
            <v>System Reactive Plant</v>
          </cell>
          <cell r="C129">
            <v>1</v>
          </cell>
          <cell r="D129">
            <v>39052</v>
          </cell>
          <cell r="E129">
            <v>57</v>
          </cell>
          <cell r="F129">
            <v>3</v>
          </cell>
          <cell r="G129">
            <v>38632</v>
          </cell>
          <cell r="H129">
            <v>12</v>
          </cell>
          <cell r="I129" t="str">
            <v>Capacitor Replace</v>
          </cell>
          <cell r="J129">
            <v>14</v>
          </cell>
          <cell r="L129" t="str">
            <v>6.5.35</v>
          </cell>
          <cell r="M129" t="str">
            <v>Poss</v>
          </cell>
          <cell r="N129" t="str">
            <v>Planning</v>
          </cell>
          <cell r="O129" t="str">
            <v>Bayswater / Liddell 2*150 MVAr Cap Banks - Contract</v>
          </cell>
          <cell r="P129" t="str">
            <v>330CAP</v>
          </cell>
          <cell r="Q129" t="str">
            <v>Northern</v>
          </cell>
          <cell r="R129">
            <v>4</v>
          </cell>
          <cell r="T129">
            <v>1.7551515151515149</v>
          </cell>
          <cell r="U129">
            <v>2.2448484848484851</v>
          </cell>
        </row>
        <row r="130">
          <cell r="A130">
            <v>68</v>
          </cell>
          <cell r="B130" t="str">
            <v>System Reactive Plant</v>
          </cell>
          <cell r="C130">
            <v>1</v>
          </cell>
          <cell r="D130">
            <v>39417</v>
          </cell>
          <cell r="E130">
            <v>57</v>
          </cell>
          <cell r="F130">
            <v>3</v>
          </cell>
          <cell r="G130">
            <v>38997</v>
          </cell>
          <cell r="H130">
            <v>12</v>
          </cell>
          <cell r="I130" t="str">
            <v>Capacitor Replace</v>
          </cell>
          <cell r="J130">
            <v>14</v>
          </cell>
          <cell r="L130" t="str">
            <v>6.5.35</v>
          </cell>
          <cell r="M130" t="str">
            <v>Poss</v>
          </cell>
          <cell r="N130" t="str">
            <v>Planning</v>
          </cell>
          <cell r="O130" t="str">
            <v>Locations to be Specified 3*200 MVAr Cap Banks - Contract</v>
          </cell>
          <cell r="P130" t="str">
            <v>330CAP</v>
          </cell>
          <cell r="Q130" t="str">
            <v>All</v>
          </cell>
          <cell r="R130">
            <v>6</v>
          </cell>
          <cell r="U130">
            <v>2.6327272727272728</v>
          </cell>
          <cell r="V130">
            <v>3.3672727272727272</v>
          </cell>
        </row>
        <row r="131">
          <cell r="A131">
            <v>69</v>
          </cell>
          <cell r="B131" t="str">
            <v>System Reactive Plant</v>
          </cell>
          <cell r="C131">
            <v>1</v>
          </cell>
          <cell r="D131">
            <v>39417</v>
          </cell>
          <cell r="E131">
            <v>57</v>
          </cell>
          <cell r="F131">
            <v>3</v>
          </cell>
          <cell r="G131">
            <v>38997</v>
          </cell>
          <cell r="H131">
            <v>12</v>
          </cell>
          <cell r="I131" t="str">
            <v>Capacitor Replace</v>
          </cell>
          <cell r="J131">
            <v>14</v>
          </cell>
          <cell r="L131" t="str">
            <v>6.5.35</v>
          </cell>
          <cell r="M131" t="str">
            <v>Poss</v>
          </cell>
          <cell r="N131" t="str">
            <v>Planning</v>
          </cell>
          <cell r="O131" t="str">
            <v xml:space="preserve">Location to be specified - 1*200 MVAr 330kV Bank - Contract </v>
          </cell>
          <cell r="P131" t="str">
            <v>330CAP</v>
          </cell>
          <cell r="Q131" t="str">
            <v>All</v>
          </cell>
          <cell r="R131">
            <v>2</v>
          </cell>
          <cell r="U131">
            <v>0.87757575757575745</v>
          </cell>
          <cell r="V131">
            <v>1.1224242424242425</v>
          </cell>
        </row>
        <row r="132">
          <cell r="A132">
            <v>70</v>
          </cell>
          <cell r="B132" t="str">
            <v>System Reactive Plant</v>
          </cell>
          <cell r="C132">
            <v>1</v>
          </cell>
          <cell r="D132">
            <v>39417</v>
          </cell>
          <cell r="E132">
            <v>57</v>
          </cell>
          <cell r="F132">
            <v>3</v>
          </cell>
          <cell r="G132">
            <v>38997</v>
          </cell>
          <cell r="H132">
            <v>12</v>
          </cell>
          <cell r="I132" t="str">
            <v>Capacitor Replace</v>
          </cell>
          <cell r="J132">
            <v>14</v>
          </cell>
          <cell r="L132" t="str">
            <v>6.5.35</v>
          </cell>
          <cell r="M132" t="str">
            <v>Poss</v>
          </cell>
          <cell r="N132" t="str">
            <v>Planning</v>
          </cell>
          <cell r="O132" t="str">
            <v>Eraring 2*150MVAr 330kV Cap Banks - Contract</v>
          </cell>
          <cell r="P132" t="str">
            <v>330CAP</v>
          </cell>
          <cell r="Q132" t="str">
            <v>Northern</v>
          </cell>
          <cell r="R132">
            <v>4</v>
          </cell>
          <cell r="U132">
            <v>1.7551515151515149</v>
          </cell>
          <cell r="V132">
            <v>2.2448484848484851</v>
          </cell>
        </row>
        <row r="133">
          <cell r="A133" t="str">
            <v>Small Augmentations - Substations</v>
          </cell>
        </row>
        <row r="134">
          <cell r="A134">
            <v>71</v>
          </cell>
          <cell r="B134" t="str">
            <v>Central Coast 330 kV Rearr'ts: 24 Line Turn in</v>
          </cell>
          <cell r="C134">
            <v>1</v>
          </cell>
          <cell r="D134">
            <v>38930</v>
          </cell>
          <cell r="E134">
            <v>8</v>
          </cell>
          <cell r="F134">
            <v>3</v>
          </cell>
          <cell r="G134">
            <v>38210</v>
          </cell>
          <cell r="H134">
            <v>9</v>
          </cell>
          <cell r="I134" t="str">
            <v>330/132kV Aug</v>
          </cell>
          <cell r="J134">
            <v>24</v>
          </cell>
          <cell r="L134" t="str">
            <v>5.3.5</v>
          </cell>
          <cell r="M134" t="str">
            <v>Likely</v>
          </cell>
          <cell r="N134" t="str">
            <v>Proposed</v>
          </cell>
          <cell r="O134" t="str">
            <v>Eraring Switchbay New Line Bays/ Eraring PS 330kV S</v>
          </cell>
          <cell r="P134" t="str">
            <v>TL REF</v>
          </cell>
          <cell r="Q134" t="str">
            <v>Northern</v>
          </cell>
          <cell r="R134">
            <v>2</v>
          </cell>
          <cell r="S134">
            <v>0.18333333333333335</v>
          </cell>
          <cell r="T134">
            <v>1.7614942528735633</v>
          </cell>
          <cell r="U134">
            <v>5.5172413793103454E-2</v>
          </cell>
        </row>
        <row r="135">
          <cell r="A135">
            <v>72</v>
          </cell>
          <cell r="B135" t="str">
            <v>Central Coast 330 kV Rearr'ts: 24 Line Turn in</v>
          </cell>
          <cell r="C135">
            <v>1</v>
          </cell>
          <cell r="D135">
            <v>39295</v>
          </cell>
          <cell r="E135">
            <v>8</v>
          </cell>
          <cell r="F135">
            <v>2</v>
          </cell>
          <cell r="G135">
            <v>38215</v>
          </cell>
          <cell r="H135">
            <v>2</v>
          </cell>
          <cell r="I135" t="str">
            <v>EHV TL -REF</v>
          </cell>
          <cell r="J135">
            <v>36</v>
          </cell>
          <cell r="L135" t="str">
            <v>5.3.5</v>
          </cell>
          <cell r="M135" t="str">
            <v>Likely</v>
          </cell>
          <cell r="N135" t="str">
            <v>Proposed</v>
          </cell>
          <cell r="O135" t="str">
            <v>Connection of 24 Vales Pt - Newcastle line to Eraring</v>
          </cell>
          <cell r="P135" t="str">
            <v>TL REF</v>
          </cell>
          <cell r="Q135" t="str">
            <v>Northern</v>
          </cell>
          <cell r="R135">
            <v>1</v>
          </cell>
          <cell r="S135">
            <v>8.787878787878789E-2</v>
          </cell>
          <cell r="T135">
            <v>0.23070528291767237</v>
          </cell>
          <cell r="U135">
            <v>0.678901962723093</v>
          </cell>
          <cell r="V135">
            <v>2.5139664804469269E-3</v>
          </cell>
        </row>
        <row r="136">
          <cell r="A136">
            <v>73</v>
          </cell>
          <cell r="B136" t="str">
            <v>Central Coast 330 kV Rearr'ts: Vales Point</v>
          </cell>
          <cell r="C136">
            <v>1</v>
          </cell>
          <cell r="D136">
            <v>38930</v>
          </cell>
          <cell r="E136">
            <v>8</v>
          </cell>
          <cell r="F136">
            <v>3</v>
          </cell>
          <cell r="G136">
            <v>38210</v>
          </cell>
          <cell r="H136">
            <v>9</v>
          </cell>
          <cell r="I136" t="str">
            <v>330/132kV Aug</v>
          </cell>
          <cell r="J136">
            <v>24</v>
          </cell>
          <cell r="L136" t="str">
            <v>5.3.6</v>
          </cell>
          <cell r="M136" t="str">
            <v>Likely</v>
          </cell>
          <cell r="N136" t="str">
            <v>Proposed</v>
          </cell>
          <cell r="O136" t="str">
            <v>Rearrangement of lines near Vales Pt</v>
          </cell>
          <cell r="P136" t="str">
            <v>TL REF</v>
          </cell>
          <cell r="Q136" t="str">
            <v>Northern</v>
          </cell>
          <cell r="R136">
            <v>3</v>
          </cell>
          <cell r="S136">
            <v>0.27500000000000002</v>
          </cell>
          <cell r="T136">
            <v>2.6422413793103448</v>
          </cell>
          <cell r="U136">
            <v>8.2758620689655185E-2</v>
          </cell>
        </row>
        <row r="137">
          <cell r="A137">
            <v>74</v>
          </cell>
          <cell r="B137" t="str">
            <v>Coffs Harbour: 89 Line Connections at Armidale</v>
          </cell>
          <cell r="C137">
            <v>1</v>
          </cell>
          <cell r="D137">
            <v>38961</v>
          </cell>
          <cell r="E137">
            <v>10</v>
          </cell>
          <cell r="F137">
            <v>2</v>
          </cell>
          <cell r="G137">
            <v>37881</v>
          </cell>
          <cell r="H137">
            <v>2</v>
          </cell>
          <cell r="I137" t="str">
            <v>EHV TL -REF</v>
          </cell>
          <cell r="J137">
            <v>36</v>
          </cell>
          <cell r="L137" t="str">
            <v>5.3.1</v>
          </cell>
          <cell r="M137" t="str">
            <v>Likely</v>
          </cell>
          <cell r="N137" t="str">
            <v>Proposed</v>
          </cell>
          <cell r="O137" t="str">
            <v>Armidale 89 Line Rearrangement - Contract</v>
          </cell>
          <cell r="P137" t="str">
            <v>TL REF</v>
          </cell>
          <cell r="Q137" t="str">
            <v>Northern</v>
          </cell>
          <cell r="R137">
            <v>1</v>
          </cell>
          <cell r="S137">
            <v>0.17868508089747034</v>
          </cell>
          <cell r="T137">
            <v>0.7323935828348247</v>
          </cell>
          <cell r="U137">
            <v>7.3556797020484163E-3</v>
          </cell>
        </row>
        <row r="138">
          <cell r="A138">
            <v>75</v>
          </cell>
          <cell r="B138" t="str">
            <v>Coffs Harbour: 89 Line Connections at Armidale</v>
          </cell>
          <cell r="C138">
            <v>1</v>
          </cell>
          <cell r="D138">
            <v>38961</v>
          </cell>
          <cell r="E138">
            <v>10</v>
          </cell>
          <cell r="F138">
            <v>3</v>
          </cell>
          <cell r="G138">
            <v>38241</v>
          </cell>
          <cell r="H138">
            <v>9</v>
          </cell>
          <cell r="I138" t="str">
            <v>330/132kV Aug</v>
          </cell>
          <cell r="J138">
            <v>24</v>
          </cell>
          <cell r="L138" t="str">
            <v>5.3.1</v>
          </cell>
          <cell r="M138" t="str">
            <v>Likely</v>
          </cell>
          <cell r="N138" t="str">
            <v>Proposed</v>
          </cell>
          <cell r="O138" t="str">
            <v>Connection of 89 Line at Armidale - Contract</v>
          </cell>
          <cell r="P138" t="str">
            <v>330SS</v>
          </cell>
          <cell r="Q138" t="str">
            <v>Northern</v>
          </cell>
          <cell r="R138">
            <v>4.5</v>
          </cell>
          <cell r="S138">
            <v>0.375</v>
          </cell>
          <cell r="T138">
            <v>3.8508620689655171</v>
          </cell>
          <cell r="U138">
            <v>0.27413793103448275</v>
          </cell>
        </row>
        <row r="139">
          <cell r="A139">
            <v>76</v>
          </cell>
          <cell r="B139" t="str">
            <v>Dapto 330/132 kV Substation - Fault Levels</v>
          </cell>
          <cell r="C139">
            <v>1</v>
          </cell>
          <cell r="D139">
            <v>40513</v>
          </cell>
          <cell r="E139">
            <v>14</v>
          </cell>
          <cell r="F139">
            <v>3</v>
          </cell>
          <cell r="G139">
            <v>39793</v>
          </cell>
          <cell r="H139">
            <v>9</v>
          </cell>
          <cell r="I139" t="str">
            <v>330/132kV Aug</v>
          </cell>
          <cell r="J139">
            <v>24</v>
          </cell>
          <cell r="L139" t="str">
            <v>7.2.22</v>
          </cell>
          <cell r="M139" t="str">
            <v>Future</v>
          </cell>
          <cell r="N139" t="str">
            <v>Planning</v>
          </cell>
          <cell r="O139" t="str">
            <v>Dapto Fault Rating Upgrade (330kV Switchyard upgrade) Daylabour</v>
          </cell>
          <cell r="P139" t="str">
            <v>330SS</v>
          </cell>
          <cell r="Q139" t="str">
            <v>Central</v>
          </cell>
          <cell r="R139">
            <v>3</v>
          </cell>
          <cell r="W139">
            <v>0.17499999999999999</v>
          </cell>
          <cell r="X139">
            <v>2.2809701492537315</v>
          </cell>
          <cell r="Y139">
            <v>0.54402985074626864</v>
          </cell>
        </row>
        <row r="140">
          <cell r="A140">
            <v>77</v>
          </cell>
          <cell r="B140" t="str">
            <v>Dapto Transformer Capacity Limitations</v>
          </cell>
          <cell r="C140">
            <v>1</v>
          </cell>
          <cell r="D140">
            <v>39783</v>
          </cell>
          <cell r="E140">
            <v>15</v>
          </cell>
          <cell r="F140">
            <v>3</v>
          </cell>
          <cell r="G140">
            <v>39063</v>
          </cell>
          <cell r="H140">
            <v>10</v>
          </cell>
          <cell r="I140" t="str">
            <v>132kV Aug</v>
          </cell>
          <cell r="J140">
            <v>24</v>
          </cell>
          <cell r="L140" t="str">
            <v>7.2.18</v>
          </cell>
          <cell r="M140" t="str">
            <v>Future</v>
          </cell>
          <cell r="N140" t="str">
            <v>Planning</v>
          </cell>
          <cell r="O140" t="str">
            <v>Dapto 2*132kV Line Bay - Contract</v>
          </cell>
          <cell r="P140" t="str">
            <v>132SS</v>
          </cell>
          <cell r="Q140" t="str">
            <v>Central</v>
          </cell>
          <cell r="R140">
            <v>1</v>
          </cell>
          <cell r="U140">
            <v>5.8333333333333348E-2</v>
          </cell>
          <cell r="V140">
            <v>0.76032338308457714</v>
          </cell>
          <cell r="W140">
            <v>0.18134328358208951</v>
          </cell>
        </row>
        <row r="141">
          <cell r="A141">
            <v>78</v>
          </cell>
          <cell r="B141" t="str">
            <v>Line Terminal Upratings</v>
          </cell>
          <cell r="C141">
            <v>1</v>
          </cell>
          <cell r="D141">
            <v>40148</v>
          </cell>
          <cell r="E141">
            <v>26</v>
          </cell>
          <cell r="F141">
            <v>1</v>
          </cell>
          <cell r="G141">
            <v>38708</v>
          </cell>
          <cell r="H141">
            <v>3</v>
          </cell>
          <cell r="I141" t="str">
            <v>TL -EIS</v>
          </cell>
          <cell r="J141">
            <v>48</v>
          </cell>
          <cell r="L141" t="str">
            <v>6.5.36</v>
          </cell>
          <cell r="M141" t="str">
            <v>Poss</v>
          </cell>
          <cell r="N141" t="str">
            <v>Proposed</v>
          </cell>
          <cell r="O141" t="str">
            <v>Project to Replace Terminal Equipment by Daylabour</v>
          </cell>
          <cell r="P141" t="str">
            <v>330SS</v>
          </cell>
          <cell r="Q141" t="str">
            <v>Various</v>
          </cell>
          <cell r="R141">
            <v>12</v>
          </cell>
          <cell r="T141">
            <v>0.17230769230769236</v>
          </cell>
          <cell r="U141">
            <v>0.58769230769230796</v>
          </cell>
          <cell r="V141">
            <v>0.872</v>
          </cell>
          <cell r="W141">
            <v>10.133124555160142</v>
          </cell>
          <cell r="X141">
            <v>0.2348754448398577</v>
          </cell>
        </row>
        <row r="142">
          <cell r="A142">
            <v>79</v>
          </cell>
          <cell r="B142" t="str">
            <v>Orange 132 kV Substation Augmentation</v>
          </cell>
          <cell r="C142">
            <v>1</v>
          </cell>
          <cell r="D142">
            <v>39783</v>
          </cell>
          <cell r="E142">
            <v>41</v>
          </cell>
          <cell r="F142">
            <v>3</v>
          </cell>
          <cell r="G142">
            <v>39063</v>
          </cell>
          <cell r="H142">
            <v>10</v>
          </cell>
          <cell r="I142" t="str">
            <v>132kV Aug</v>
          </cell>
          <cell r="J142">
            <v>24</v>
          </cell>
          <cell r="L142" t="str">
            <v>6.5.18</v>
          </cell>
          <cell r="M142" t="str">
            <v>Poss</v>
          </cell>
          <cell r="N142" t="str">
            <v>Proposed</v>
          </cell>
          <cell r="O142" t="str">
            <v>Uprating of Orange 132kV &amp; Transformers - Contract</v>
          </cell>
          <cell r="P142" t="str">
            <v>132SS</v>
          </cell>
          <cell r="Q142" t="str">
            <v>Central</v>
          </cell>
          <cell r="R142">
            <v>14</v>
          </cell>
          <cell r="U142">
            <v>0.81666666666666687</v>
          </cell>
          <cell r="V142">
            <v>10.644527363184082</v>
          </cell>
          <cell r="W142">
            <v>2.5388059701492534</v>
          </cell>
        </row>
        <row r="143">
          <cell r="A143">
            <v>80</v>
          </cell>
          <cell r="B143" t="str">
            <v>Snowy Assets Rehab - UTSS</v>
          </cell>
          <cell r="C143">
            <v>1</v>
          </cell>
          <cell r="D143">
            <v>39783</v>
          </cell>
          <cell r="E143">
            <v>49</v>
          </cell>
          <cell r="F143">
            <v>3</v>
          </cell>
          <cell r="G143">
            <v>38703</v>
          </cell>
          <cell r="H143">
            <v>6</v>
          </cell>
          <cell r="I143" t="str">
            <v>330/132kV Greenfield</v>
          </cell>
          <cell r="J143">
            <v>36</v>
          </cell>
          <cell r="L143" t="str">
            <v>5.3.7</v>
          </cell>
          <cell r="M143" t="str">
            <v>Const</v>
          </cell>
          <cell r="N143" t="str">
            <v>Proposed</v>
          </cell>
          <cell r="O143" t="str">
            <v>Upper Tumut Switching Station (UTSS) Augmentation - Contract</v>
          </cell>
          <cell r="P143" t="str">
            <v>330SS</v>
          </cell>
          <cell r="Q143" t="str">
            <v>Southern</v>
          </cell>
          <cell r="R143">
            <v>7.5</v>
          </cell>
          <cell r="T143">
            <v>0.23333333333333334</v>
          </cell>
          <cell r="U143">
            <v>0.68152173913043501</v>
          </cell>
          <cell r="V143">
            <v>5.722085226043693</v>
          </cell>
          <cell r="W143">
            <v>0.86305970149253741</v>
          </cell>
        </row>
        <row r="144">
          <cell r="A144">
            <v>81</v>
          </cell>
          <cell r="B144" t="str">
            <v>Sydney North 132 kV Fault Level Limits</v>
          </cell>
          <cell r="C144">
            <v>1</v>
          </cell>
          <cell r="D144">
            <v>39783</v>
          </cell>
          <cell r="E144">
            <v>53</v>
          </cell>
          <cell r="F144">
            <v>3</v>
          </cell>
          <cell r="G144">
            <v>39063</v>
          </cell>
          <cell r="H144">
            <v>10</v>
          </cell>
          <cell r="I144" t="str">
            <v>132kV Aug</v>
          </cell>
          <cell r="J144">
            <v>24</v>
          </cell>
          <cell r="L144" t="str">
            <v>6.5.10</v>
          </cell>
          <cell r="M144" t="str">
            <v>Poss</v>
          </cell>
          <cell r="N144" t="str">
            <v>Proposed</v>
          </cell>
          <cell r="O144" t="str">
            <v>Sydney North Upgrade - Contract</v>
          </cell>
          <cell r="P144" t="str">
            <v>132SS</v>
          </cell>
          <cell r="Q144" t="str">
            <v>Central</v>
          </cell>
          <cell r="R144">
            <v>5</v>
          </cell>
          <cell r="U144">
            <v>0.29166666666666674</v>
          </cell>
          <cell r="V144">
            <v>3.801616915422886</v>
          </cell>
          <cell r="W144">
            <v>0.90671641791044766</v>
          </cell>
        </row>
        <row r="145">
          <cell r="A145">
            <v>82</v>
          </cell>
          <cell r="B145" t="str">
            <v>Sydney North 132 kV Fault Level Limits</v>
          </cell>
          <cell r="C145">
            <v>1</v>
          </cell>
          <cell r="D145">
            <v>39783</v>
          </cell>
          <cell r="E145">
            <v>53</v>
          </cell>
          <cell r="F145">
            <v>3</v>
          </cell>
          <cell r="G145">
            <v>39063</v>
          </cell>
          <cell r="H145">
            <v>10</v>
          </cell>
          <cell r="I145" t="str">
            <v>132kV Aug</v>
          </cell>
          <cell r="J145">
            <v>24</v>
          </cell>
          <cell r="L145" t="str">
            <v>6.5.10</v>
          </cell>
          <cell r="M145" t="str">
            <v>Poss</v>
          </cell>
          <cell r="N145" t="str">
            <v>Proposed</v>
          </cell>
          <cell r="O145" t="str">
            <v>Sydney North Upgrade due to 132kV fault Levels</v>
          </cell>
          <cell r="P145" t="str">
            <v>330SS</v>
          </cell>
          <cell r="Q145" t="str">
            <v>Central</v>
          </cell>
          <cell r="R145">
            <v>3</v>
          </cell>
          <cell r="U145">
            <v>0.17499999999999999</v>
          </cell>
          <cell r="V145">
            <v>2.2809701492537315</v>
          </cell>
          <cell r="W145">
            <v>0.54402985074626864</v>
          </cell>
        </row>
        <row r="146">
          <cell r="A146">
            <v>83</v>
          </cell>
          <cell r="B146" t="str">
            <v>Sydney West 132 kV Switchbays</v>
          </cell>
          <cell r="C146">
            <v>1</v>
          </cell>
          <cell r="D146">
            <v>38687</v>
          </cell>
          <cell r="E146">
            <v>54</v>
          </cell>
          <cell r="F146">
            <v>3</v>
          </cell>
          <cell r="G146">
            <v>37967</v>
          </cell>
          <cell r="H146">
            <v>10</v>
          </cell>
          <cell r="I146" t="str">
            <v>132kV Aug</v>
          </cell>
          <cell r="J146">
            <v>24</v>
          </cell>
          <cell r="L146" t="str">
            <v>6.3.2</v>
          </cell>
          <cell r="M146" t="str">
            <v>Poss</v>
          </cell>
          <cell r="N146" t="str">
            <v>Proposed</v>
          </cell>
          <cell r="O146" t="str">
            <v>Sydney West 132kV Switchbays - Contract</v>
          </cell>
          <cell r="P146" t="str">
            <v>132SS</v>
          </cell>
          <cell r="Q146" t="str">
            <v>Central</v>
          </cell>
          <cell r="R146">
            <v>1</v>
          </cell>
          <cell r="S146">
            <v>0.76032338308457714</v>
          </cell>
          <cell r="T146">
            <v>0.18134328358208951</v>
          </cell>
        </row>
        <row r="147">
          <cell r="A147">
            <v>84</v>
          </cell>
          <cell r="B147" t="str">
            <v>Sydney West Fault Level Upgrade</v>
          </cell>
          <cell r="C147">
            <v>1</v>
          </cell>
          <cell r="D147">
            <v>39783</v>
          </cell>
          <cell r="E147">
            <v>54</v>
          </cell>
          <cell r="F147">
            <v>3</v>
          </cell>
          <cell r="G147">
            <v>39063</v>
          </cell>
          <cell r="H147">
            <v>9</v>
          </cell>
          <cell r="I147" t="str">
            <v>330/132kV Aug</v>
          </cell>
          <cell r="J147">
            <v>24</v>
          </cell>
          <cell r="L147" t="str">
            <v>6.5.11</v>
          </cell>
          <cell r="M147" t="str">
            <v>Poss</v>
          </cell>
          <cell r="N147" t="str">
            <v>Proposed</v>
          </cell>
          <cell r="O147" t="str">
            <v>Sydney West 330kV Fault Level Upgrade - Contract</v>
          </cell>
          <cell r="P147" t="str">
            <v>330SS</v>
          </cell>
          <cell r="Q147" t="str">
            <v>Central</v>
          </cell>
          <cell r="R147">
            <v>3.5</v>
          </cell>
          <cell r="U147">
            <v>0.20416666666666672</v>
          </cell>
          <cell r="V147">
            <v>2.6611318407960205</v>
          </cell>
          <cell r="W147">
            <v>0.63470149253731334</v>
          </cell>
        </row>
        <row r="148">
          <cell r="A148">
            <v>85</v>
          </cell>
          <cell r="B148" t="str">
            <v>Tuggerah supply</v>
          </cell>
          <cell r="C148">
            <v>1</v>
          </cell>
          <cell r="D148">
            <v>39052</v>
          </cell>
          <cell r="E148">
            <v>59</v>
          </cell>
          <cell r="F148">
            <v>3</v>
          </cell>
          <cell r="G148">
            <v>38332</v>
          </cell>
          <cell r="H148">
            <v>10</v>
          </cell>
          <cell r="I148" t="str">
            <v>132kV Aug</v>
          </cell>
          <cell r="J148">
            <v>24</v>
          </cell>
          <cell r="L148" t="str">
            <v>6.5.9</v>
          </cell>
          <cell r="M148" t="str">
            <v>Poss</v>
          </cell>
          <cell r="N148" t="str">
            <v>Planning</v>
          </cell>
          <cell r="O148" t="str">
            <v>Tuggerah Stage 2 - 132kV Augmentations - Contract</v>
          </cell>
          <cell r="P148" t="str">
            <v>132SS</v>
          </cell>
          <cell r="Q148" t="str">
            <v>Northern</v>
          </cell>
          <cell r="R148">
            <v>2</v>
          </cell>
          <cell r="S148">
            <v>0.1166666666666667</v>
          </cell>
          <cell r="T148">
            <v>1.5206467661691543</v>
          </cell>
          <cell r="U148">
            <v>0.36268656716417902</v>
          </cell>
        </row>
        <row r="149">
          <cell r="A149">
            <v>86</v>
          </cell>
          <cell r="B149" t="str">
            <v>Vineyard 330 kV Substation - 132 kV Switchbays</v>
          </cell>
          <cell r="C149">
            <v>1</v>
          </cell>
          <cell r="D149">
            <v>39052</v>
          </cell>
          <cell r="E149">
            <v>60</v>
          </cell>
          <cell r="F149">
            <v>3</v>
          </cell>
          <cell r="G149">
            <v>38332</v>
          </cell>
          <cell r="H149">
            <v>10</v>
          </cell>
          <cell r="I149" t="str">
            <v>132kV Aug</v>
          </cell>
          <cell r="J149">
            <v>24</v>
          </cell>
          <cell r="L149" t="str">
            <v>5.2.5</v>
          </cell>
          <cell r="M149" t="str">
            <v>Const</v>
          </cell>
          <cell r="N149" t="str">
            <v>Proposed</v>
          </cell>
          <cell r="O149" t="str">
            <v>Vineyard 132 kV  Line Bay(s) - Contract</v>
          </cell>
          <cell r="P149" t="str">
            <v>132SS</v>
          </cell>
          <cell r="Q149" t="str">
            <v>Central</v>
          </cell>
          <cell r="R149">
            <v>2</v>
          </cell>
          <cell r="S149">
            <v>0.1166666666666667</v>
          </cell>
          <cell r="T149">
            <v>1.5206467661691543</v>
          </cell>
          <cell r="U149">
            <v>0.36268656716417902</v>
          </cell>
        </row>
        <row r="150">
          <cell r="A150">
            <v>87</v>
          </cell>
          <cell r="B150" t="str">
            <v>Wollar - Wellington 330 kV Line &amp; Wollar 330 kV Sw Stn</v>
          </cell>
          <cell r="C150">
            <v>1</v>
          </cell>
          <cell r="D150">
            <v>39417</v>
          </cell>
          <cell r="E150">
            <v>65</v>
          </cell>
          <cell r="F150">
            <v>3</v>
          </cell>
          <cell r="G150">
            <v>38697</v>
          </cell>
          <cell r="H150">
            <v>9</v>
          </cell>
          <cell r="I150" t="str">
            <v>330/132kV Aug</v>
          </cell>
          <cell r="J150">
            <v>24</v>
          </cell>
          <cell r="L150" t="str">
            <v>5.3.4</v>
          </cell>
          <cell r="M150" t="str">
            <v>Likely</v>
          </cell>
          <cell r="N150" t="str">
            <v>Committed</v>
          </cell>
          <cell r="O150" t="str">
            <v>Wellington Substation- Installation of Shunt Reactors</v>
          </cell>
          <cell r="P150" t="str">
            <v>330CAP</v>
          </cell>
          <cell r="Q150" t="str">
            <v>Central</v>
          </cell>
          <cell r="R150">
            <v>9</v>
          </cell>
          <cell r="T150">
            <v>0.52500000000000002</v>
          </cell>
          <cell r="U150">
            <v>6.8429104477611933</v>
          </cell>
          <cell r="V150">
            <v>1.6320895522388059</v>
          </cell>
        </row>
        <row r="151">
          <cell r="A151" t="str">
            <v>Small Augmentations - Transformers</v>
          </cell>
        </row>
        <row r="152">
          <cell r="A152">
            <v>88</v>
          </cell>
          <cell r="B152" t="str">
            <v>Armidale, Mrln, Vales, Vinyd,Well'ton,&amp; Yass 330 kV Txs</v>
          </cell>
          <cell r="C152">
            <v>1</v>
          </cell>
          <cell r="D152">
            <v>38749</v>
          </cell>
          <cell r="E152">
            <v>3</v>
          </cell>
          <cell r="F152">
            <v>3</v>
          </cell>
          <cell r="G152">
            <v>38209</v>
          </cell>
          <cell r="H152">
            <v>11</v>
          </cell>
          <cell r="I152" t="str">
            <v>Transformer Replace</v>
          </cell>
          <cell r="J152">
            <v>18</v>
          </cell>
          <cell r="L152" t="str">
            <v>6.3.1</v>
          </cell>
          <cell r="M152" t="str">
            <v>Likely</v>
          </cell>
          <cell r="N152" t="str">
            <v>Planning</v>
          </cell>
          <cell r="O152" t="str">
            <v>Wellington Tx Replacement 2x375MVA tx - contract</v>
          </cell>
          <cell r="P152" t="str">
            <v>330TX</v>
          </cell>
          <cell r="Q152" t="str">
            <v>Central</v>
          </cell>
          <cell r="R152">
            <v>6</v>
          </cell>
          <cell r="S152">
            <v>1.8717391304347832</v>
          </cell>
          <cell r="T152">
            <v>4.1282608695652172</v>
          </cell>
        </row>
        <row r="153">
          <cell r="A153">
            <v>89</v>
          </cell>
          <cell r="B153" t="str">
            <v>Armidale, Mrln, Vales, Vinyd,Well'ton,&amp; Yass 330 kV Txs</v>
          </cell>
          <cell r="C153">
            <v>1</v>
          </cell>
          <cell r="D153">
            <v>38749</v>
          </cell>
          <cell r="E153">
            <v>3</v>
          </cell>
          <cell r="F153">
            <v>3</v>
          </cell>
          <cell r="G153">
            <v>38209</v>
          </cell>
          <cell r="H153">
            <v>11</v>
          </cell>
          <cell r="I153" t="str">
            <v>Transformer Replace</v>
          </cell>
          <cell r="J153">
            <v>18</v>
          </cell>
          <cell r="L153" t="str">
            <v>6.3.1</v>
          </cell>
          <cell r="M153" t="str">
            <v>Likely</v>
          </cell>
          <cell r="N153" t="str">
            <v>Proposed</v>
          </cell>
          <cell r="O153" t="str">
            <v>Vineyard 330kV SS No.1 new Tx  - Contract</v>
          </cell>
          <cell r="P153" t="str">
            <v>330TX</v>
          </cell>
          <cell r="Q153" t="str">
            <v>Central</v>
          </cell>
          <cell r="R153">
            <v>5</v>
          </cell>
          <cell r="S153">
            <v>1.5597826086956528</v>
          </cell>
          <cell r="T153">
            <v>3.4402173913043477</v>
          </cell>
        </row>
        <row r="154">
          <cell r="A154">
            <v>90</v>
          </cell>
          <cell r="B154" t="str">
            <v>Armidale, Mrln, Vales, Vinyd,Well'ton,&amp; Yass 330 kV Txs</v>
          </cell>
          <cell r="C154">
            <v>1</v>
          </cell>
          <cell r="D154">
            <v>39417</v>
          </cell>
          <cell r="E154">
            <v>3</v>
          </cell>
          <cell r="F154">
            <v>3</v>
          </cell>
          <cell r="G154">
            <v>38877</v>
          </cell>
          <cell r="H154">
            <v>11</v>
          </cell>
          <cell r="I154" t="str">
            <v>Transformer Replace</v>
          </cell>
          <cell r="J154">
            <v>18</v>
          </cell>
          <cell r="L154" t="str">
            <v>6.3.1</v>
          </cell>
          <cell r="M154" t="str">
            <v>Likely</v>
          </cell>
          <cell r="N154" t="str">
            <v>Planning</v>
          </cell>
          <cell r="O154" t="str">
            <v>Marulan 330/132kV 200MVAr Tx Replacement - contract</v>
          </cell>
          <cell r="P154" t="str">
            <v>330TX</v>
          </cell>
          <cell r="Q154" t="str">
            <v>Central</v>
          </cell>
          <cell r="R154">
            <v>6</v>
          </cell>
          <cell r="T154">
            <v>0.03</v>
          </cell>
          <cell r="U154">
            <v>4.47</v>
          </cell>
          <cell r="V154">
            <v>1.5</v>
          </cell>
        </row>
        <row r="155">
          <cell r="A155">
            <v>91</v>
          </cell>
          <cell r="B155" t="str">
            <v>Cowra 132/66 kV Tx Limitations</v>
          </cell>
          <cell r="C155">
            <v>1</v>
          </cell>
          <cell r="D155">
            <v>39417</v>
          </cell>
          <cell r="E155">
            <v>12</v>
          </cell>
          <cell r="F155">
            <v>3</v>
          </cell>
          <cell r="G155">
            <v>38697</v>
          </cell>
          <cell r="H155">
            <v>10</v>
          </cell>
          <cell r="I155" t="str">
            <v>132kV Aug</v>
          </cell>
          <cell r="J155">
            <v>24</v>
          </cell>
          <cell r="L155" t="str">
            <v>6.5.21</v>
          </cell>
          <cell r="M155" t="str">
            <v>Poss</v>
          </cell>
          <cell r="N155" t="str">
            <v>Future</v>
          </cell>
          <cell r="O155" t="str">
            <v>Replace 2x132/66kV Transformers (60MVA) (refurbishment for ss) Contract</v>
          </cell>
          <cell r="P155" t="str">
            <v>132TX</v>
          </cell>
          <cell r="Q155" t="str">
            <v>Central</v>
          </cell>
          <cell r="R155">
            <v>6</v>
          </cell>
          <cell r="T155">
            <v>0.35</v>
          </cell>
          <cell r="U155">
            <v>4.5619402985074631</v>
          </cell>
          <cell r="V155">
            <v>1.0880597014925373</v>
          </cell>
        </row>
        <row r="156">
          <cell r="A156">
            <v>92</v>
          </cell>
          <cell r="B156" t="str">
            <v>Dapto Transformer Capacity Limitations</v>
          </cell>
          <cell r="C156">
            <v>1</v>
          </cell>
          <cell r="D156">
            <v>39783</v>
          </cell>
          <cell r="E156">
            <v>15</v>
          </cell>
          <cell r="F156">
            <v>3</v>
          </cell>
          <cell r="G156">
            <v>39243</v>
          </cell>
          <cell r="H156">
            <v>11</v>
          </cell>
          <cell r="I156" t="str">
            <v>Transformer Replace</v>
          </cell>
          <cell r="J156">
            <v>18</v>
          </cell>
          <cell r="L156" t="str">
            <v>7.2.18</v>
          </cell>
          <cell r="M156" t="str">
            <v>Future</v>
          </cell>
          <cell r="N156" t="str">
            <v>Planning</v>
          </cell>
          <cell r="O156" t="str">
            <v>Dapto 330/132kV 375MVAr Transformer - Contract</v>
          </cell>
          <cell r="P156" t="str">
            <v>330TX</v>
          </cell>
          <cell r="Q156" t="str">
            <v>Central</v>
          </cell>
          <cell r="R156">
            <v>5</v>
          </cell>
          <cell r="U156">
            <v>2.5000000000000001E-2</v>
          </cell>
          <cell r="V156">
            <v>3.7250000000000001</v>
          </cell>
          <cell r="W156">
            <v>1.25</v>
          </cell>
        </row>
        <row r="157">
          <cell r="A157">
            <v>93</v>
          </cell>
          <cell r="B157" t="str">
            <v>Deniliquin Tx Rating Limits</v>
          </cell>
          <cell r="C157">
            <v>1</v>
          </cell>
          <cell r="D157">
            <v>40148</v>
          </cell>
          <cell r="E157">
            <v>17</v>
          </cell>
          <cell r="F157">
            <v>3</v>
          </cell>
          <cell r="G157">
            <v>39608</v>
          </cell>
          <cell r="H157">
            <v>11</v>
          </cell>
          <cell r="I157" t="str">
            <v>Transformer Replace</v>
          </cell>
          <cell r="J157">
            <v>18</v>
          </cell>
          <cell r="L157" t="str">
            <v>7.2.21</v>
          </cell>
          <cell r="M157" t="str">
            <v>Future</v>
          </cell>
          <cell r="N157" t="str">
            <v>Planning</v>
          </cell>
          <cell r="O157" t="str">
            <v>Deniliquin 132/66 kV Tx replacement - 2x120MVA - Contract</v>
          </cell>
          <cell r="P157" t="str">
            <v>132TX</v>
          </cell>
          <cell r="Q157" t="str">
            <v>Southern</v>
          </cell>
          <cell r="R157">
            <v>2</v>
          </cell>
          <cell r="V157">
            <v>0.01</v>
          </cell>
          <cell r="W157">
            <v>1.49</v>
          </cell>
          <cell r="X157">
            <v>0.5</v>
          </cell>
        </row>
        <row r="158">
          <cell r="A158">
            <v>94</v>
          </cell>
          <cell r="B158" t="str">
            <v>Finley 132/66kV Tx Capacity Limits</v>
          </cell>
          <cell r="C158">
            <v>1</v>
          </cell>
          <cell r="D158">
            <v>39052</v>
          </cell>
          <cell r="E158">
            <v>18</v>
          </cell>
          <cell r="F158">
            <v>3</v>
          </cell>
          <cell r="G158">
            <v>38332</v>
          </cell>
          <cell r="H158">
            <v>10</v>
          </cell>
          <cell r="I158" t="str">
            <v>132kV Aug</v>
          </cell>
          <cell r="J158">
            <v>24</v>
          </cell>
          <cell r="L158" t="str">
            <v>6.5.30</v>
          </cell>
          <cell r="M158" t="str">
            <v>Poss</v>
          </cell>
          <cell r="N158" t="str">
            <v>Planning</v>
          </cell>
          <cell r="O158" t="str">
            <v xml:space="preserve">Finley Substation Augmentation (2nd Tx) Contract </v>
          </cell>
          <cell r="P158" t="str">
            <v>132SS</v>
          </cell>
          <cell r="Q158" t="str">
            <v>Southern</v>
          </cell>
          <cell r="R158">
            <v>5</v>
          </cell>
          <cell r="S158">
            <v>0.29166666666666674</v>
          </cell>
          <cell r="T158">
            <v>3.801616915422886</v>
          </cell>
          <cell r="U158">
            <v>0.90671641791044766</v>
          </cell>
        </row>
        <row r="159">
          <cell r="A159">
            <v>95</v>
          </cell>
          <cell r="B159" t="str">
            <v>Kempsey 132/33 kV Tx Capacity Limitations</v>
          </cell>
          <cell r="C159">
            <v>1</v>
          </cell>
          <cell r="D159">
            <v>39417</v>
          </cell>
          <cell r="E159">
            <v>25</v>
          </cell>
          <cell r="F159">
            <v>3</v>
          </cell>
          <cell r="G159">
            <v>38877</v>
          </cell>
          <cell r="H159">
            <v>11</v>
          </cell>
          <cell r="I159" t="str">
            <v>Transformer Replace</v>
          </cell>
          <cell r="J159">
            <v>18</v>
          </cell>
          <cell r="L159" t="str">
            <v>7.2.14</v>
          </cell>
          <cell r="M159" t="str">
            <v>Future</v>
          </cell>
          <cell r="N159" t="str">
            <v>Planning</v>
          </cell>
          <cell r="O159" t="str">
            <v>Kempsey 2*60MVA 132/33kV Tx Replacement - Contract</v>
          </cell>
          <cell r="P159" t="str">
            <v>132TX</v>
          </cell>
          <cell r="Q159" t="str">
            <v>Northern</v>
          </cell>
          <cell r="R159">
            <v>4.5</v>
          </cell>
          <cell r="T159">
            <v>2.2499999999999999E-2</v>
          </cell>
          <cell r="U159">
            <v>3.3525</v>
          </cell>
          <cell r="V159">
            <v>1.125</v>
          </cell>
        </row>
        <row r="160">
          <cell r="A160">
            <v>96</v>
          </cell>
          <cell r="B160" t="str">
            <v>Parkes area supply</v>
          </cell>
          <cell r="C160">
            <v>1</v>
          </cell>
          <cell r="D160">
            <v>39052</v>
          </cell>
          <cell r="E160">
            <v>42</v>
          </cell>
          <cell r="F160">
            <v>3</v>
          </cell>
          <cell r="G160">
            <v>38512</v>
          </cell>
          <cell r="H160">
            <v>11</v>
          </cell>
          <cell r="I160" t="str">
            <v>Transformer Replace</v>
          </cell>
          <cell r="J160">
            <v>18</v>
          </cell>
          <cell r="L160" t="str">
            <v>6.5.19</v>
          </cell>
          <cell r="M160" t="str">
            <v>Poss</v>
          </cell>
          <cell r="N160" t="str">
            <v>Planning</v>
          </cell>
          <cell r="O160" t="str">
            <v>Parkes 132/66 kV 2nd Tx SS Aug - Contract</v>
          </cell>
          <cell r="P160" t="str">
            <v>132TX</v>
          </cell>
          <cell r="Q160" t="str">
            <v>Central</v>
          </cell>
          <cell r="R160">
            <v>5</v>
          </cell>
          <cell r="S160">
            <v>2.5000000000000001E-2</v>
          </cell>
          <cell r="T160">
            <v>3.7250000000000001</v>
          </cell>
          <cell r="U160">
            <v>1.25</v>
          </cell>
        </row>
        <row r="161">
          <cell r="A161">
            <v>97</v>
          </cell>
          <cell r="B161" t="str">
            <v>Port Macquarie 132/33 kV Transformer Replacement</v>
          </cell>
          <cell r="C161">
            <v>1</v>
          </cell>
          <cell r="D161">
            <v>38991</v>
          </cell>
          <cell r="E161">
            <v>44</v>
          </cell>
          <cell r="F161">
            <v>3</v>
          </cell>
          <cell r="G161">
            <v>38271</v>
          </cell>
          <cell r="H161">
            <v>10</v>
          </cell>
          <cell r="I161" t="str">
            <v>132kV Aug</v>
          </cell>
          <cell r="J161">
            <v>24</v>
          </cell>
          <cell r="L161" t="str">
            <v>5.3.3</v>
          </cell>
          <cell r="M161" t="str">
            <v>Likely</v>
          </cell>
          <cell r="N161" t="str">
            <v>Proposed</v>
          </cell>
          <cell r="O161" t="str">
            <v>Port Macquarie Tx Replacement - Contract</v>
          </cell>
          <cell r="P161" t="str">
            <v>132TX</v>
          </cell>
          <cell r="Q161" t="str">
            <v>Northern</v>
          </cell>
          <cell r="R161">
            <v>2.8333333333333335</v>
          </cell>
          <cell r="S161">
            <v>0.21249999999999999</v>
          </cell>
          <cell r="T161">
            <v>2.3374999999999999</v>
          </cell>
          <cell r="U161">
            <v>0.28333333333333333</v>
          </cell>
        </row>
        <row r="162">
          <cell r="A162">
            <v>98</v>
          </cell>
          <cell r="B162" t="str">
            <v>Replacement of Two 330/132 kV Txs at Sydney South</v>
          </cell>
          <cell r="C162">
            <v>1</v>
          </cell>
          <cell r="D162">
            <v>39417</v>
          </cell>
          <cell r="E162">
            <v>46</v>
          </cell>
          <cell r="F162">
            <v>3</v>
          </cell>
          <cell r="G162">
            <v>38697</v>
          </cell>
          <cell r="H162">
            <v>9</v>
          </cell>
          <cell r="I162" t="str">
            <v>330/132kV Aug</v>
          </cell>
          <cell r="J162">
            <v>24</v>
          </cell>
          <cell r="L162" t="str">
            <v>7.2.17</v>
          </cell>
          <cell r="M162" t="str">
            <v>Future</v>
          </cell>
          <cell r="N162" t="str">
            <v>Planning</v>
          </cell>
          <cell r="O162" t="str">
            <v>Sydney South #3 &amp; #4 Tx Replacement  - Contract</v>
          </cell>
          <cell r="P162" t="str">
            <v>330TX</v>
          </cell>
          <cell r="Q162" t="str">
            <v>Central</v>
          </cell>
          <cell r="R162">
            <v>12</v>
          </cell>
          <cell r="T162">
            <v>0.7</v>
          </cell>
          <cell r="U162">
            <v>9.1238805970149262</v>
          </cell>
          <cell r="V162">
            <v>2.1761194029850746</v>
          </cell>
        </row>
        <row r="163">
          <cell r="A163">
            <v>99</v>
          </cell>
          <cell r="B163" t="str">
            <v>Tuggerah supply</v>
          </cell>
          <cell r="C163">
            <v>1</v>
          </cell>
          <cell r="D163">
            <v>39783</v>
          </cell>
          <cell r="E163">
            <v>59</v>
          </cell>
          <cell r="F163">
            <v>3</v>
          </cell>
          <cell r="G163">
            <v>39063</v>
          </cell>
          <cell r="H163">
            <v>9</v>
          </cell>
          <cell r="I163" t="str">
            <v>330/132kV Aug</v>
          </cell>
          <cell r="J163">
            <v>24</v>
          </cell>
          <cell r="L163" t="str">
            <v>6.5.9</v>
          </cell>
          <cell r="M163" t="str">
            <v>Poss</v>
          </cell>
          <cell r="N163" t="str">
            <v>Planning</v>
          </cell>
          <cell r="O163" t="str">
            <v>Tuggerah Stage 1 - 330kV &amp; Tx - Contract</v>
          </cell>
          <cell r="P163" t="str">
            <v>330SS</v>
          </cell>
          <cell r="Q163" t="str">
            <v>Northern</v>
          </cell>
          <cell r="R163">
            <v>8</v>
          </cell>
          <cell r="U163">
            <v>0.46666666666666679</v>
          </cell>
          <cell r="V163">
            <v>6.0825870646766171</v>
          </cell>
          <cell r="W163">
            <v>1.4507462686567161</v>
          </cell>
        </row>
        <row r="164">
          <cell r="A164">
            <v>100</v>
          </cell>
          <cell r="B164" t="str">
            <v>Yanco 132/66kV Tx Capacity Limits</v>
          </cell>
          <cell r="C164">
            <v>1</v>
          </cell>
          <cell r="D164">
            <v>40148</v>
          </cell>
          <cell r="E164">
            <v>66</v>
          </cell>
          <cell r="F164">
            <v>3</v>
          </cell>
          <cell r="G164">
            <v>39608</v>
          </cell>
          <cell r="H164">
            <v>11</v>
          </cell>
          <cell r="I164" t="str">
            <v>Transformer Replace</v>
          </cell>
          <cell r="J164">
            <v>18</v>
          </cell>
          <cell r="L164" t="str">
            <v>7.2.20</v>
          </cell>
          <cell r="M164" t="str">
            <v>Future</v>
          </cell>
          <cell r="N164" t="str">
            <v>Planning</v>
          </cell>
          <cell r="O164" t="str">
            <v>Yanco 132/33kV SS Tx Upgrade - Contract</v>
          </cell>
          <cell r="P164" t="str">
            <v>132TX</v>
          </cell>
          <cell r="Q164" t="str">
            <v>Southern</v>
          </cell>
          <cell r="R164">
            <v>2</v>
          </cell>
          <cell r="V164">
            <v>0.01</v>
          </cell>
          <cell r="W164">
            <v>1.49</v>
          </cell>
          <cell r="X164">
            <v>0.5</v>
          </cell>
        </row>
        <row r="165">
          <cell r="A165">
            <v>101</v>
          </cell>
          <cell r="B165" t="str">
            <v>Holroyd Complex - Stage 1 Holroyd 132kV SwStn</v>
          </cell>
          <cell r="C165">
            <v>1</v>
          </cell>
          <cell r="D165">
            <v>39783</v>
          </cell>
          <cell r="E165">
            <v>21</v>
          </cell>
          <cell r="F165">
            <v>3</v>
          </cell>
          <cell r="G165">
            <v>38883</v>
          </cell>
          <cell r="H165">
            <v>7</v>
          </cell>
          <cell r="I165" t="str">
            <v>132kV Greenfield</v>
          </cell>
          <cell r="J165">
            <v>30</v>
          </cell>
          <cell r="L165" t="str">
            <v>6.5.15</v>
          </cell>
          <cell r="M165" t="str">
            <v>Poss</v>
          </cell>
          <cell r="N165" t="str">
            <v>Proposed</v>
          </cell>
          <cell r="O165" t="str">
            <v xml:space="preserve"> Establish Holroyd 132kV Switching Station - Contract</v>
          </cell>
          <cell r="P165" t="str">
            <v>132SS</v>
          </cell>
          <cell r="Q165" t="str">
            <v>Central</v>
          </cell>
          <cell r="R165">
            <v>6</v>
          </cell>
          <cell r="T165">
            <v>1.0714285714285714E-2</v>
          </cell>
          <cell r="U165">
            <v>0.51428571428571446</v>
          </cell>
          <cell r="V165">
            <v>4.6761940298507456</v>
          </cell>
          <cell r="W165">
            <v>0.79880597014925392</v>
          </cell>
        </row>
        <row r="166">
          <cell r="A166">
            <v>102</v>
          </cell>
          <cell r="B166" t="str">
            <v>Holroyd Complex - Stage 1 Holroyd 132kV SwStn</v>
          </cell>
          <cell r="C166">
            <v>1</v>
          </cell>
          <cell r="D166">
            <v>39783</v>
          </cell>
          <cell r="E166">
            <v>21</v>
          </cell>
          <cell r="F166">
            <v>2</v>
          </cell>
          <cell r="G166">
            <v>39063</v>
          </cell>
          <cell r="H166">
            <v>4</v>
          </cell>
          <cell r="I166" t="str">
            <v>TL -REF</v>
          </cell>
          <cell r="J166">
            <v>24</v>
          </cell>
          <cell r="L166" t="str">
            <v>6.5.15</v>
          </cell>
          <cell r="M166" t="str">
            <v>Poss</v>
          </cell>
          <cell r="N166" t="str">
            <v>Proposed</v>
          </cell>
          <cell r="O166" t="str">
            <v xml:space="preserve"> Establish Holroyd 132kV Outlets - Contract</v>
          </cell>
          <cell r="P166" t="str">
            <v>TL REF</v>
          </cell>
          <cell r="Q166" t="str">
            <v>Central</v>
          </cell>
          <cell r="R166">
            <v>3</v>
          </cell>
          <cell r="U166">
            <v>0.25431034482758619</v>
          </cell>
          <cell r="V166">
            <v>2.2005677039529021</v>
          </cell>
          <cell r="W166">
            <v>0.54512195121951201</v>
          </cell>
        </row>
        <row r="167">
          <cell r="A167">
            <v>103</v>
          </cell>
          <cell r="B167" t="str">
            <v>Holroyd Complex - Stage 2 330/132kV Substation</v>
          </cell>
          <cell r="C167">
            <v>1</v>
          </cell>
          <cell r="D167">
            <v>40148</v>
          </cell>
          <cell r="E167">
            <v>21</v>
          </cell>
          <cell r="F167">
            <v>2</v>
          </cell>
          <cell r="G167">
            <v>39068</v>
          </cell>
          <cell r="H167">
            <v>2</v>
          </cell>
          <cell r="I167" t="str">
            <v>EHV TL -REF</v>
          </cell>
          <cell r="J167">
            <v>36</v>
          </cell>
          <cell r="L167" t="str">
            <v>6.5.14</v>
          </cell>
          <cell r="M167" t="str">
            <v>Poss</v>
          </cell>
          <cell r="N167" t="str">
            <v>Proposed</v>
          </cell>
          <cell r="O167" t="str">
            <v>Holroyd Stage 2 Line works - Contract</v>
          </cell>
          <cell r="P167" t="str">
            <v>TL EIS</v>
          </cell>
          <cell r="Q167" t="str">
            <v>Central</v>
          </cell>
          <cell r="R167">
            <v>12</v>
          </cell>
          <cell r="U167">
            <v>0.56000000000000005</v>
          </cell>
          <cell r="V167">
            <v>1.1692035398230087</v>
          </cell>
          <cell r="W167">
            <v>9.8406288624116272</v>
          </cell>
          <cell r="X167">
            <v>0.43016759776536317</v>
          </cell>
        </row>
        <row r="168">
          <cell r="A168">
            <v>104</v>
          </cell>
          <cell r="B168" t="str">
            <v>Holroyd Complex - Stage 2 330/132kV Substation</v>
          </cell>
          <cell r="C168">
            <v>1</v>
          </cell>
          <cell r="D168">
            <v>40148</v>
          </cell>
          <cell r="E168">
            <v>21</v>
          </cell>
          <cell r="F168">
            <v>3</v>
          </cell>
          <cell r="G168">
            <v>39428</v>
          </cell>
          <cell r="H168">
            <v>9</v>
          </cell>
          <cell r="I168" t="str">
            <v>330/132kV Aug</v>
          </cell>
          <cell r="J168">
            <v>24</v>
          </cell>
          <cell r="L168" t="str">
            <v>6.5.14</v>
          </cell>
          <cell r="M168" t="str">
            <v>Poss</v>
          </cell>
          <cell r="N168" t="str">
            <v>Proposed</v>
          </cell>
          <cell r="O168" t="str">
            <v>Establish Holroyd 330/132kV Substation - Contract</v>
          </cell>
          <cell r="P168" t="str">
            <v>330SS</v>
          </cell>
          <cell r="Q168" t="str">
            <v>Central</v>
          </cell>
          <cell r="R168">
            <v>18</v>
          </cell>
          <cell r="V168">
            <v>1.05</v>
          </cell>
          <cell r="W168">
            <v>13.685820895522387</v>
          </cell>
          <cell r="X168">
            <v>3.2641791044776118</v>
          </cell>
        </row>
        <row r="169">
          <cell r="A169">
            <v>105</v>
          </cell>
          <cell r="B169" t="str">
            <v>Holroyd Complex - Stage 2 330/132kV Substation</v>
          </cell>
          <cell r="C169">
            <v>1</v>
          </cell>
          <cell r="D169">
            <v>40148</v>
          </cell>
          <cell r="E169">
            <v>21</v>
          </cell>
          <cell r="F169">
            <v>2</v>
          </cell>
          <cell r="G169">
            <v>39428</v>
          </cell>
          <cell r="H169">
            <v>4</v>
          </cell>
          <cell r="I169" t="str">
            <v>TL -REF</v>
          </cell>
          <cell r="J169">
            <v>24</v>
          </cell>
          <cell r="L169" t="str">
            <v>6.5.14</v>
          </cell>
          <cell r="M169" t="str">
            <v>Poss</v>
          </cell>
          <cell r="N169" t="str">
            <v>Proposed</v>
          </cell>
          <cell r="O169" t="str">
            <v>Holroyd Stage 2 - Easement Services Crossing Contract</v>
          </cell>
          <cell r="P169" t="str">
            <v>TL REF</v>
          </cell>
          <cell r="Q169" t="str">
            <v>Central</v>
          </cell>
          <cell r="R169">
            <v>6</v>
          </cell>
          <cell r="V169">
            <v>0.50862068965517238</v>
          </cell>
          <cell r="W169">
            <v>4.4011354079058043</v>
          </cell>
          <cell r="X169">
            <v>1.090243902439024</v>
          </cell>
        </row>
        <row r="170">
          <cell r="A170">
            <v>106</v>
          </cell>
          <cell r="B170" t="str">
            <v>Holroyd Complex - Stage 3 Reinforce 330kV Capacity</v>
          </cell>
          <cell r="C170">
            <v>1</v>
          </cell>
          <cell r="D170">
            <v>40513</v>
          </cell>
          <cell r="E170">
            <v>21</v>
          </cell>
          <cell r="F170">
            <v>1</v>
          </cell>
          <cell r="G170">
            <v>38713</v>
          </cell>
          <cell r="H170">
            <v>1</v>
          </cell>
          <cell r="I170" t="str">
            <v>EHV TL -EIS</v>
          </cell>
          <cell r="J170">
            <v>60</v>
          </cell>
          <cell r="L170" t="str">
            <v>6.5.14</v>
          </cell>
          <cell r="M170" t="str">
            <v>Poss</v>
          </cell>
          <cell r="N170" t="str">
            <v>Proposed</v>
          </cell>
          <cell r="O170" t="str">
            <v>Holroyd - Stage 3 Line Works Contract</v>
          </cell>
          <cell r="P170" t="str">
            <v>TL EIS</v>
          </cell>
          <cell r="Q170" t="str">
            <v>Central</v>
          </cell>
          <cell r="R170">
            <v>20</v>
          </cell>
          <cell r="T170">
            <v>0.1866666666666667</v>
          </cell>
          <cell r="U170">
            <v>0.82666666666666688</v>
          </cell>
          <cell r="V170">
            <v>0.67440860215053788</v>
          </cell>
          <cell r="W170">
            <v>1.8580645161290319</v>
          </cell>
          <cell r="X170">
            <v>16.137954232147781</v>
          </cell>
          <cell r="Y170">
            <v>0.31623931623931634</v>
          </cell>
        </row>
        <row r="171">
          <cell r="A171">
            <v>107</v>
          </cell>
          <cell r="B171" t="str">
            <v>Holroyd Complex - Stage 3 Reinforce 330kV Capacity</v>
          </cell>
          <cell r="C171">
            <v>1</v>
          </cell>
          <cell r="D171">
            <v>40513</v>
          </cell>
          <cell r="E171">
            <v>21</v>
          </cell>
          <cell r="F171">
            <v>1</v>
          </cell>
          <cell r="G171">
            <v>39073</v>
          </cell>
          <cell r="H171">
            <v>3</v>
          </cell>
          <cell r="I171" t="str">
            <v>TL -EIS</v>
          </cell>
          <cell r="J171">
            <v>48</v>
          </cell>
          <cell r="L171" t="str">
            <v>6.5.14</v>
          </cell>
          <cell r="M171" t="str">
            <v>Poss</v>
          </cell>
          <cell r="N171" t="str">
            <v>Proposed</v>
          </cell>
          <cell r="O171" t="str">
            <v>Holroyd - Stage 3 132kV Cable Works Contract</v>
          </cell>
          <cell r="P171" t="str">
            <v>TL REF</v>
          </cell>
          <cell r="Q171" t="str">
            <v>Central</v>
          </cell>
          <cell r="R171">
            <v>8</v>
          </cell>
          <cell r="U171">
            <v>0.11487179487179489</v>
          </cell>
          <cell r="V171">
            <v>0.39179487179487188</v>
          </cell>
          <cell r="W171">
            <v>0.58133333333333326</v>
          </cell>
          <cell r="X171">
            <v>6.7554163701067624</v>
          </cell>
          <cell r="Y171">
            <v>0.15658362989323849</v>
          </cell>
        </row>
        <row r="172">
          <cell r="A172">
            <v>108</v>
          </cell>
          <cell r="B172" t="str">
            <v>Holroyd Complex - Stage 3 Reinforce 330kV Capacity</v>
          </cell>
          <cell r="C172">
            <v>1</v>
          </cell>
          <cell r="D172">
            <v>40513</v>
          </cell>
          <cell r="E172">
            <v>21</v>
          </cell>
          <cell r="F172">
            <v>3</v>
          </cell>
          <cell r="G172">
            <v>39793</v>
          </cell>
          <cell r="H172">
            <v>9</v>
          </cell>
          <cell r="I172" t="str">
            <v>330/132kV Aug</v>
          </cell>
          <cell r="J172">
            <v>24</v>
          </cell>
          <cell r="L172" t="str">
            <v>6.5.14</v>
          </cell>
          <cell r="M172" t="str">
            <v>Poss</v>
          </cell>
          <cell r="N172" t="str">
            <v>Proposed</v>
          </cell>
          <cell r="O172" t="str">
            <v>Holroyd - Stage 3 Substation Augmentation Contract</v>
          </cell>
          <cell r="P172" t="str">
            <v>330SS</v>
          </cell>
          <cell r="Q172" t="str">
            <v>Central</v>
          </cell>
          <cell r="R172">
            <v>8</v>
          </cell>
          <cell r="W172">
            <v>0.46666666666666679</v>
          </cell>
          <cell r="X172">
            <v>6.0825870646766171</v>
          </cell>
          <cell r="Y172">
            <v>1.4507462686567161</v>
          </cell>
        </row>
        <row r="173">
          <cell r="A173">
            <v>109</v>
          </cell>
          <cell r="B173" t="str">
            <v>Holroyd Complex - Stage 4 Aug Holroyd for 330kV Cable</v>
          </cell>
          <cell r="C173">
            <v>1</v>
          </cell>
          <cell r="D173">
            <v>40513</v>
          </cell>
          <cell r="E173">
            <v>21</v>
          </cell>
          <cell r="F173">
            <v>3</v>
          </cell>
          <cell r="G173">
            <v>39793</v>
          </cell>
          <cell r="H173">
            <v>9</v>
          </cell>
          <cell r="I173" t="str">
            <v>330/132kV Aug</v>
          </cell>
          <cell r="J173">
            <v>24</v>
          </cell>
          <cell r="L173" t="str">
            <v>6.5.14</v>
          </cell>
          <cell r="M173" t="str">
            <v>Poss</v>
          </cell>
          <cell r="N173" t="str">
            <v>Proposed</v>
          </cell>
          <cell r="O173" t="str">
            <v>Holroyd - Stage 4 Substation Augmentation Contract</v>
          </cell>
          <cell r="P173" t="str">
            <v>330SS</v>
          </cell>
          <cell r="Q173" t="str">
            <v>Central</v>
          </cell>
          <cell r="R173">
            <v>12</v>
          </cell>
          <cell r="W173">
            <v>0.7</v>
          </cell>
          <cell r="X173">
            <v>9.1238805970149262</v>
          </cell>
          <cell r="Y173">
            <v>2.1761194029850746</v>
          </cell>
        </row>
        <row r="174">
          <cell r="A174">
            <v>110</v>
          </cell>
          <cell r="B174" t="str">
            <v>Holroyd Complex - Stage 5 330kV Cable to Potts Hill</v>
          </cell>
          <cell r="C174">
            <v>1</v>
          </cell>
          <cell r="D174">
            <v>40513</v>
          </cell>
          <cell r="E174">
            <v>21</v>
          </cell>
          <cell r="F174">
            <v>1</v>
          </cell>
          <cell r="G174">
            <v>38713</v>
          </cell>
          <cell r="H174">
            <v>1</v>
          </cell>
          <cell r="I174" t="str">
            <v>EHV TL -EIS</v>
          </cell>
          <cell r="J174">
            <v>60</v>
          </cell>
          <cell r="L174" t="str">
            <v>6.5.14</v>
          </cell>
          <cell r="M174" t="str">
            <v>Poss</v>
          </cell>
          <cell r="N174" t="str">
            <v>Proposed</v>
          </cell>
          <cell r="O174" t="str">
            <v>Holroyd - Stage 5 First 330kV Cable Connection (17Km)</v>
          </cell>
          <cell r="P174" t="str">
            <v>HV Cable</v>
          </cell>
          <cell r="Q174" t="str">
            <v>Central</v>
          </cell>
          <cell r="R174">
            <v>100</v>
          </cell>
          <cell r="T174">
            <v>0.93333333333333346</v>
          </cell>
          <cell r="U174">
            <v>4.1333333333333337</v>
          </cell>
          <cell r="V174">
            <v>3.3720430107526882</v>
          </cell>
          <cell r="W174">
            <v>9.2903225806451619</v>
          </cell>
          <cell r="X174">
            <v>80.6897711607389</v>
          </cell>
          <cell r="Y174">
            <v>1.5811965811965818</v>
          </cell>
        </row>
        <row r="175">
          <cell r="A175">
            <v>111</v>
          </cell>
          <cell r="B175" t="str">
            <v>Kemps  - Sydney South: Kemps - Liverpool</v>
          </cell>
          <cell r="C175">
            <v>1</v>
          </cell>
          <cell r="D175">
            <v>40513</v>
          </cell>
          <cell r="E175">
            <v>22</v>
          </cell>
          <cell r="F175">
            <v>1</v>
          </cell>
          <cell r="G175">
            <v>38713</v>
          </cell>
          <cell r="H175">
            <v>1</v>
          </cell>
          <cell r="I175" t="str">
            <v>EHV TL -EIS</v>
          </cell>
          <cell r="J175">
            <v>60</v>
          </cell>
          <cell r="L175" t="str">
            <v>6.5.12</v>
          </cell>
          <cell r="M175" t="str">
            <v>Poss</v>
          </cell>
          <cell r="N175" t="str">
            <v>Proposed</v>
          </cell>
          <cell r="O175" t="str">
            <v>Kemps Creek to Liverpool Line - Contract</v>
          </cell>
          <cell r="P175" t="str">
            <v>TL EIS</v>
          </cell>
          <cell r="Q175" t="str">
            <v>Central</v>
          </cell>
          <cell r="R175">
            <v>12</v>
          </cell>
          <cell r="T175">
            <v>0.11200000000000003</v>
          </cell>
          <cell r="U175">
            <v>0.49600000000000016</v>
          </cell>
          <cell r="V175">
            <v>0.40464516129032274</v>
          </cell>
          <cell r="W175">
            <v>1.1148387096774193</v>
          </cell>
          <cell r="X175">
            <v>9.6827725392886688</v>
          </cell>
          <cell r="Y175">
            <v>0.18974358974358982</v>
          </cell>
        </row>
        <row r="176">
          <cell r="A176">
            <v>112</v>
          </cell>
          <cell r="B176" t="str">
            <v>Kemps  - Sydney South: Kemps - Liverpool</v>
          </cell>
          <cell r="C176">
            <v>1</v>
          </cell>
          <cell r="D176">
            <v>41244</v>
          </cell>
          <cell r="E176">
            <v>22</v>
          </cell>
          <cell r="F176">
            <v>1</v>
          </cell>
          <cell r="G176">
            <v>39444</v>
          </cell>
          <cell r="H176">
            <v>1</v>
          </cell>
          <cell r="I176" t="str">
            <v>EHV TL -EIS</v>
          </cell>
          <cell r="J176">
            <v>60</v>
          </cell>
          <cell r="L176" t="str">
            <v>6.5.12</v>
          </cell>
          <cell r="M176" t="str">
            <v>Poss</v>
          </cell>
          <cell r="N176" t="str">
            <v>Proposed</v>
          </cell>
          <cell r="O176" t="str">
            <v>Liverpool to Sydney South Line - Contract</v>
          </cell>
          <cell r="P176" t="str">
            <v>TL EIS</v>
          </cell>
          <cell r="Q176" t="str">
            <v>Central</v>
          </cell>
          <cell r="R176">
            <v>20</v>
          </cell>
          <cell r="V176">
            <v>0.1866666666666667</v>
          </cell>
          <cell r="W176">
            <v>0.82666666666666688</v>
          </cell>
          <cell r="X176">
            <v>0.67440860215053788</v>
          </cell>
          <cell r="Y176">
            <v>1.8580645161290319</v>
          </cell>
          <cell r="Z176">
            <v>16.137954232147781</v>
          </cell>
          <cell r="AA176">
            <v>0.31623931623931634</v>
          </cell>
        </row>
        <row r="177">
          <cell r="A177">
            <v>113</v>
          </cell>
          <cell r="B177" t="str">
            <v>Kemps  - Sydney South: Kemps - Liverpool</v>
          </cell>
          <cell r="C177">
            <v>1</v>
          </cell>
          <cell r="D177">
            <v>40513</v>
          </cell>
          <cell r="E177">
            <v>22</v>
          </cell>
          <cell r="F177">
            <v>3</v>
          </cell>
          <cell r="G177">
            <v>39793</v>
          </cell>
          <cell r="H177">
            <v>9</v>
          </cell>
          <cell r="I177" t="str">
            <v>330/132kV Aug</v>
          </cell>
          <cell r="J177">
            <v>24</v>
          </cell>
          <cell r="L177" t="str">
            <v>6.5.12</v>
          </cell>
          <cell r="M177" t="str">
            <v>Poss</v>
          </cell>
          <cell r="N177" t="str">
            <v>Proposed</v>
          </cell>
          <cell r="O177" t="str">
            <v>Liverpool Substation Augmentation - Contract</v>
          </cell>
          <cell r="P177" t="str">
            <v>330SS</v>
          </cell>
          <cell r="Q177" t="str">
            <v>Central</v>
          </cell>
          <cell r="R177">
            <v>5</v>
          </cell>
          <cell r="W177">
            <v>0.29166666666666674</v>
          </cell>
          <cell r="X177">
            <v>3.801616915422886</v>
          </cell>
          <cell r="Y177">
            <v>0.90671641791044766</v>
          </cell>
        </row>
        <row r="178">
          <cell r="A178">
            <v>114</v>
          </cell>
          <cell r="B178" t="str">
            <v>Kemps  - Sydney South: Kemps - Liverpool</v>
          </cell>
          <cell r="C178">
            <v>1</v>
          </cell>
          <cell r="D178">
            <v>40513</v>
          </cell>
          <cell r="E178">
            <v>22</v>
          </cell>
          <cell r="F178">
            <v>3</v>
          </cell>
          <cell r="G178">
            <v>39793</v>
          </cell>
          <cell r="H178">
            <v>9</v>
          </cell>
          <cell r="I178" t="str">
            <v>330/132kV Aug</v>
          </cell>
          <cell r="J178">
            <v>24</v>
          </cell>
          <cell r="L178" t="str">
            <v>6.5.12</v>
          </cell>
          <cell r="M178" t="str">
            <v>Poss</v>
          </cell>
          <cell r="N178" t="str">
            <v>Proposed</v>
          </cell>
          <cell r="O178" t="str">
            <v>Kemps Creek Substation Augmentation - Contract</v>
          </cell>
          <cell r="P178" t="str">
            <v>330SS</v>
          </cell>
          <cell r="Q178" t="str">
            <v>Central</v>
          </cell>
          <cell r="R178">
            <v>2</v>
          </cell>
          <cell r="W178">
            <v>0.1166666666666667</v>
          </cell>
          <cell r="X178">
            <v>1.5206467661691543</v>
          </cell>
          <cell r="Y178">
            <v>0.36268656716417902</v>
          </cell>
        </row>
        <row r="179">
          <cell r="A179">
            <v>115</v>
          </cell>
          <cell r="B179" t="str">
            <v>Kemps  - Sydney South: Kemps - Liverpool</v>
          </cell>
          <cell r="C179">
            <v>1</v>
          </cell>
          <cell r="D179">
            <v>41244</v>
          </cell>
          <cell r="E179">
            <v>22</v>
          </cell>
          <cell r="F179">
            <v>3</v>
          </cell>
          <cell r="G179">
            <v>40524</v>
          </cell>
          <cell r="H179">
            <v>9</v>
          </cell>
          <cell r="I179" t="str">
            <v>330/132kV Aug</v>
          </cell>
          <cell r="J179">
            <v>24</v>
          </cell>
          <cell r="L179" t="str">
            <v>6.5.12</v>
          </cell>
          <cell r="M179" t="str">
            <v>Poss</v>
          </cell>
          <cell r="N179" t="str">
            <v>Proposed</v>
          </cell>
          <cell r="O179" t="str">
            <v>Sydney South Augmentations - Contract</v>
          </cell>
          <cell r="P179" t="str">
            <v>330SS</v>
          </cell>
          <cell r="Q179" t="str">
            <v>Central</v>
          </cell>
          <cell r="R179">
            <v>6</v>
          </cell>
          <cell r="Y179">
            <v>0.35</v>
          </cell>
          <cell r="Z179">
            <v>4.5619402985074631</v>
          </cell>
          <cell r="AA179">
            <v>1.0880597014925373</v>
          </cell>
        </row>
        <row r="180">
          <cell r="A180">
            <v>116</v>
          </cell>
          <cell r="B180" t="str">
            <v>Kemps - Sydney South: Kemps Ck 500 kV Txs</v>
          </cell>
          <cell r="C180">
            <v>1</v>
          </cell>
          <cell r="D180">
            <v>40513</v>
          </cell>
          <cell r="E180">
            <v>23</v>
          </cell>
          <cell r="F180">
            <v>3</v>
          </cell>
          <cell r="G180">
            <v>39673</v>
          </cell>
          <cell r="H180">
            <v>8</v>
          </cell>
          <cell r="I180" t="str">
            <v>500/330kV Aug</v>
          </cell>
          <cell r="J180">
            <v>28</v>
          </cell>
          <cell r="L180" t="str">
            <v>6.5.12</v>
          </cell>
          <cell r="M180" t="str">
            <v>Poss</v>
          </cell>
          <cell r="N180" t="str">
            <v>Planning PT</v>
          </cell>
          <cell r="O180" t="str">
            <v>Kemps Crk 500/330kV Tx  Contract</v>
          </cell>
          <cell r="P180" t="str">
            <v>500SS</v>
          </cell>
          <cell r="Q180" t="str">
            <v>Central</v>
          </cell>
          <cell r="R180">
            <v>28</v>
          </cell>
          <cell r="W180">
            <v>2.2000000000000002</v>
          </cell>
          <cell r="X180">
            <v>21.609459459459455</v>
          </cell>
          <cell r="Y180">
            <v>4.1905405405405398</v>
          </cell>
        </row>
        <row r="181">
          <cell r="A181">
            <v>117</v>
          </cell>
          <cell r="B181" t="str">
            <v>Kempsey - Pt Macquarie 330kV TL</v>
          </cell>
          <cell r="C181">
            <v>1</v>
          </cell>
          <cell r="D181">
            <v>40148</v>
          </cell>
          <cell r="E181">
            <v>24</v>
          </cell>
          <cell r="F181">
            <v>1</v>
          </cell>
          <cell r="G181">
            <v>38348</v>
          </cell>
          <cell r="H181">
            <v>1</v>
          </cell>
          <cell r="I181" t="str">
            <v>EHV TL -EIS</v>
          </cell>
          <cell r="J181">
            <v>60</v>
          </cell>
          <cell r="L181" t="str">
            <v>6.4.1</v>
          </cell>
          <cell r="M181" t="str">
            <v>Likely</v>
          </cell>
          <cell r="N181" t="str">
            <v>Proposed</v>
          </cell>
          <cell r="O181" t="str">
            <v>Kempsey - Pt Macquarie 330kV TL - Contract</v>
          </cell>
          <cell r="P181" t="str">
            <v>TL EIS</v>
          </cell>
          <cell r="Q181" t="str">
            <v>Northern</v>
          </cell>
          <cell r="R181">
            <v>45</v>
          </cell>
          <cell r="S181">
            <v>0.42</v>
          </cell>
          <cell r="T181">
            <v>1.86</v>
          </cell>
          <cell r="U181">
            <v>1.5174193548387103</v>
          </cell>
          <cell r="V181">
            <v>4.1806451612903226</v>
          </cell>
          <cell r="W181">
            <v>36.310397022332509</v>
          </cell>
          <cell r="X181">
            <v>0.71153846153846179</v>
          </cell>
        </row>
        <row r="182">
          <cell r="A182">
            <v>118</v>
          </cell>
          <cell r="B182" t="str">
            <v>Kempsey - Pt Macquarie 330kV TL</v>
          </cell>
          <cell r="C182">
            <v>1</v>
          </cell>
          <cell r="D182">
            <v>39417</v>
          </cell>
          <cell r="E182">
            <v>24</v>
          </cell>
          <cell r="F182">
            <v>3</v>
          </cell>
          <cell r="G182">
            <v>38697</v>
          </cell>
          <cell r="H182">
            <v>10</v>
          </cell>
          <cell r="I182" t="str">
            <v>132kV Aug</v>
          </cell>
          <cell r="J182">
            <v>24</v>
          </cell>
          <cell r="L182" t="str">
            <v>6.4.1</v>
          </cell>
          <cell r="M182" t="str">
            <v>Likely</v>
          </cell>
          <cell r="N182" t="str">
            <v>Proposed</v>
          </cell>
          <cell r="O182" t="str">
            <v>Nambucca 132kV line switchbay - contract</v>
          </cell>
          <cell r="P182" t="str">
            <v>132SS</v>
          </cell>
          <cell r="Q182" t="str">
            <v>Northern</v>
          </cell>
          <cell r="R182">
            <v>0.5</v>
          </cell>
          <cell r="T182">
            <v>2.9166666666666674E-2</v>
          </cell>
          <cell r="U182">
            <v>0.38016169154228857</v>
          </cell>
          <cell r="V182">
            <v>9.0671641791044755E-2</v>
          </cell>
        </row>
        <row r="183">
          <cell r="A183">
            <v>119</v>
          </cell>
          <cell r="B183" t="str">
            <v>Kempsey - Pt Macquarie 330kV TL</v>
          </cell>
          <cell r="C183">
            <v>1</v>
          </cell>
          <cell r="D183">
            <v>39417</v>
          </cell>
          <cell r="E183">
            <v>24</v>
          </cell>
          <cell r="F183">
            <v>2</v>
          </cell>
          <cell r="G183">
            <v>38697</v>
          </cell>
          <cell r="H183">
            <v>4</v>
          </cell>
          <cell r="I183" t="str">
            <v>TL -REF</v>
          </cell>
          <cell r="J183">
            <v>24</v>
          </cell>
          <cell r="L183" t="str">
            <v>6.4.1</v>
          </cell>
          <cell r="M183" t="str">
            <v>Likely</v>
          </cell>
          <cell r="N183" t="str">
            <v>Proposed</v>
          </cell>
          <cell r="O183" t="str">
            <v>Kempsey 132kV Outlets Rearrangements - Contract</v>
          </cell>
          <cell r="P183" t="str">
            <v>TL REF</v>
          </cell>
          <cell r="Q183" t="str">
            <v>Northern</v>
          </cell>
          <cell r="R183">
            <v>1</v>
          </cell>
          <cell r="T183">
            <v>8.4770114942528757E-2</v>
          </cell>
          <cell r="U183">
            <v>0.73352256798430082</v>
          </cell>
          <cell r="V183">
            <v>0.18170731707317073</v>
          </cell>
        </row>
        <row r="184">
          <cell r="A184">
            <v>120</v>
          </cell>
          <cell r="B184" t="str">
            <v>Kempsey - Pt Macquarie 330kV TL</v>
          </cell>
          <cell r="C184">
            <v>1</v>
          </cell>
          <cell r="D184">
            <v>40148</v>
          </cell>
          <cell r="E184">
            <v>24</v>
          </cell>
          <cell r="F184">
            <v>1</v>
          </cell>
          <cell r="G184">
            <v>38708</v>
          </cell>
          <cell r="H184">
            <v>3</v>
          </cell>
          <cell r="I184" t="str">
            <v>TL -EIS</v>
          </cell>
          <cell r="J184">
            <v>48</v>
          </cell>
          <cell r="L184" t="str">
            <v>6.4.1</v>
          </cell>
          <cell r="M184" t="str">
            <v>Likely</v>
          </cell>
          <cell r="N184" t="str">
            <v>Proposed</v>
          </cell>
          <cell r="O184" t="str">
            <v>Port Macquarie 330kV to Port Macquarie 132kV Line (5km DCSP) Contract</v>
          </cell>
          <cell r="P184" t="str">
            <v>TL EIS</v>
          </cell>
          <cell r="Q184" t="str">
            <v>Northern</v>
          </cell>
          <cell r="R184">
            <v>8</v>
          </cell>
          <cell r="T184">
            <v>0.11487179487179489</v>
          </cell>
          <cell r="U184">
            <v>0.39179487179487188</v>
          </cell>
          <cell r="V184">
            <v>0.58133333333333326</v>
          </cell>
          <cell r="W184">
            <v>6.7554163701067624</v>
          </cell>
          <cell r="X184">
            <v>0.15658362989323849</v>
          </cell>
        </row>
        <row r="185">
          <cell r="A185">
            <v>121</v>
          </cell>
          <cell r="B185" t="str">
            <v>Kempsey - Pt Macquarie 330kV TL</v>
          </cell>
          <cell r="C185">
            <v>1</v>
          </cell>
          <cell r="D185">
            <v>40148</v>
          </cell>
          <cell r="E185">
            <v>24</v>
          </cell>
          <cell r="F185">
            <v>3</v>
          </cell>
          <cell r="G185">
            <v>39428</v>
          </cell>
          <cell r="H185">
            <v>10</v>
          </cell>
          <cell r="I185" t="str">
            <v>132kV Aug</v>
          </cell>
          <cell r="J185">
            <v>24</v>
          </cell>
          <cell r="L185" t="str">
            <v>6.4.1</v>
          </cell>
          <cell r="M185" t="str">
            <v>Likely</v>
          </cell>
          <cell r="N185" t="str">
            <v>Proposed</v>
          </cell>
          <cell r="O185" t="str">
            <v>Port Macquarie 132kV- New 132kV Line bay - Contract</v>
          </cell>
          <cell r="P185" t="str">
            <v>132SS</v>
          </cell>
          <cell r="Q185" t="str">
            <v>Northern</v>
          </cell>
          <cell r="R185">
            <v>1</v>
          </cell>
          <cell r="V185">
            <v>5.8333333333333348E-2</v>
          </cell>
          <cell r="W185">
            <v>0.76032338308457714</v>
          </cell>
          <cell r="X185">
            <v>0.18134328358208951</v>
          </cell>
        </row>
        <row r="186">
          <cell r="A186">
            <v>122</v>
          </cell>
          <cell r="B186" t="str">
            <v>Mid North Coast: Armidale - Kempsey 132 kV line</v>
          </cell>
          <cell r="C186">
            <v>1</v>
          </cell>
          <cell r="D186">
            <v>40878</v>
          </cell>
          <cell r="E186">
            <v>32</v>
          </cell>
          <cell r="F186">
            <v>1</v>
          </cell>
          <cell r="G186">
            <v>39078</v>
          </cell>
          <cell r="H186">
            <v>1</v>
          </cell>
          <cell r="I186" t="str">
            <v>EHV TL -EIS</v>
          </cell>
          <cell r="J186">
            <v>60</v>
          </cell>
          <cell r="L186" t="str">
            <v>6.5.3</v>
          </cell>
          <cell r="M186" t="str">
            <v>Poss</v>
          </cell>
          <cell r="N186" t="str">
            <v>Proposed</v>
          </cell>
          <cell r="O186" t="str">
            <v>Armidale - Kempsey TL Rebuild at 330kV (139Km) Contract</v>
          </cell>
          <cell r="P186" t="str">
            <v>TL EIS</v>
          </cell>
          <cell r="Q186" t="str">
            <v>Northern</v>
          </cell>
          <cell r="R186">
            <v>70</v>
          </cell>
          <cell r="U186">
            <v>0.65333333333333354</v>
          </cell>
          <cell r="V186">
            <v>2.8933333333333335</v>
          </cell>
          <cell r="W186">
            <v>2.3604301075268825</v>
          </cell>
          <cell r="X186">
            <v>6.5032258064516117</v>
          </cell>
          <cell r="Y186">
            <v>56.482839812517241</v>
          </cell>
          <cell r="Z186">
            <v>1.1068376068376073</v>
          </cell>
        </row>
        <row r="187">
          <cell r="A187">
            <v>123</v>
          </cell>
          <cell r="B187" t="str">
            <v>Mid North Coast: Coffs - Kempsey 132 kV line</v>
          </cell>
          <cell r="C187">
            <v>1</v>
          </cell>
          <cell r="D187">
            <v>39417</v>
          </cell>
          <cell r="E187">
            <v>33</v>
          </cell>
          <cell r="F187">
            <v>3</v>
          </cell>
          <cell r="G187">
            <v>38517</v>
          </cell>
          <cell r="H187">
            <v>7</v>
          </cell>
          <cell r="I187" t="str">
            <v>132kV Greenfield</v>
          </cell>
          <cell r="J187">
            <v>30</v>
          </cell>
          <cell r="L187" t="str">
            <v>6.5.3</v>
          </cell>
          <cell r="M187" t="str">
            <v>Poss</v>
          </cell>
          <cell r="N187" t="str">
            <v>Proposed</v>
          </cell>
          <cell r="O187" t="str">
            <v>Sawtell 132/66kV SS  - Contract</v>
          </cell>
          <cell r="P187" t="str">
            <v>132SS</v>
          </cell>
          <cell r="Q187" t="str">
            <v>Northern</v>
          </cell>
          <cell r="R187">
            <v>8</v>
          </cell>
          <cell r="S187">
            <v>1.4285714285714287E-2</v>
          </cell>
          <cell r="T187">
            <v>0.68571428571428605</v>
          </cell>
          <cell r="U187">
            <v>6.2349253731343293</v>
          </cell>
          <cell r="V187">
            <v>1.0650746268656719</v>
          </cell>
        </row>
        <row r="188">
          <cell r="A188">
            <v>124</v>
          </cell>
          <cell r="B188" t="str">
            <v>Mid North Coast: Coffs - Kempsey 132 kV line</v>
          </cell>
          <cell r="C188">
            <v>1</v>
          </cell>
          <cell r="D188">
            <v>39417</v>
          </cell>
          <cell r="E188">
            <v>33</v>
          </cell>
          <cell r="F188">
            <v>3</v>
          </cell>
          <cell r="G188">
            <v>38517</v>
          </cell>
          <cell r="H188">
            <v>7</v>
          </cell>
          <cell r="I188" t="str">
            <v>132kV Greenfield</v>
          </cell>
          <cell r="J188">
            <v>30</v>
          </cell>
          <cell r="L188" t="str">
            <v>6.5.3</v>
          </cell>
          <cell r="M188" t="str">
            <v>Poss</v>
          </cell>
          <cell r="N188" t="str">
            <v>Proposed</v>
          </cell>
          <cell r="O188" t="str">
            <v>Raleigh 132/66kV SS  - Contract</v>
          </cell>
          <cell r="P188" t="str">
            <v>132SS</v>
          </cell>
          <cell r="Q188" t="str">
            <v>Northern</v>
          </cell>
          <cell r="R188">
            <v>8</v>
          </cell>
          <cell r="S188">
            <v>1.4285714285714287E-2</v>
          </cell>
          <cell r="T188">
            <v>0.68571428571428605</v>
          </cell>
          <cell r="U188">
            <v>6.2349253731343293</v>
          </cell>
          <cell r="V188">
            <v>1.0650746268656719</v>
          </cell>
        </row>
        <row r="189">
          <cell r="A189">
            <v>125</v>
          </cell>
          <cell r="B189" t="str">
            <v>Mid North Coast: Coffs - Kempsey 132 kV line</v>
          </cell>
          <cell r="C189">
            <v>1</v>
          </cell>
          <cell r="D189">
            <v>39417</v>
          </cell>
          <cell r="E189">
            <v>33</v>
          </cell>
          <cell r="F189">
            <v>3</v>
          </cell>
          <cell r="G189">
            <v>38517</v>
          </cell>
          <cell r="H189">
            <v>7</v>
          </cell>
          <cell r="I189" t="str">
            <v>132kV Greenfield</v>
          </cell>
          <cell r="J189">
            <v>30</v>
          </cell>
          <cell r="L189" t="str">
            <v>6.5.3</v>
          </cell>
          <cell r="M189" t="str">
            <v>Poss</v>
          </cell>
          <cell r="N189" t="str">
            <v>Proposed</v>
          </cell>
          <cell r="O189" t="str">
            <v>Macksville 132/66kV SS  - Contract</v>
          </cell>
          <cell r="P189" t="str">
            <v>132SS</v>
          </cell>
          <cell r="Q189" t="str">
            <v>Northern</v>
          </cell>
          <cell r="R189">
            <v>8</v>
          </cell>
          <cell r="S189">
            <v>1.4285714285714287E-2</v>
          </cell>
          <cell r="T189">
            <v>0.68571428571428605</v>
          </cell>
          <cell r="U189">
            <v>6.2349253731343293</v>
          </cell>
          <cell r="V189">
            <v>1.0650746268656719</v>
          </cell>
        </row>
        <row r="190">
          <cell r="A190">
            <v>126</v>
          </cell>
          <cell r="B190" t="str">
            <v>Mid North Coast: Coffs - Kempsey 132 kV line</v>
          </cell>
          <cell r="C190">
            <v>1</v>
          </cell>
          <cell r="D190">
            <v>39417</v>
          </cell>
          <cell r="E190">
            <v>33</v>
          </cell>
          <cell r="F190">
            <v>3</v>
          </cell>
          <cell r="G190">
            <v>38697</v>
          </cell>
          <cell r="H190">
            <v>10</v>
          </cell>
          <cell r="I190" t="str">
            <v>132kV Aug</v>
          </cell>
          <cell r="J190">
            <v>24</v>
          </cell>
          <cell r="L190" t="str">
            <v>6.5.3</v>
          </cell>
          <cell r="M190" t="str">
            <v>Poss</v>
          </cell>
          <cell r="N190" t="str">
            <v>Proposed</v>
          </cell>
          <cell r="O190" t="str">
            <v>Coffs Harbour 132kV Augmentation - Contract</v>
          </cell>
          <cell r="P190" t="str">
            <v>132SS</v>
          </cell>
          <cell r="Q190" t="str">
            <v>Northern</v>
          </cell>
          <cell r="R190">
            <v>0.5</v>
          </cell>
          <cell r="T190">
            <v>2.9166666666666674E-2</v>
          </cell>
          <cell r="U190">
            <v>0.38016169154228857</v>
          </cell>
          <cell r="V190">
            <v>9.0671641791044755E-2</v>
          </cell>
        </row>
        <row r="191">
          <cell r="A191">
            <v>127</v>
          </cell>
          <cell r="B191" t="str">
            <v>Mid North Coast: Coffs - Kempsey 132 kV line</v>
          </cell>
          <cell r="C191">
            <v>1</v>
          </cell>
          <cell r="D191">
            <v>39417</v>
          </cell>
          <cell r="E191">
            <v>33</v>
          </cell>
          <cell r="F191">
            <v>3</v>
          </cell>
          <cell r="G191">
            <v>38697</v>
          </cell>
          <cell r="H191">
            <v>10</v>
          </cell>
          <cell r="I191" t="str">
            <v>132kV Aug</v>
          </cell>
          <cell r="J191">
            <v>24</v>
          </cell>
          <cell r="L191" t="str">
            <v>6.5.3</v>
          </cell>
          <cell r="M191" t="str">
            <v>Poss</v>
          </cell>
          <cell r="N191" t="str">
            <v>Proposed</v>
          </cell>
          <cell r="O191" t="str">
            <v>Nambucca 2nd 132kV/66kV Tx &amp; line swbays- Contract</v>
          </cell>
          <cell r="P191" t="str">
            <v>132TX</v>
          </cell>
          <cell r="Q191" t="str">
            <v>Northern</v>
          </cell>
          <cell r="R191">
            <v>5</v>
          </cell>
          <cell r="T191">
            <v>0.29166666666666674</v>
          </cell>
          <cell r="U191">
            <v>3.801616915422886</v>
          </cell>
          <cell r="V191">
            <v>0.90671641791044766</v>
          </cell>
        </row>
        <row r="192">
          <cell r="A192">
            <v>128</v>
          </cell>
          <cell r="B192" t="str">
            <v>Mid North Coast: Port Macquarie 330 kV SS</v>
          </cell>
          <cell r="C192">
            <v>1</v>
          </cell>
          <cell r="D192">
            <v>40878</v>
          </cell>
          <cell r="E192">
            <v>34</v>
          </cell>
          <cell r="F192">
            <v>3</v>
          </cell>
          <cell r="G192">
            <v>39798</v>
          </cell>
          <cell r="H192">
            <v>6</v>
          </cell>
          <cell r="I192" t="str">
            <v>330/132kV Greenfield</v>
          </cell>
          <cell r="J192">
            <v>36</v>
          </cell>
          <cell r="L192" t="str">
            <v>6.5.3</v>
          </cell>
          <cell r="M192" t="str">
            <v>Poss</v>
          </cell>
          <cell r="N192" t="str">
            <v>Proposed</v>
          </cell>
          <cell r="O192" t="str">
            <v>Port Macquarie 330/132kV SS - Contract</v>
          </cell>
          <cell r="P192" t="str">
            <v>330SS</v>
          </cell>
          <cell r="Q192" t="str">
            <v>Northern</v>
          </cell>
          <cell r="R192">
            <v>18</v>
          </cell>
          <cell r="W192">
            <v>0.56000000000000005</v>
          </cell>
          <cell r="X192">
            <v>1.6356521739130443</v>
          </cell>
          <cell r="Y192">
            <v>13.733004542504867</v>
          </cell>
          <cell r="Z192">
            <v>2.07134328358209</v>
          </cell>
        </row>
        <row r="193">
          <cell r="A193">
            <v>129</v>
          </cell>
          <cell r="B193" t="str">
            <v>QNI Upgrade proposal</v>
          </cell>
          <cell r="C193">
            <v>1</v>
          </cell>
          <cell r="D193">
            <v>40148</v>
          </cell>
          <cell r="E193">
            <v>45</v>
          </cell>
          <cell r="F193">
            <v>3</v>
          </cell>
          <cell r="G193">
            <v>39068</v>
          </cell>
          <cell r="H193">
            <v>6</v>
          </cell>
          <cell r="I193" t="str">
            <v>330/132kV Greenfield</v>
          </cell>
          <cell r="J193">
            <v>36</v>
          </cell>
          <cell r="L193" t="str">
            <v>6.5.1</v>
          </cell>
          <cell r="M193" t="str">
            <v>Poss</v>
          </cell>
          <cell r="N193" t="str">
            <v>Planning</v>
          </cell>
          <cell r="O193" t="str">
            <v>Series Compensation on QNI - Contract</v>
          </cell>
          <cell r="P193" t="str">
            <v>SVC</v>
          </cell>
          <cell r="Q193" t="str">
            <v>Northern</v>
          </cell>
          <cell r="R193">
            <v>50</v>
          </cell>
          <cell r="U193">
            <v>1.5555555555555558</v>
          </cell>
          <cell r="V193">
            <v>4.5434782608695654</v>
          </cell>
          <cell r="W193">
            <v>38.147234840291297</v>
          </cell>
          <cell r="X193">
            <v>5.753731343283583</v>
          </cell>
        </row>
        <row r="194">
          <cell r="A194">
            <v>130</v>
          </cell>
          <cell r="B194" t="str">
            <v>QNI Upgrade proposal</v>
          </cell>
          <cell r="C194">
            <v>1</v>
          </cell>
          <cell r="D194">
            <v>40878</v>
          </cell>
          <cell r="E194">
            <v>45</v>
          </cell>
          <cell r="F194">
            <v>1</v>
          </cell>
          <cell r="G194">
            <v>39078</v>
          </cell>
          <cell r="H194">
            <v>1</v>
          </cell>
          <cell r="I194" t="str">
            <v>EHV TL -EIS</v>
          </cell>
          <cell r="J194">
            <v>60</v>
          </cell>
          <cell r="L194" t="str">
            <v>6.5.1</v>
          </cell>
          <cell r="M194" t="str">
            <v>Poss</v>
          </cell>
          <cell r="N194" t="str">
            <v>Planning</v>
          </cell>
          <cell r="O194" t="str">
            <v>Replace Tamworth-Armidale 330kV Line - Contract</v>
          </cell>
          <cell r="P194" t="str">
            <v>TL EIS</v>
          </cell>
          <cell r="Q194" t="str">
            <v>Northern</v>
          </cell>
          <cell r="R194">
            <v>75</v>
          </cell>
          <cell r="U194">
            <v>0.7</v>
          </cell>
          <cell r="V194">
            <v>3.1</v>
          </cell>
          <cell r="W194">
            <v>2.5290322580645177</v>
          </cell>
          <cell r="X194">
            <v>6.967741935483871</v>
          </cell>
          <cell r="Y194">
            <v>60.517328370554182</v>
          </cell>
          <cell r="Z194">
            <v>1.1858974358974363</v>
          </cell>
        </row>
        <row r="195">
          <cell r="A195">
            <v>131</v>
          </cell>
          <cell r="B195" t="str">
            <v>QNI Upgrade proposal</v>
          </cell>
          <cell r="C195">
            <v>1</v>
          </cell>
          <cell r="D195">
            <v>40148</v>
          </cell>
          <cell r="E195">
            <v>45</v>
          </cell>
          <cell r="F195">
            <v>3</v>
          </cell>
          <cell r="G195">
            <v>39428</v>
          </cell>
          <cell r="H195">
            <v>10</v>
          </cell>
          <cell r="I195" t="str">
            <v>132kV Aug</v>
          </cell>
          <cell r="J195">
            <v>24</v>
          </cell>
          <cell r="L195" t="str">
            <v>6.5.1</v>
          </cell>
          <cell r="M195" t="str">
            <v>Poss</v>
          </cell>
          <cell r="N195" t="str">
            <v>Planning</v>
          </cell>
          <cell r="O195" t="str">
            <v>Phase Shifting Transformer - Armidale-Kempsey - Contract</v>
          </cell>
          <cell r="P195" t="str">
            <v>132TX</v>
          </cell>
          <cell r="Q195" t="str">
            <v>Northern</v>
          </cell>
          <cell r="R195">
            <v>18</v>
          </cell>
          <cell r="V195">
            <v>1.05</v>
          </cell>
          <cell r="W195">
            <v>13.685820895522387</v>
          </cell>
          <cell r="X195">
            <v>3.2641791044776118</v>
          </cell>
        </row>
        <row r="196">
          <cell r="A196">
            <v>132</v>
          </cell>
          <cell r="B196" t="str">
            <v>QNI Upgrade proposal</v>
          </cell>
          <cell r="C196">
            <v>1</v>
          </cell>
          <cell r="D196">
            <v>40148</v>
          </cell>
          <cell r="E196">
            <v>45</v>
          </cell>
          <cell r="F196">
            <v>3</v>
          </cell>
          <cell r="G196">
            <v>39428</v>
          </cell>
          <cell r="H196">
            <v>9</v>
          </cell>
          <cell r="I196" t="str">
            <v>330/132kV Aug</v>
          </cell>
          <cell r="J196">
            <v>24</v>
          </cell>
          <cell r="L196" t="str">
            <v>6.5.1</v>
          </cell>
          <cell r="M196" t="str">
            <v>Poss</v>
          </cell>
          <cell r="N196" t="str">
            <v>Planning</v>
          </cell>
          <cell r="O196" t="str">
            <v>SVC Control Enhancements - Contract</v>
          </cell>
          <cell r="P196" t="str">
            <v>SVC</v>
          </cell>
          <cell r="Q196" t="str">
            <v>Northern</v>
          </cell>
          <cell r="R196">
            <v>2</v>
          </cell>
          <cell r="V196">
            <v>0.1166666666666667</v>
          </cell>
          <cell r="W196">
            <v>1.5206467661691543</v>
          </cell>
          <cell r="X196">
            <v>0.36268656716417902</v>
          </cell>
        </row>
        <row r="197">
          <cell r="A197">
            <v>133</v>
          </cell>
          <cell r="B197" t="str">
            <v>QNI Upgrade proposal</v>
          </cell>
          <cell r="C197">
            <v>1</v>
          </cell>
          <cell r="D197">
            <v>40148</v>
          </cell>
          <cell r="E197">
            <v>45</v>
          </cell>
          <cell r="F197">
            <v>3</v>
          </cell>
          <cell r="G197">
            <v>39428</v>
          </cell>
          <cell r="H197">
            <v>9</v>
          </cell>
          <cell r="I197" t="str">
            <v>330/132kV Aug</v>
          </cell>
          <cell r="J197">
            <v>24</v>
          </cell>
          <cell r="L197" t="str">
            <v>6.5.1</v>
          </cell>
          <cell r="M197" t="str">
            <v>Poss</v>
          </cell>
          <cell r="N197" t="str">
            <v>Planning</v>
          </cell>
          <cell r="O197" t="str">
            <v>Tamworth 330kV SS Augmentations - Contract</v>
          </cell>
          <cell r="P197" t="str">
            <v>330SS</v>
          </cell>
          <cell r="Q197" t="str">
            <v>Northern</v>
          </cell>
          <cell r="R197">
            <v>2</v>
          </cell>
          <cell r="V197">
            <v>0.1166666666666667</v>
          </cell>
          <cell r="W197">
            <v>1.5206467661691543</v>
          </cell>
          <cell r="X197">
            <v>0.36268656716417902</v>
          </cell>
        </row>
        <row r="198">
          <cell r="A198">
            <v>134</v>
          </cell>
          <cell r="B198" t="str">
            <v>QNI Upgrade proposal</v>
          </cell>
          <cell r="C198">
            <v>1</v>
          </cell>
          <cell r="D198">
            <v>40148</v>
          </cell>
          <cell r="E198">
            <v>45</v>
          </cell>
          <cell r="F198">
            <v>3</v>
          </cell>
          <cell r="G198">
            <v>39428</v>
          </cell>
          <cell r="H198">
            <v>9</v>
          </cell>
          <cell r="I198" t="str">
            <v>330/132kV Aug</v>
          </cell>
          <cell r="J198">
            <v>24</v>
          </cell>
          <cell r="L198" t="str">
            <v>6.5.1</v>
          </cell>
          <cell r="M198" t="str">
            <v>Poss</v>
          </cell>
          <cell r="N198" t="str">
            <v>Planning</v>
          </cell>
          <cell r="O198" t="str">
            <v>Armidale 330kV SS Augmentations - Contract</v>
          </cell>
          <cell r="P198" t="str">
            <v>330SS</v>
          </cell>
          <cell r="Q198" t="str">
            <v>Northern</v>
          </cell>
          <cell r="R198">
            <v>4</v>
          </cell>
          <cell r="V198">
            <v>0.23333333333333339</v>
          </cell>
          <cell r="W198">
            <v>3.0412935323383086</v>
          </cell>
          <cell r="X198">
            <v>0.72537313432835804</v>
          </cell>
        </row>
        <row r="199">
          <cell r="A199">
            <v>135</v>
          </cell>
          <cell r="B199" t="str">
            <v>ACT and Surrounding Areas</v>
          </cell>
          <cell r="C199">
            <v>1</v>
          </cell>
          <cell r="D199">
            <v>40878</v>
          </cell>
          <cell r="E199">
            <v>1</v>
          </cell>
          <cell r="F199">
            <v>1</v>
          </cell>
          <cell r="G199">
            <v>39078</v>
          </cell>
          <cell r="H199">
            <v>1</v>
          </cell>
          <cell r="I199" t="str">
            <v>EHV TL -EIS</v>
          </cell>
          <cell r="J199">
            <v>60</v>
          </cell>
          <cell r="L199" t="str">
            <v>6.5.24</v>
          </cell>
          <cell r="M199" t="str">
            <v>Poss</v>
          </cell>
          <cell r="N199" t="str">
            <v>Future</v>
          </cell>
          <cell r="O199" t="str">
            <v>Construct Bungendore to Royalla 330kV line - contract</v>
          </cell>
          <cell r="P199" t="str">
            <v>TL EIS</v>
          </cell>
          <cell r="Q199" t="str">
            <v>Southern</v>
          </cell>
          <cell r="R199">
            <v>45</v>
          </cell>
          <cell r="U199">
            <v>0.42</v>
          </cell>
          <cell r="V199">
            <v>1.86</v>
          </cell>
          <cell r="W199">
            <v>1.5174193548387103</v>
          </cell>
          <cell r="X199">
            <v>4.1806451612903226</v>
          </cell>
          <cell r="Y199">
            <v>36.310397022332509</v>
          </cell>
          <cell r="Z199">
            <v>0.71153846153846179</v>
          </cell>
        </row>
        <row r="200">
          <cell r="A200">
            <v>136</v>
          </cell>
          <cell r="B200" t="str">
            <v>ACT and Surrounding Areas</v>
          </cell>
          <cell r="C200">
            <v>1</v>
          </cell>
          <cell r="D200">
            <v>40513</v>
          </cell>
          <cell r="E200">
            <v>1</v>
          </cell>
          <cell r="F200">
            <v>3</v>
          </cell>
          <cell r="G200">
            <v>39613</v>
          </cell>
          <cell r="H200">
            <v>7</v>
          </cell>
          <cell r="I200" t="str">
            <v>132kV Greenfield</v>
          </cell>
          <cell r="J200">
            <v>30</v>
          </cell>
          <cell r="L200" t="str">
            <v>6.5.24</v>
          </cell>
          <cell r="M200" t="str">
            <v>Poss</v>
          </cell>
          <cell r="N200" t="str">
            <v>Future</v>
          </cell>
          <cell r="O200" t="str">
            <v>Establish Royalla 132kV switching stn (8 x 132kV switchbays)</v>
          </cell>
          <cell r="P200" t="str">
            <v>132SS</v>
          </cell>
          <cell r="Q200" t="str">
            <v>Southern</v>
          </cell>
          <cell r="R200">
            <v>8</v>
          </cell>
          <cell r="V200">
            <v>1.4285714285714287E-2</v>
          </cell>
          <cell r="W200">
            <v>0.68571428571428605</v>
          </cell>
          <cell r="X200">
            <v>6.2349253731343293</v>
          </cell>
          <cell r="Y200">
            <v>1.0650746268656719</v>
          </cell>
        </row>
        <row r="201">
          <cell r="A201">
            <v>137</v>
          </cell>
          <cell r="B201" t="str">
            <v>ACT and Surrounding Areas</v>
          </cell>
          <cell r="C201">
            <v>1</v>
          </cell>
          <cell r="D201">
            <v>40513</v>
          </cell>
          <cell r="E201">
            <v>1</v>
          </cell>
          <cell r="F201">
            <v>2</v>
          </cell>
          <cell r="G201">
            <v>39793</v>
          </cell>
          <cell r="H201">
            <v>4</v>
          </cell>
          <cell r="I201" t="str">
            <v>TL -REF</v>
          </cell>
          <cell r="J201">
            <v>24</v>
          </cell>
          <cell r="L201" t="str">
            <v>6.5.24</v>
          </cell>
          <cell r="M201" t="str">
            <v>Poss</v>
          </cell>
          <cell r="N201" t="str">
            <v>Future</v>
          </cell>
          <cell r="O201" t="str">
            <v>132kV Line Easements - Royalla Outlets - Contract</v>
          </cell>
          <cell r="P201" t="str">
            <v>TL REF</v>
          </cell>
          <cell r="Q201" t="str">
            <v>Southern</v>
          </cell>
          <cell r="R201">
            <v>4</v>
          </cell>
          <cell r="W201">
            <v>0.33908045977011503</v>
          </cell>
          <cell r="X201">
            <v>2.9340902719372033</v>
          </cell>
          <cell r="Y201">
            <v>0.72682926829268291</v>
          </cell>
        </row>
        <row r="202">
          <cell r="A202">
            <v>138</v>
          </cell>
          <cell r="B202" t="str">
            <v>ACT and Surrounding Areas</v>
          </cell>
          <cell r="C202">
            <v>1</v>
          </cell>
          <cell r="D202">
            <v>40513</v>
          </cell>
          <cell r="E202">
            <v>1</v>
          </cell>
          <cell r="F202">
            <v>2</v>
          </cell>
          <cell r="G202">
            <v>39793</v>
          </cell>
          <cell r="H202">
            <v>4</v>
          </cell>
          <cell r="I202" t="str">
            <v>TL -REF</v>
          </cell>
          <cell r="J202">
            <v>24</v>
          </cell>
          <cell r="L202" t="str">
            <v>6.5.24</v>
          </cell>
          <cell r="M202" t="str">
            <v>Poss</v>
          </cell>
          <cell r="N202" t="str">
            <v>Future</v>
          </cell>
          <cell r="O202" t="str">
            <v>2x132kV lines from Royalla to ACTEW Gilmore Substation - contract</v>
          </cell>
          <cell r="P202" t="str">
            <v>TL REF</v>
          </cell>
          <cell r="Q202" t="str">
            <v>Southern</v>
          </cell>
          <cell r="R202">
            <v>10</v>
          </cell>
          <cell r="W202">
            <v>0.84770114942528751</v>
          </cell>
          <cell r="X202">
            <v>7.335225679843008</v>
          </cell>
          <cell r="Y202">
            <v>1.8170731707317072</v>
          </cell>
        </row>
        <row r="203">
          <cell r="A203">
            <v>139</v>
          </cell>
          <cell r="B203" t="str">
            <v>ACT and Surrounding Areas</v>
          </cell>
          <cell r="C203">
            <v>1</v>
          </cell>
          <cell r="D203">
            <v>40878</v>
          </cell>
          <cell r="E203">
            <v>1</v>
          </cell>
          <cell r="F203">
            <v>3</v>
          </cell>
          <cell r="G203">
            <v>39798</v>
          </cell>
          <cell r="H203">
            <v>6</v>
          </cell>
          <cell r="I203" t="str">
            <v>330/132kV Greenfield</v>
          </cell>
          <cell r="J203">
            <v>36</v>
          </cell>
          <cell r="L203" t="str">
            <v>6.5.24</v>
          </cell>
          <cell r="M203" t="str">
            <v>Poss</v>
          </cell>
          <cell r="N203" t="str">
            <v>Future</v>
          </cell>
          <cell r="O203" t="str">
            <v>Establish Royalla 330/132kV substation</v>
          </cell>
          <cell r="P203" t="str">
            <v>330SS</v>
          </cell>
          <cell r="Q203" t="str">
            <v>Southern</v>
          </cell>
          <cell r="R203">
            <v>18</v>
          </cell>
          <cell r="W203">
            <v>0.56000000000000005</v>
          </cell>
          <cell r="X203">
            <v>1.6356521739130443</v>
          </cell>
          <cell r="Y203">
            <v>13.733004542504867</v>
          </cell>
          <cell r="Z203">
            <v>2.07134328358209</v>
          </cell>
        </row>
        <row r="204">
          <cell r="A204">
            <v>140</v>
          </cell>
          <cell r="B204" t="str">
            <v>ACT and Surrounding Areas</v>
          </cell>
          <cell r="C204">
            <v>1</v>
          </cell>
          <cell r="D204">
            <v>40878</v>
          </cell>
          <cell r="E204">
            <v>1</v>
          </cell>
          <cell r="F204">
            <v>3</v>
          </cell>
          <cell r="G204">
            <v>39798</v>
          </cell>
          <cell r="H204">
            <v>6</v>
          </cell>
          <cell r="I204" t="str">
            <v>330/132kV Greenfield</v>
          </cell>
          <cell r="J204">
            <v>36</v>
          </cell>
          <cell r="L204" t="str">
            <v>6.5.24</v>
          </cell>
          <cell r="M204" t="str">
            <v>Poss</v>
          </cell>
          <cell r="N204" t="str">
            <v>Future</v>
          </cell>
          <cell r="O204" t="str">
            <v>Establish Bungendore 330kV Switching Station (3 breaker mesh)</v>
          </cell>
          <cell r="P204" t="str">
            <v>330SS</v>
          </cell>
          <cell r="Q204" t="str">
            <v>Southern</v>
          </cell>
          <cell r="R204">
            <v>14</v>
          </cell>
          <cell r="W204">
            <v>0.43555555555555558</v>
          </cell>
          <cell r="X204">
            <v>1.2721739130434788</v>
          </cell>
          <cell r="Y204">
            <v>10.681225755281563</v>
          </cell>
          <cell r="Z204">
            <v>1.6110447761194036</v>
          </cell>
        </row>
        <row r="205">
          <cell r="A205">
            <v>141</v>
          </cell>
          <cell r="B205" t="str">
            <v>Cooma and Bega supply</v>
          </cell>
          <cell r="C205">
            <v>1</v>
          </cell>
          <cell r="D205">
            <v>40878</v>
          </cell>
          <cell r="E205">
            <v>11</v>
          </cell>
          <cell r="F205">
            <v>1</v>
          </cell>
          <cell r="G205">
            <v>39078</v>
          </cell>
          <cell r="H205">
            <v>1</v>
          </cell>
          <cell r="I205" t="str">
            <v>EHV TL -EIS</v>
          </cell>
          <cell r="J205">
            <v>60</v>
          </cell>
          <cell r="L205" t="str">
            <v>6.5.25</v>
          </cell>
          <cell r="M205" t="str">
            <v>Poss</v>
          </cell>
          <cell r="N205" t="str">
            <v>Future</v>
          </cell>
          <cell r="O205" t="str">
            <v>Royalla- Cooma 330kV TL- Contract</v>
          </cell>
          <cell r="P205" t="str">
            <v>TL EIS</v>
          </cell>
          <cell r="Q205" t="str">
            <v>Southern</v>
          </cell>
          <cell r="R205">
            <v>60</v>
          </cell>
          <cell r="U205">
            <v>0.56000000000000005</v>
          </cell>
          <cell r="V205">
            <v>2.48</v>
          </cell>
          <cell r="W205">
            <v>2.023225806451614</v>
          </cell>
          <cell r="X205">
            <v>5.5741935483870959</v>
          </cell>
          <cell r="Y205">
            <v>48.41386269644336</v>
          </cell>
          <cell r="Z205">
            <v>0.94871794871794912</v>
          </cell>
        </row>
        <row r="206">
          <cell r="A206">
            <v>142</v>
          </cell>
          <cell r="B206" t="str">
            <v>Cooma and Bega supply</v>
          </cell>
          <cell r="C206">
            <v>1</v>
          </cell>
          <cell r="D206">
            <v>40148</v>
          </cell>
          <cell r="E206">
            <v>11</v>
          </cell>
          <cell r="F206">
            <v>3</v>
          </cell>
          <cell r="G206">
            <v>39248</v>
          </cell>
          <cell r="H206">
            <v>7</v>
          </cell>
          <cell r="I206" t="str">
            <v>132kV Greenfield</v>
          </cell>
          <cell r="J206">
            <v>30</v>
          </cell>
          <cell r="L206" t="str">
            <v>6.5.25-6</v>
          </cell>
          <cell r="M206" t="str">
            <v>Poss</v>
          </cell>
          <cell r="N206" t="str">
            <v>Future</v>
          </cell>
          <cell r="O206" t="str">
            <v>Establish North Cooma 132kV S.Stn - Contract</v>
          </cell>
          <cell r="P206" t="str">
            <v>132SS</v>
          </cell>
          <cell r="Q206" t="str">
            <v>Southern</v>
          </cell>
          <cell r="R206">
            <v>6</v>
          </cell>
          <cell r="U206">
            <v>1.0714285714285714E-2</v>
          </cell>
          <cell r="V206">
            <v>0.51428571428571446</v>
          </cell>
          <cell r="W206">
            <v>4.6761940298507456</v>
          </cell>
          <cell r="X206">
            <v>0.79880597014925392</v>
          </cell>
        </row>
        <row r="207">
          <cell r="A207">
            <v>143</v>
          </cell>
          <cell r="B207" t="str">
            <v>Cooma and Bega supply</v>
          </cell>
          <cell r="C207">
            <v>1</v>
          </cell>
          <cell r="D207">
            <v>40148</v>
          </cell>
          <cell r="E207">
            <v>11</v>
          </cell>
          <cell r="F207">
            <v>2</v>
          </cell>
          <cell r="G207">
            <v>39428</v>
          </cell>
          <cell r="H207">
            <v>4</v>
          </cell>
          <cell r="I207" t="str">
            <v>TL -REF</v>
          </cell>
          <cell r="J207">
            <v>24</v>
          </cell>
          <cell r="L207" t="str">
            <v>6.5.25</v>
          </cell>
          <cell r="M207" t="str">
            <v>Poss</v>
          </cell>
          <cell r="N207" t="str">
            <v>Future</v>
          </cell>
          <cell r="O207" t="str">
            <v>North Cooma 330/132kV Substation Outlets - Contracts</v>
          </cell>
          <cell r="P207" t="str">
            <v>TL REF</v>
          </cell>
          <cell r="Q207" t="str">
            <v>Southern</v>
          </cell>
          <cell r="R207">
            <v>3</v>
          </cell>
          <cell r="V207">
            <v>0.25431034482758619</v>
          </cell>
          <cell r="W207">
            <v>2.2005677039529021</v>
          </cell>
          <cell r="X207">
            <v>0.54512195121951201</v>
          </cell>
        </row>
        <row r="208">
          <cell r="A208">
            <v>144</v>
          </cell>
          <cell r="B208" t="str">
            <v>Cooma and Bega supply</v>
          </cell>
          <cell r="C208">
            <v>1</v>
          </cell>
          <cell r="D208">
            <v>42705</v>
          </cell>
          <cell r="E208">
            <v>11</v>
          </cell>
          <cell r="F208">
            <v>3</v>
          </cell>
          <cell r="G208">
            <v>41625</v>
          </cell>
          <cell r="H208">
            <v>6</v>
          </cell>
          <cell r="I208" t="str">
            <v>330/132kV Greenfield</v>
          </cell>
          <cell r="J208">
            <v>36</v>
          </cell>
          <cell r="L208" t="str">
            <v>6.5.25</v>
          </cell>
          <cell r="M208" t="str">
            <v>Poss</v>
          </cell>
          <cell r="N208" t="str">
            <v>Future</v>
          </cell>
          <cell r="O208" t="str">
            <v>Establish North Cooma 330/132kV - Contract</v>
          </cell>
          <cell r="P208" t="str">
            <v>132SS</v>
          </cell>
          <cell r="Q208" t="str">
            <v>Southern</v>
          </cell>
          <cell r="R208">
            <v>18</v>
          </cell>
          <cell r="AB208">
            <v>0.56000000000000005</v>
          </cell>
          <cell r="AC208">
            <v>1.6356521739130443</v>
          </cell>
          <cell r="AD208">
            <v>13.733004542504867</v>
          </cell>
          <cell r="AE208">
            <v>2.07134328358209</v>
          </cell>
        </row>
        <row r="209">
          <cell r="A209">
            <v>145</v>
          </cell>
          <cell r="B209" t="str">
            <v>Bayswater - Mount Piper 500 kV</v>
          </cell>
          <cell r="C209">
            <v>1</v>
          </cell>
          <cell r="D209">
            <v>39783</v>
          </cell>
          <cell r="E209">
            <v>4</v>
          </cell>
          <cell r="F209">
            <v>3</v>
          </cell>
          <cell r="G209">
            <v>38583</v>
          </cell>
          <cell r="H209">
            <v>5</v>
          </cell>
          <cell r="I209" t="str">
            <v>500/330kV Greenfield</v>
          </cell>
          <cell r="J209">
            <v>40</v>
          </cell>
          <cell r="L209" t="str">
            <v>6.5.6,34</v>
          </cell>
          <cell r="M209" t="str">
            <v>Poss</v>
          </cell>
          <cell r="N209" t="str">
            <v>Future</v>
          </cell>
          <cell r="O209" t="str">
            <v>Mt Piper 330kV Aug Stage 1 - Contract</v>
          </cell>
          <cell r="P209" t="str">
            <v>330SS</v>
          </cell>
          <cell r="Q209" t="str">
            <v>Central</v>
          </cell>
          <cell r="R209">
            <v>2</v>
          </cell>
          <cell r="T209">
            <v>0.11</v>
          </cell>
          <cell r="U209">
            <v>0.26447368421052642</v>
          </cell>
          <cell r="V209">
            <v>1.4045960832313347</v>
          </cell>
          <cell r="W209">
            <v>0.22093023255813962</v>
          </cell>
        </row>
        <row r="210">
          <cell r="A210">
            <v>146</v>
          </cell>
          <cell r="B210" t="str">
            <v>Bayswater - Mount Piper 500 kV</v>
          </cell>
          <cell r="C210">
            <v>1</v>
          </cell>
          <cell r="D210">
            <v>39783</v>
          </cell>
          <cell r="E210">
            <v>4</v>
          </cell>
          <cell r="F210">
            <v>3</v>
          </cell>
          <cell r="G210">
            <v>38583</v>
          </cell>
          <cell r="H210">
            <v>5</v>
          </cell>
          <cell r="I210" t="str">
            <v>500/330kV Greenfield</v>
          </cell>
          <cell r="J210">
            <v>40</v>
          </cell>
          <cell r="L210" t="str">
            <v>6.5.6,34</v>
          </cell>
          <cell r="M210" t="str">
            <v>Poss</v>
          </cell>
          <cell r="N210" t="str">
            <v>Future</v>
          </cell>
          <cell r="O210" t="str">
            <v>Wollar SS 500kV Upgrade - Contract</v>
          </cell>
          <cell r="P210" t="str">
            <v>500SS</v>
          </cell>
          <cell r="Q210" t="str">
            <v>Northern</v>
          </cell>
          <cell r="R210">
            <v>15</v>
          </cell>
          <cell r="T210">
            <v>0.82499999999999996</v>
          </cell>
          <cell r="U210">
            <v>1.9835526315789482</v>
          </cell>
          <cell r="V210">
            <v>10.534470624235011</v>
          </cell>
          <cell r="W210">
            <v>1.6569767441860472</v>
          </cell>
        </row>
        <row r="211">
          <cell r="A211">
            <v>147</v>
          </cell>
          <cell r="B211" t="str">
            <v>Bayswater - Mount Piper 500 kV</v>
          </cell>
          <cell r="C211">
            <v>1</v>
          </cell>
          <cell r="D211">
            <v>39783</v>
          </cell>
          <cell r="E211">
            <v>4</v>
          </cell>
          <cell r="F211">
            <v>3</v>
          </cell>
          <cell r="G211">
            <v>38583</v>
          </cell>
          <cell r="H211">
            <v>5</v>
          </cell>
          <cell r="I211" t="str">
            <v>500/330kV Greenfield</v>
          </cell>
          <cell r="J211">
            <v>40</v>
          </cell>
          <cell r="L211" t="str">
            <v>6.5.6,34</v>
          </cell>
          <cell r="M211" t="str">
            <v>Poss</v>
          </cell>
          <cell r="N211" t="str">
            <v>Future</v>
          </cell>
          <cell r="O211" t="str">
            <v>500/330kV substn Stage 1 at Mt Piper- Contract</v>
          </cell>
          <cell r="P211" t="str">
            <v>500SS</v>
          </cell>
          <cell r="Q211" t="str">
            <v>Northern</v>
          </cell>
          <cell r="R211">
            <v>75</v>
          </cell>
          <cell r="T211">
            <v>4.125</v>
          </cell>
          <cell r="U211">
            <v>9.9177631578947398</v>
          </cell>
          <cell r="V211">
            <v>52.672353121175043</v>
          </cell>
          <cell r="W211">
            <v>8.2848837209302353</v>
          </cell>
        </row>
        <row r="212">
          <cell r="A212">
            <v>148</v>
          </cell>
          <cell r="B212" t="str">
            <v>Bayswater - Mount Piper 500 kV</v>
          </cell>
          <cell r="C212">
            <v>1</v>
          </cell>
          <cell r="D212">
            <v>39783</v>
          </cell>
          <cell r="E212">
            <v>4</v>
          </cell>
          <cell r="F212">
            <v>3</v>
          </cell>
          <cell r="G212">
            <v>38583</v>
          </cell>
          <cell r="H212">
            <v>5</v>
          </cell>
          <cell r="I212" t="str">
            <v>500/330kV Greenfield</v>
          </cell>
          <cell r="J212">
            <v>40</v>
          </cell>
          <cell r="L212" t="str">
            <v>6.5.6,34</v>
          </cell>
          <cell r="M212" t="str">
            <v>Poss</v>
          </cell>
          <cell r="N212" t="str">
            <v>Future</v>
          </cell>
          <cell r="O212" t="str">
            <v>500/300kV substn at Bayswater - contract</v>
          </cell>
          <cell r="P212" t="str">
            <v>500SS</v>
          </cell>
          <cell r="Q212" t="str">
            <v>Northern</v>
          </cell>
          <cell r="R212">
            <v>65</v>
          </cell>
          <cell r="T212">
            <v>3.5750000000000002</v>
          </cell>
          <cell r="U212">
            <v>8.595394736842108</v>
          </cell>
          <cell r="V212">
            <v>45.649372705018372</v>
          </cell>
          <cell r="W212">
            <v>7.1802325581395374</v>
          </cell>
        </row>
        <row r="213">
          <cell r="A213">
            <v>149</v>
          </cell>
          <cell r="B213" t="str">
            <v>Bayswater - Mount Piper 500 kV</v>
          </cell>
          <cell r="C213">
            <v>1</v>
          </cell>
          <cell r="D213">
            <v>39783</v>
          </cell>
          <cell r="E213">
            <v>4</v>
          </cell>
          <cell r="F213">
            <v>2</v>
          </cell>
          <cell r="G213">
            <v>38703</v>
          </cell>
          <cell r="H213">
            <v>2</v>
          </cell>
          <cell r="I213" t="str">
            <v>EHV TL -REF</v>
          </cell>
          <cell r="J213">
            <v>36</v>
          </cell>
          <cell r="L213" t="str">
            <v>6.5.6,34</v>
          </cell>
          <cell r="M213" t="str">
            <v>Poss</v>
          </cell>
          <cell r="N213" t="str">
            <v>Future</v>
          </cell>
          <cell r="O213" t="str">
            <v>Mt Piper - Wang Line Works - Contract</v>
          </cell>
          <cell r="P213" t="str">
            <v>TL REF</v>
          </cell>
          <cell r="Q213" t="str">
            <v>Central</v>
          </cell>
          <cell r="R213">
            <v>5</v>
          </cell>
          <cell r="T213">
            <v>0.23333333333333331</v>
          </cell>
          <cell r="U213">
            <v>0.48716814159292038</v>
          </cell>
          <cell r="V213">
            <v>4.1002620260048452</v>
          </cell>
          <cell r="W213">
            <v>0.17923649906890135</v>
          </cell>
        </row>
        <row r="214">
          <cell r="A214">
            <v>150</v>
          </cell>
          <cell r="B214" t="str">
            <v>Bayswater - Mount Piper 500 kV</v>
          </cell>
          <cell r="C214">
            <v>1</v>
          </cell>
          <cell r="D214">
            <v>39783</v>
          </cell>
          <cell r="E214">
            <v>4</v>
          </cell>
          <cell r="F214">
            <v>2</v>
          </cell>
          <cell r="G214">
            <v>38703</v>
          </cell>
          <cell r="H214">
            <v>2</v>
          </cell>
          <cell r="I214" t="str">
            <v>EHV TL -REF</v>
          </cell>
          <cell r="J214">
            <v>36</v>
          </cell>
          <cell r="L214" t="str">
            <v>6.5.6,34</v>
          </cell>
          <cell r="M214" t="str">
            <v>Poss</v>
          </cell>
          <cell r="N214" t="str">
            <v>Future</v>
          </cell>
          <cell r="O214" t="str">
            <v>Bayswater - Mt Piper Line reconnections - contract</v>
          </cell>
          <cell r="P214" t="str">
            <v>TL REF</v>
          </cell>
          <cell r="Q214" t="str">
            <v>Northern</v>
          </cell>
          <cell r="R214">
            <v>5</v>
          </cell>
          <cell r="T214">
            <v>0.23333333333333331</v>
          </cell>
          <cell r="U214">
            <v>0.48716814159292038</v>
          </cell>
          <cell r="V214">
            <v>4.1002620260048452</v>
          </cell>
          <cell r="W214">
            <v>0.17923649906890135</v>
          </cell>
        </row>
        <row r="215">
          <cell r="A215">
            <v>151</v>
          </cell>
          <cell r="B215" t="str">
            <v>Marulan - Bannaby 500 kV</v>
          </cell>
          <cell r="C215">
            <v>0</v>
          </cell>
          <cell r="D215">
            <v>40148</v>
          </cell>
          <cell r="E215">
            <v>30</v>
          </cell>
          <cell r="F215">
            <v>3</v>
          </cell>
          <cell r="G215">
            <v>38948</v>
          </cell>
          <cell r="H215">
            <v>5</v>
          </cell>
          <cell r="I215" t="str">
            <v>500/330kV Greenfield</v>
          </cell>
          <cell r="J215">
            <v>40</v>
          </cell>
          <cell r="L215" t="str">
            <v>6.5.6,34</v>
          </cell>
          <cell r="M215" t="str">
            <v>Poss</v>
          </cell>
          <cell r="N215" t="str">
            <v>Future</v>
          </cell>
          <cell r="O215" t="str">
            <v>Marulan 500/330kV Stage 1 Development - Contract</v>
          </cell>
          <cell r="P215" t="str">
            <v>500SS</v>
          </cell>
          <cell r="Q215" t="str">
            <v>Southern</v>
          </cell>
          <cell r="R215">
            <v>25</v>
          </cell>
          <cell r="U215">
            <v>1.375</v>
          </cell>
          <cell r="V215">
            <v>3.3059210526315796</v>
          </cell>
          <cell r="W215">
            <v>17.55745104039168</v>
          </cell>
          <cell r="X215">
            <v>2.7616279069767455</v>
          </cell>
        </row>
        <row r="216">
          <cell r="A216">
            <v>152</v>
          </cell>
          <cell r="B216" t="str">
            <v>Marulan - Bannaby 500 kV</v>
          </cell>
          <cell r="C216">
            <v>1</v>
          </cell>
          <cell r="D216">
            <v>40148</v>
          </cell>
          <cell r="E216">
            <v>30</v>
          </cell>
          <cell r="F216">
            <v>3</v>
          </cell>
          <cell r="G216">
            <v>38948</v>
          </cell>
          <cell r="H216">
            <v>5</v>
          </cell>
          <cell r="I216" t="str">
            <v>500/330kV Greenfield</v>
          </cell>
          <cell r="J216">
            <v>40</v>
          </cell>
          <cell r="L216" t="str">
            <v>6.5.6,34</v>
          </cell>
          <cell r="M216" t="str">
            <v>Poss</v>
          </cell>
          <cell r="N216" t="str">
            <v>Future</v>
          </cell>
          <cell r="O216" t="str">
            <v>Bannaby 500/330kV Stage 1 Development - Contract</v>
          </cell>
          <cell r="P216" t="str">
            <v>500SS</v>
          </cell>
          <cell r="Q216" t="str">
            <v>Southern</v>
          </cell>
          <cell r="R216">
            <v>75</v>
          </cell>
          <cell r="U216">
            <v>4.125</v>
          </cell>
          <cell r="V216">
            <v>9.9177631578947398</v>
          </cell>
          <cell r="W216">
            <v>52.672353121175043</v>
          </cell>
          <cell r="X216">
            <v>8.2848837209302353</v>
          </cell>
        </row>
        <row r="217">
          <cell r="A217">
            <v>153</v>
          </cell>
          <cell r="B217" t="str">
            <v>Marulan - Bannaby 500 kV</v>
          </cell>
          <cell r="C217">
            <v>0</v>
          </cell>
          <cell r="D217">
            <v>40148</v>
          </cell>
          <cell r="E217">
            <v>30</v>
          </cell>
          <cell r="F217">
            <v>3</v>
          </cell>
          <cell r="G217">
            <v>38948</v>
          </cell>
          <cell r="H217">
            <v>5</v>
          </cell>
          <cell r="I217" t="str">
            <v>500/330kV Greenfield</v>
          </cell>
          <cell r="J217">
            <v>40</v>
          </cell>
          <cell r="L217" t="str">
            <v>6.5.6,34</v>
          </cell>
          <cell r="M217" t="str">
            <v>Poss</v>
          </cell>
          <cell r="N217" t="str">
            <v>Future</v>
          </cell>
          <cell r="O217" t="str">
            <v>Maraulan 500kV Outlets Redevelopment - Contract</v>
          </cell>
          <cell r="P217" t="str">
            <v>TL REF</v>
          </cell>
          <cell r="Q217" t="str">
            <v>Southern</v>
          </cell>
          <cell r="R217">
            <v>5</v>
          </cell>
          <cell r="U217">
            <v>0.27500000000000002</v>
          </cell>
          <cell r="V217">
            <v>0.66118421052631615</v>
          </cell>
          <cell r="W217">
            <v>3.5114902080783366</v>
          </cell>
          <cell r="X217">
            <v>0.55232558139534904</v>
          </cell>
        </row>
        <row r="218">
          <cell r="A218">
            <v>154</v>
          </cell>
          <cell r="B218" t="str">
            <v>Marulan - Bannaby 500 kV</v>
          </cell>
          <cell r="C218">
            <v>1</v>
          </cell>
          <cell r="D218">
            <v>40148</v>
          </cell>
          <cell r="E218">
            <v>30</v>
          </cell>
          <cell r="F218">
            <v>3</v>
          </cell>
          <cell r="G218">
            <v>38948</v>
          </cell>
          <cell r="H218">
            <v>5</v>
          </cell>
          <cell r="I218" t="str">
            <v>500/330kV Greenfield</v>
          </cell>
          <cell r="J218">
            <v>40</v>
          </cell>
          <cell r="L218" t="str">
            <v>6.5.6,34</v>
          </cell>
          <cell r="M218" t="str">
            <v>Poss</v>
          </cell>
          <cell r="N218" t="str">
            <v>Future</v>
          </cell>
          <cell r="O218" t="str">
            <v>Bannaby 500kV Outlets Redevelopment - Contract</v>
          </cell>
          <cell r="P218" t="str">
            <v>TL REF</v>
          </cell>
          <cell r="Q218" t="str">
            <v>Southern</v>
          </cell>
          <cell r="R218">
            <v>2</v>
          </cell>
          <cell r="U218">
            <v>0.11</v>
          </cell>
          <cell r="V218">
            <v>0.26447368421052642</v>
          </cell>
          <cell r="W218">
            <v>1.4045960832313347</v>
          </cell>
          <cell r="X218">
            <v>0.22093023255813962</v>
          </cell>
        </row>
        <row r="219">
          <cell r="A219">
            <v>155</v>
          </cell>
          <cell r="B219" t="str">
            <v>Marulan - South Coast Reinforcement</v>
          </cell>
          <cell r="C219">
            <v>1</v>
          </cell>
          <cell r="D219">
            <v>39783</v>
          </cell>
          <cell r="E219">
            <v>31</v>
          </cell>
          <cell r="F219">
            <v>2</v>
          </cell>
          <cell r="G219">
            <v>38703</v>
          </cell>
          <cell r="H219">
            <v>2</v>
          </cell>
          <cell r="I219" t="str">
            <v>EHV TL -REF</v>
          </cell>
          <cell r="J219">
            <v>36</v>
          </cell>
          <cell r="L219" t="str">
            <v>6.5.23</v>
          </cell>
          <cell r="M219" t="str">
            <v>Poss</v>
          </cell>
          <cell r="N219" t="str">
            <v>Future</v>
          </cell>
          <cell r="O219" t="str">
            <v>Uprating 8 &amp; 16 Lines - Contract</v>
          </cell>
          <cell r="P219" t="str">
            <v>TL REF</v>
          </cell>
          <cell r="Q219" t="str">
            <v>Southern</v>
          </cell>
          <cell r="R219">
            <v>8</v>
          </cell>
          <cell r="T219">
            <v>0.37333333333333335</v>
          </cell>
          <cell r="U219">
            <v>0.77946902654867267</v>
          </cell>
          <cell r="V219">
            <v>6.560419241607752</v>
          </cell>
          <cell r="W219">
            <v>0.28677839851024212</v>
          </cell>
        </row>
        <row r="220">
          <cell r="A220">
            <v>156</v>
          </cell>
          <cell r="B220" t="str">
            <v>Marulan - South Coast Reinforcement</v>
          </cell>
          <cell r="C220">
            <v>1</v>
          </cell>
          <cell r="D220">
            <v>39783</v>
          </cell>
          <cell r="E220">
            <v>31</v>
          </cell>
          <cell r="F220">
            <v>3</v>
          </cell>
          <cell r="G220">
            <v>39063</v>
          </cell>
          <cell r="H220">
            <v>9</v>
          </cell>
          <cell r="I220" t="str">
            <v>330/132kV Aug</v>
          </cell>
          <cell r="J220">
            <v>24</v>
          </cell>
          <cell r="L220" t="str">
            <v>6.5.23</v>
          </cell>
          <cell r="M220" t="str">
            <v>Poss</v>
          </cell>
          <cell r="N220" t="str">
            <v>Future</v>
          </cell>
          <cell r="O220" t="str">
            <v>Marulan 330kV Terminal Equipment- Contract</v>
          </cell>
          <cell r="P220" t="str">
            <v>330SS</v>
          </cell>
          <cell r="Q220" t="str">
            <v>Southern</v>
          </cell>
          <cell r="R220">
            <v>2</v>
          </cell>
          <cell r="U220">
            <v>0.1166666666666667</v>
          </cell>
          <cell r="V220">
            <v>1.5206467661691543</v>
          </cell>
          <cell r="W220">
            <v>0.36268656716417902</v>
          </cell>
        </row>
        <row r="221">
          <cell r="A221">
            <v>157</v>
          </cell>
          <cell r="B221" t="str">
            <v>Marulan - South Coast Reinforcement</v>
          </cell>
          <cell r="C221">
            <v>1</v>
          </cell>
          <cell r="D221">
            <v>39783</v>
          </cell>
          <cell r="E221">
            <v>31</v>
          </cell>
          <cell r="F221">
            <v>3</v>
          </cell>
          <cell r="G221">
            <v>39063</v>
          </cell>
          <cell r="H221">
            <v>9</v>
          </cell>
          <cell r="I221" t="str">
            <v>330/132kV Aug</v>
          </cell>
          <cell r="J221">
            <v>24</v>
          </cell>
          <cell r="L221" t="str">
            <v>6.5.23</v>
          </cell>
          <cell r="M221" t="str">
            <v>Poss</v>
          </cell>
          <cell r="N221" t="str">
            <v>Future</v>
          </cell>
          <cell r="O221" t="str">
            <v>Dapto 330kV Terminal Equipment- Contract</v>
          </cell>
          <cell r="P221" t="str">
            <v>330SS</v>
          </cell>
          <cell r="Q221" t="str">
            <v>Southern</v>
          </cell>
          <cell r="R221">
            <v>1</v>
          </cell>
          <cell r="U221">
            <v>5.8333333333333348E-2</v>
          </cell>
          <cell r="V221">
            <v>0.76032338308457714</v>
          </cell>
          <cell r="W221">
            <v>0.18134328358208951</v>
          </cell>
        </row>
        <row r="222">
          <cell r="A222">
            <v>158</v>
          </cell>
          <cell r="B222" t="str">
            <v>Marulan - South Coast Reinforcement</v>
          </cell>
          <cell r="C222">
            <v>1</v>
          </cell>
          <cell r="D222">
            <v>39783</v>
          </cell>
          <cell r="E222">
            <v>31</v>
          </cell>
          <cell r="F222">
            <v>3</v>
          </cell>
          <cell r="G222">
            <v>39063</v>
          </cell>
          <cell r="H222">
            <v>9</v>
          </cell>
          <cell r="I222" t="str">
            <v>330/132kV Aug</v>
          </cell>
          <cell r="J222">
            <v>24</v>
          </cell>
          <cell r="L222" t="str">
            <v>6.5.23</v>
          </cell>
          <cell r="M222" t="str">
            <v>Poss</v>
          </cell>
          <cell r="N222" t="str">
            <v>Future</v>
          </cell>
          <cell r="O222" t="str">
            <v>Avon 330kV Terminal Equipment - Contract</v>
          </cell>
          <cell r="P222" t="str">
            <v>330SS</v>
          </cell>
          <cell r="Q222" t="str">
            <v>Southern</v>
          </cell>
          <cell r="R222">
            <v>1</v>
          </cell>
          <cell r="U222">
            <v>5.8333333333333348E-2</v>
          </cell>
          <cell r="V222">
            <v>0.76032338308457714</v>
          </cell>
          <cell r="W222">
            <v>0.18134328358208951</v>
          </cell>
        </row>
        <row r="223">
          <cell r="A223">
            <v>159</v>
          </cell>
          <cell r="B223" t="str">
            <v>Marulan - Yass/Canberra Reinforcement</v>
          </cell>
          <cell r="C223">
            <v>1</v>
          </cell>
          <cell r="D223">
            <v>39783</v>
          </cell>
          <cell r="E223">
            <v>31</v>
          </cell>
          <cell r="F223">
            <v>2</v>
          </cell>
          <cell r="G223">
            <v>38703</v>
          </cell>
          <cell r="H223">
            <v>2</v>
          </cell>
          <cell r="I223" t="str">
            <v>EHV TL -REF</v>
          </cell>
          <cell r="J223">
            <v>36</v>
          </cell>
          <cell r="L223" t="str">
            <v>6.5.22</v>
          </cell>
          <cell r="M223" t="str">
            <v>Poss</v>
          </cell>
          <cell r="N223" t="str">
            <v>Future</v>
          </cell>
          <cell r="O223" t="str">
            <v>Uprating 4 &amp; 5 Lines - Contract</v>
          </cell>
          <cell r="P223" t="str">
            <v>TL REF</v>
          </cell>
          <cell r="Q223" t="str">
            <v>Southern</v>
          </cell>
          <cell r="R223">
            <v>8</v>
          </cell>
          <cell r="T223">
            <v>0.37333333333333335</v>
          </cell>
          <cell r="U223">
            <v>0.77946902654867267</v>
          </cell>
          <cell r="V223">
            <v>6.560419241607752</v>
          </cell>
          <cell r="W223">
            <v>0.28677839851024212</v>
          </cell>
        </row>
        <row r="224">
          <cell r="A224">
            <v>160</v>
          </cell>
          <cell r="B224" t="str">
            <v>Marulan - Yass/Canberra Reinforcement</v>
          </cell>
          <cell r="C224">
            <v>0</v>
          </cell>
          <cell r="D224">
            <v>40513</v>
          </cell>
          <cell r="E224">
            <v>31</v>
          </cell>
          <cell r="F224">
            <v>1</v>
          </cell>
          <cell r="G224">
            <v>38713</v>
          </cell>
          <cell r="H224">
            <v>1</v>
          </cell>
          <cell r="I224" t="str">
            <v>EHV TL -EIS</v>
          </cell>
          <cell r="J224">
            <v>60</v>
          </cell>
          <cell r="L224" t="str">
            <v>6.5.22</v>
          </cell>
          <cell r="M224" t="str">
            <v>Poss</v>
          </cell>
          <cell r="N224" t="str">
            <v>Future</v>
          </cell>
          <cell r="O224" t="str">
            <v>Turn 39 Line into Marulan - Line Contract</v>
          </cell>
          <cell r="P224" t="str">
            <v>TL REF</v>
          </cell>
          <cell r="Q224" t="str">
            <v>Southern</v>
          </cell>
          <cell r="R224">
            <v>25</v>
          </cell>
          <cell r="T224">
            <v>0.23333333333333336</v>
          </cell>
          <cell r="U224">
            <v>1.0333333333333334</v>
          </cell>
          <cell r="V224">
            <v>0.84301075268817205</v>
          </cell>
          <cell r="W224">
            <v>2.3225806451612905</v>
          </cell>
          <cell r="X224">
            <v>20.172442790184725</v>
          </cell>
          <cell r="Y224">
            <v>0.39529914529914545</v>
          </cell>
        </row>
        <row r="225">
          <cell r="A225">
            <v>161</v>
          </cell>
          <cell r="B225" t="str">
            <v>Marulan - Yass/Canberra Reinforcement</v>
          </cell>
          <cell r="C225">
            <v>1</v>
          </cell>
          <cell r="D225">
            <v>39783</v>
          </cell>
          <cell r="E225">
            <v>31</v>
          </cell>
          <cell r="F225">
            <v>3</v>
          </cell>
          <cell r="G225">
            <v>39063</v>
          </cell>
          <cell r="H225">
            <v>9</v>
          </cell>
          <cell r="I225" t="str">
            <v>330/132kV Aug</v>
          </cell>
          <cell r="J225">
            <v>24</v>
          </cell>
          <cell r="L225" t="str">
            <v>6.5.22</v>
          </cell>
          <cell r="M225" t="str">
            <v>Poss</v>
          </cell>
          <cell r="N225" t="str">
            <v>Future</v>
          </cell>
          <cell r="O225" t="str">
            <v>Marulan 330kV Augmentation - Contract</v>
          </cell>
          <cell r="P225" t="str">
            <v>330SS</v>
          </cell>
          <cell r="Q225" t="str">
            <v>Southern</v>
          </cell>
          <cell r="R225">
            <v>2</v>
          </cell>
          <cell r="U225">
            <v>0.1166666666666667</v>
          </cell>
          <cell r="V225">
            <v>1.5206467661691543</v>
          </cell>
          <cell r="W225">
            <v>0.36268656716417902</v>
          </cell>
        </row>
        <row r="226">
          <cell r="A226">
            <v>162</v>
          </cell>
          <cell r="B226" t="str">
            <v>Mt Piper - Marulan 500 kV</v>
          </cell>
          <cell r="C226">
            <v>1</v>
          </cell>
          <cell r="D226">
            <v>40148</v>
          </cell>
          <cell r="E226">
            <v>35</v>
          </cell>
          <cell r="F226">
            <v>3</v>
          </cell>
          <cell r="G226">
            <v>38948</v>
          </cell>
          <cell r="H226">
            <v>5</v>
          </cell>
          <cell r="I226" t="str">
            <v>500/330kV Greenfield</v>
          </cell>
          <cell r="J226">
            <v>40</v>
          </cell>
          <cell r="L226" t="str">
            <v>6.5.6,34</v>
          </cell>
          <cell r="M226" t="str">
            <v>Poss</v>
          </cell>
          <cell r="N226" t="str">
            <v>Future</v>
          </cell>
          <cell r="O226" t="str">
            <v>Mt Piper 330kV Aug Stage 2 - Contract</v>
          </cell>
          <cell r="P226" t="str">
            <v>330SS</v>
          </cell>
          <cell r="Q226" t="str">
            <v>Central</v>
          </cell>
          <cell r="R226">
            <v>10</v>
          </cell>
          <cell r="U226">
            <v>0.55000000000000004</v>
          </cell>
          <cell r="V226">
            <v>1.3223684210526323</v>
          </cell>
          <cell r="W226">
            <v>7.0229804161566731</v>
          </cell>
          <cell r="X226">
            <v>1.1046511627906981</v>
          </cell>
        </row>
        <row r="227">
          <cell r="A227">
            <v>163</v>
          </cell>
          <cell r="B227" t="str">
            <v>Mt Piper - Marulan 500 kV</v>
          </cell>
          <cell r="C227">
            <v>1</v>
          </cell>
          <cell r="D227">
            <v>40148</v>
          </cell>
          <cell r="E227">
            <v>35</v>
          </cell>
          <cell r="F227">
            <v>3</v>
          </cell>
          <cell r="G227">
            <v>38948</v>
          </cell>
          <cell r="H227">
            <v>5</v>
          </cell>
          <cell r="I227" t="str">
            <v>500/330kV Greenfield</v>
          </cell>
          <cell r="J227">
            <v>40</v>
          </cell>
          <cell r="L227" t="str">
            <v>6.5.6,34</v>
          </cell>
          <cell r="M227" t="str">
            <v>Poss</v>
          </cell>
          <cell r="N227" t="str">
            <v>Future</v>
          </cell>
          <cell r="O227" t="str">
            <v>Mt Piper 500kV Switchyard Stage 2- Contract</v>
          </cell>
          <cell r="P227" t="str">
            <v>500SS</v>
          </cell>
          <cell r="Q227" t="str">
            <v>Central</v>
          </cell>
          <cell r="R227">
            <v>15</v>
          </cell>
          <cell r="U227">
            <v>0.82499999999999996</v>
          </cell>
          <cell r="V227">
            <v>1.9835526315789482</v>
          </cell>
          <cell r="W227">
            <v>10.534470624235011</v>
          </cell>
          <cell r="X227">
            <v>1.6569767441860472</v>
          </cell>
        </row>
        <row r="228">
          <cell r="A228">
            <v>164</v>
          </cell>
          <cell r="B228" t="str">
            <v>Mt Piper - Marulan 500 kV</v>
          </cell>
          <cell r="C228">
            <v>1</v>
          </cell>
          <cell r="D228">
            <v>40148</v>
          </cell>
          <cell r="E228">
            <v>35</v>
          </cell>
          <cell r="F228">
            <v>3</v>
          </cell>
          <cell r="G228">
            <v>38948</v>
          </cell>
          <cell r="H228">
            <v>5</v>
          </cell>
          <cell r="I228" t="str">
            <v>500/330kV Greenfield</v>
          </cell>
          <cell r="J228">
            <v>40</v>
          </cell>
          <cell r="L228" t="str">
            <v>6.5.6,34</v>
          </cell>
          <cell r="M228" t="str">
            <v>Poss</v>
          </cell>
          <cell r="N228" t="str">
            <v>Future</v>
          </cell>
          <cell r="O228" t="str">
            <v>Mt Piper- Marulan line works - Contact</v>
          </cell>
          <cell r="P228" t="str">
            <v>TL REF</v>
          </cell>
          <cell r="Q228" t="str">
            <v>Central</v>
          </cell>
          <cell r="R228">
            <v>2</v>
          </cell>
          <cell r="U228">
            <v>0.11</v>
          </cell>
          <cell r="V228">
            <v>0.26447368421052642</v>
          </cell>
          <cell r="W228">
            <v>1.4045960832313347</v>
          </cell>
          <cell r="X228">
            <v>0.22093023255813962</v>
          </cell>
        </row>
        <row r="229">
          <cell r="A229">
            <v>165</v>
          </cell>
          <cell r="B229" t="str">
            <v>Newcastle and Lower North Coast Supply - Possible</v>
          </cell>
          <cell r="C229">
            <v>1</v>
          </cell>
          <cell r="D229">
            <v>42339</v>
          </cell>
          <cell r="E229">
            <v>39</v>
          </cell>
          <cell r="F229">
            <v>1</v>
          </cell>
          <cell r="G229">
            <v>40539</v>
          </cell>
          <cell r="H229">
            <v>1</v>
          </cell>
          <cell r="I229" t="str">
            <v>EHV TL -EIS</v>
          </cell>
          <cell r="J229">
            <v>60</v>
          </cell>
          <cell r="L229" t="str">
            <v>6.5.7</v>
          </cell>
          <cell r="M229" t="str">
            <v>Poss</v>
          </cell>
          <cell r="N229" t="str">
            <v>Planning</v>
          </cell>
          <cell r="O229" t="str">
            <v>Richmond Vale-Bayswater 500kV Line - Contract</v>
          </cell>
          <cell r="P229" t="str">
            <v>TL EIS</v>
          </cell>
          <cell r="Q229" t="str">
            <v>Northern</v>
          </cell>
          <cell r="R229">
            <v>120</v>
          </cell>
          <cell r="Y229">
            <v>1.1200000000000001</v>
          </cell>
          <cell r="Z229">
            <v>4.96</v>
          </cell>
          <cell r="AA229">
            <v>4.046451612903228</v>
          </cell>
          <cell r="AB229">
            <v>11.148387096774192</v>
          </cell>
          <cell r="AC229">
            <v>96.82772539288672</v>
          </cell>
          <cell r="AD229">
            <v>1.8974358974358982</v>
          </cell>
        </row>
        <row r="230">
          <cell r="A230">
            <v>166</v>
          </cell>
          <cell r="B230" t="str">
            <v>Newcastle and Lower North Coast Supply - Possible</v>
          </cell>
          <cell r="C230">
            <v>1</v>
          </cell>
          <cell r="D230">
            <v>42339</v>
          </cell>
          <cell r="E230">
            <v>39</v>
          </cell>
          <cell r="F230">
            <v>1</v>
          </cell>
          <cell r="G230">
            <v>40539</v>
          </cell>
          <cell r="H230">
            <v>1</v>
          </cell>
          <cell r="I230" t="str">
            <v>EHV TL -EIS</v>
          </cell>
          <cell r="J230">
            <v>60</v>
          </cell>
          <cell r="L230" t="str">
            <v>6.5.7</v>
          </cell>
          <cell r="M230" t="str">
            <v>Poss</v>
          </cell>
          <cell r="N230" t="str">
            <v>Planning</v>
          </cell>
          <cell r="O230" t="str">
            <v>Richmond Vale 330kV Line Alterations - Contract</v>
          </cell>
          <cell r="P230" t="str">
            <v>TL REF</v>
          </cell>
          <cell r="Q230" t="str">
            <v>Northern</v>
          </cell>
          <cell r="R230">
            <v>20</v>
          </cell>
          <cell r="Y230">
            <v>0.1866666666666667</v>
          </cell>
          <cell r="Z230">
            <v>0.82666666666666688</v>
          </cell>
          <cell r="AA230">
            <v>0.67440860215053788</v>
          </cell>
          <cell r="AB230">
            <v>1.8580645161290319</v>
          </cell>
          <cell r="AC230">
            <v>16.137954232147781</v>
          </cell>
          <cell r="AD230">
            <v>0.31623931623931634</v>
          </cell>
        </row>
        <row r="231">
          <cell r="A231">
            <v>167</v>
          </cell>
          <cell r="B231" t="str">
            <v>Newcastle and Lower North Coast Supply - Possible</v>
          </cell>
          <cell r="C231">
            <v>1</v>
          </cell>
          <cell r="D231">
            <v>42339</v>
          </cell>
          <cell r="E231">
            <v>39</v>
          </cell>
          <cell r="F231">
            <v>3</v>
          </cell>
          <cell r="G231">
            <v>41259</v>
          </cell>
          <cell r="H231">
            <v>6</v>
          </cell>
          <cell r="I231" t="str">
            <v>330/132kV Greenfield</v>
          </cell>
          <cell r="J231">
            <v>36</v>
          </cell>
          <cell r="L231" t="str">
            <v>6.5.7</v>
          </cell>
          <cell r="M231" t="str">
            <v>Poss</v>
          </cell>
          <cell r="N231" t="str">
            <v>Planning</v>
          </cell>
          <cell r="O231" t="str">
            <v>Richmond Vale 330kV SS - Contract</v>
          </cell>
          <cell r="P231" t="str">
            <v>330SS</v>
          </cell>
          <cell r="Q231" t="str">
            <v>Northern</v>
          </cell>
          <cell r="R231">
            <v>28</v>
          </cell>
          <cell r="AA231">
            <v>0.87111111111111117</v>
          </cell>
          <cell r="AB231">
            <v>2.5443478260869576</v>
          </cell>
          <cell r="AC231">
            <v>21.362451510563126</v>
          </cell>
          <cell r="AD231">
            <v>3.2220895522388071</v>
          </cell>
        </row>
        <row r="232">
          <cell r="A232">
            <v>168</v>
          </cell>
          <cell r="B232" t="str">
            <v>Newcastle and Lower North Coast Supply - Possible</v>
          </cell>
          <cell r="C232">
            <v>1</v>
          </cell>
          <cell r="D232">
            <v>42339</v>
          </cell>
          <cell r="E232">
            <v>39</v>
          </cell>
          <cell r="F232">
            <v>3</v>
          </cell>
          <cell r="G232">
            <v>41619</v>
          </cell>
          <cell r="H232">
            <v>9</v>
          </cell>
          <cell r="I232" t="str">
            <v>330/132kV Aug</v>
          </cell>
          <cell r="J232">
            <v>24</v>
          </cell>
          <cell r="L232" t="str">
            <v>6.5.7</v>
          </cell>
          <cell r="M232" t="str">
            <v>Poss</v>
          </cell>
          <cell r="N232" t="str">
            <v>Planning</v>
          </cell>
          <cell r="O232" t="str">
            <v>Bayswater 330kV SS Augmentations - Contract</v>
          </cell>
          <cell r="P232" t="str">
            <v>330SS</v>
          </cell>
          <cell r="Q232" t="str">
            <v>Northern</v>
          </cell>
          <cell r="R232">
            <v>4</v>
          </cell>
          <cell r="AB232">
            <v>0.23333333333333339</v>
          </cell>
          <cell r="AC232">
            <v>3.0412935323383086</v>
          </cell>
          <cell r="AD232">
            <v>0.72537313432835804</v>
          </cell>
        </row>
        <row r="233">
          <cell r="A233">
            <v>169</v>
          </cell>
          <cell r="B233" t="str">
            <v>NSW - Victoria Interconnection - Series Capacitors</v>
          </cell>
          <cell r="C233">
            <v>1</v>
          </cell>
          <cell r="D233">
            <v>41061</v>
          </cell>
          <cell r="E233">
            <v>40</v>
          </cell>
          <cell r="F233">
            <v>3</v>
          </cell>
          <cell r="G233">
            <v>39981</v>
          </cell>
          <cell r="H233">
            <v>6</v>
          </cell>
          <cell r="I233" t="str">
            <v>330/132kV Greenfield</v>
          </cell>
          <cell r="J233">
            <v>36</v>
          </cell>
          <cell r="L233" t="str">
            <v>6.5.32</v>
          </cell>
          <cell r="M233" t="str">
            <v>Poss</v>
          </cell>
          <cell r="N233" t="str">
            <v>Planning</v>
          </cell>
          <cell r="O233" t="str">
            <v>Series Capacitors at Wagga 330kV - Contract</v>
          </cell>
          <cell r="P233" t="str">
            <v>330CAP</v>
          </cell>
          <cell r="Q233" t="str">
            <v>Southern</v>
          </cell>
          <cell r="R233">
            <v>18</v>
          </cell>
          <cell r="W233">
            <v>0.02</v>
          </cell>
          <cell r="X233">
            <v>1.28</v>
          </cell>
          <cell r="Y233">
            <v>8.0173913043478251</v>
          </cell>
          <cell r="Z233">
            <v>8.6826086956521724</v>
          </cell>
        </row>
        <row r="234">
          <cell r="A234">
            <v>170</v>
          </cell>
          <cell r="B234" t="str">
            <v>NSW - Victoria Interconnection - Series Capacitors</v>
          </cell>
          <cell r="C234">
            <v>1</v>
          </cell>
          <cell r="D234">
            <v>41061</v>
          </cell>
          <cell r="E234">
            <v>40</v>
          </cell>
          <cell r="F234">
            <v>3</v>
          </cell>
          <cell r="G234">
            <v>39981</v>
          </cell>
          <cell r="H234">
            <v>6</v>
          </cell>
          <cell r="I234" t="str">
            <v>330/132kV Greenfield</v>
          </cell>
          <cell r="J234">
            <v>36</v>
          </cell>
          <cell r="L234" t="str">
            <v>6.5.32</v>
          </cell>
          <cell r="M234" t="str">
            <v>Poss</v>
          </cell>
          <cell r="N234" t="str">
            <v>Planning</v>
          </cell>
          <cell r="O234" t="str">
            <v>Series Capacitors at Jindera 330kV - Contract</v>
          </cell>
          <cell r="P234" t="str">
            <v>330CAP</v>
          </cell>
          <cell r="Q234" t="str">
            <v>Southern</v>
          </cell>
          <cell r="R234">
            <v>18</v>
          </cell>
          <cell r="W234">
            <v>0.02</v>
          </cell>
          <cell r="X234">
            <v>1.28</v>
          </cell>
          <cell r="Y234">
            <v>8.0173913043478251</v>
          </cell>
          <cell r="Z234">
            <v>8.6826086956521724</v>
          </cell>
        </row>
        <row r="235">
          <cell r="A235">
            <v>171</v>
          </cell>
          <cell r="B235" t="str">
            <v>NSW - Victoria Interconnection - Series Capacitors</v>
          </cell>
          <cell r="C235">
            <v>1</v>
          </cell>
          <cell r="D235">
            <v>41061</v>
          </cell>
          <cell r="E235">
            <v>40</v>
          </cell>
          <cell r="F235">
            <v>3</v>
          </cell>
          <cell r="G235">
            <v>40341</v>
          </cell>
          <cell r="H235">
            <v>9</v>
          </cell>
          <cell r="I235" t="str">
            <v>330/132kV Aug</v>
          </cell>
          <cell r="J235">
            <v>24</v>
          </cell>
          <cell r="L235" t="str">
            <v>6.5.32</v>
          </cell>
          <cell r="M235" t="str">
            <v>Poss</v>
          </cell>
          <cell r="N235" t="str">
            <v>Planning</v>
          </cell>
          <cell r="O235" t="str">
            <v>Wagga 330kV S/S Augmentations - Contract</v>
          </cell>
          <cell r="P235" t="str">
            <v>330SS</v>
          </cell>
          <cell r="Q235" t="str">
            <v>Southern</v>
          </cell>
          <cell r="R235">
            <v>2</v>
          </cell>
          <cell r="X235">
            <v>4.7619047619047623E-3</v>
          </cell>
          <cell r="Y235">
            <v>0.2764880952380952</v>
          </cell>
          <cell r="Z235">
            <v>1.71875</v>
          </cell>
        </row>
        <row r="236">
          <cell r="A236">
            <v>172</v>
          </cell>
          <cell r="B236" t="str">
            <v>NSW - Victoria Interconnection - Series Capacitors</v>
          </cell>
          <cell r="C236">
            <v>1</v>
          </cell>
          <cell r="D236">
            <v>41061</v>
          </cell>
          <cell r="E236">
            <v>40</v>
          </cell>
          <cell r="F236">
            <v>3</v>
          </cell>
          <cell r="G236">
            <v>40341</v>
          </cell>
          <cell r="H236">
            <v>9</v>
          </cell>
          <cell r="I236" t="str">
            <v>330/132kV Aug</v>
          </cell>
          <cell r="J236">
            <v>24</v>
          </cell>
          <cell r="L236" t="str">
            <v>6.5.32</v>
          </cell>
          <cell r="M236" t="str">
            <v>Poss</v>
          </cell>
          <cell r="N236" t="str">
            <v>Planning</v>
          </cell>
          <cell r="O236" t="str">
            <v>Jindera 330kV SS Augmentations - Contract</v>
          </cell>
          <cell r="P236" t="str">
            <v>330SS</v>
          </cell>
          <cell r="Q236" t="str">
            <v>Southern</v>
          </cell>
          <cell r="R236">
            <v>2</v>
          </cell>
          <cell r="X236">
            <v>4.7619047619047623E-3</v>
          </cell>
          <cell r="Y236">
            <v>0.2764880952380952</v>
          </cell>
          <cell r="Z236">
            <v>1.71875</v>
          </cell>
        </row>
        <row r="237">
          <cell r="A237">
            <v>173</v>
          </cell>
          <cell r="B237" t="str">
            <v>South West NSW &amp; Possible VIC I/C - 330 kV Line</v>
          </cell>
          <cell r="C237">
            <v>1</v>
          </cell>
          <cell r="D237">
            <v>41244</v>
          </cell>
          <cell r="E237">
            <v>50</v>
          </cell>
          <cell r="F237">
            <v>1</v>
          </cell>
          <cell r="G237">
            <v>39444</v>
          </cell>
          <cell r="H237">
            <v>1</v>
          </cell>
          <cell r="I237" t="str">
            <v>EHV TL -EIS</v>
          </cell>
          <cell r="J237">
            <v>60</v>
          </cell>
          <cell r="L237" t="str">
            <v>6.5.28</v>
          </cell>
          <cell r="M237" t="str">
            <v>Poss</v>
          </cell>
          <cell r="N237" t="str">
            <v>Future</v>
          </cell>
          <cell r="O237" t="str">
            <v>Wagga - Finley 330kV TL (184km) - Contract</v>
          </cell>
          <cell r="P237" t="str">
            <v>TL EIS</v>
          </cell>
          <cell r="Q237" t="str">
            <v>Southern</v>
          </cell>
          <cell r="R237">
            <v>125</v>
          </cell>
          <cell r="V237">
            <v>1.1666666666666667</v>
          </cell>
          <cell r="W237">
            <v>5.1666666666666661</v>
          </cell>
          <cell r="X237">
            <v>4.2150537634408618</v>
          </cell>
          <cell r="Y237">
            <v>11.61290322580645</v>
          </cell>
          <cell r="Z237">
            <v>100.86221395092365</v>
          </cell>
          <cell r="AA237">
            <v>1.9764957264957275</v>
          </cell>
        </row>
        <row r="238">
          <cell r="A238">
            <v>174</v>
          </cell>
          <cell r="B238" t="str">
            <v>South West NSW &amp; Possible VIC I/C - 330 kV Line</v>
          </cell>
          <cell r="C238">
            <v>1</v>
          </cell>
          <cell r="D238">
            <v>40878</v>
          </cell>
          <cell r="E238">
            <v>50</v>
          </cell>
          <cell r="F238">
            <v>3</v>
          </cell>
          <cell r="G238">
            <v>39798</v>
          </cell>
          <cell r="H238">
            <v>6</v>
          </cell>
          <cell r="I238" t="str">
            <v>330/132kV Greenfield</v>
          </cell>
          <cell r="J238">
            <v>36</v>
          </cell>
          <cell r="L238" t="str">
            <v>6.5.28</v>
          </cell>
          <cell r="M238" t="str">
            <v>Poss</v>
          </cell>
          <cell r="N238" t="str">
            <v>Future</v>
          </cell>
          <cell r="O238" t="str">
            <v>Finley 330/132kV Substation - Contract</v>
          </cell>
          <cell r="P238" t="str">
            <v>330SS</v>
          </cell>
          <cell r="Q238" t="str">
            <v>Southern</v>
          </cell>
          <cell r="R238">
            <v>18</v>
          </cell>
          <cell r="W238">
            <v>0.56000000000000005</v>
          </cell>
          <cell r="X238">
            <v>1.6356521739130443</v>
          </cell>
          <cell r="Y238">
            <v>13.733004542504867</v>
          </cell>
          <cell r="Z238">
            <v>2.07134328358209</v>
          </cell>
        </row>
        <row r="239">
          <cell r="A239">
            <v>175</v>
          </cell>
          <cell r="B239" t="str">
            <v>South West NSW &amp; Possible VIC I/C - 330 kV Line</v>
          </cell>
          <cell r="C239">
            <v>1</v>
          </cell>
          <cell r="D239">
            <v>40878</v>
          </cell>
          <cell r="E239">
            <v>50</v>
          </cell>
          <cell r="F239">
            <v>3</v>
          </cell>
          <cell r="G239">
            <v>40158</v>
          </cell>
          <cell r="H239">
            <v>9</v>
          </cell>
          <cell r="I239" t="str">
            <v>330/132kV Aug</v>
          </cell>
          <cell r="J239">
            <v>24</v>
          </cell>
          <cell r="L239" t="str">
            <v>6.5.28</v>
          </cell>
          <cell r="M239" t="str">
            <v>Poss</v>
          </cell>
          <cell r="N239" t="str">
            <v>Future</v>
          </cell>
          <cell r="O239" t="str">
            <v>Wagga 330kV Switchbay - Contract</v>
          </cell>
          <cell r="P239" t="str">
            <v>330SS</v>
          </cell>
          <cell r="Q239" t="str">
            <v>Southern</v>
          </cell>
          <cell r="R239">
            <v>1</v>
          </cell>
          <cell r="X239">
            <v>5.8333333333333348E-2</v>
          </cell>
          <cell r="Y239">
            <v>0.76032338308457714</v>
          </cell>
          <cell r="Z239">
            <v>0.18134328358208951</v>
          </cell>
        </row>
        <row r="240">
          <cell r="A240">
            <v>176</v>
          </cell>
          <cell r="B240" t="str">
            <v>Yass - Wagga 330 kV DC Line Development</v>
          </cell>
          <cell r="C240">
            <v>1</v>
          </cell>
          <cell r="D240">
            <v>41244</v>
          </cell>
          <cell r="E240">
            <v>67</v>
          </cell>
          <cell r="F240">
            <v>1</v>
          </cell>
          <cell r="G240">
            <v>39444</v>
          </cell>
          <cell r="H240">
            <v>1</v>
          </cell>
          <cell r="I240" t="str">
            <v>EHV TL -EIS</v>
          </cell>
          <cell r="J240">
            <v>60</v>
          </cell>
          <cell r="L240" t="str">
            <v>6.4.2</v>
          </cell>
          <cell r="M240" t="str">
            <v>Poss</v>
          </cell>
          <cell r="N240" t="str">
            <v>Proposed</v>
          </cell>
          <cell r="O240" t="str">
            <v>Yass Wagga 330kVTL (Double Circuit ) - Contract</v>
          </cell>
          <cell r="P240" t="str">
            <v>TL EIS</v>
          </cell>
          <cell r="Q240" t="str">
            <v>Southern</v>
          </cell>
          <cell r="R240">
            <v>120</v>
          </cell>
          <cell r="V240">
            <v>1.1200000000000001</v>
          </cell>
          <cell r="W240">
            <v>4.96</v>
          </cell>
          <cell r="X240">
            <v>4.046451612903228</v>
          </cell>
          <cell r="Y240">
            <v>11.148387096774192</v>
          </cell>
          <cell r="Z240">
            <v>96.82772539288672</v>
          </cell>
          <cell r="AA240">
            <v>1.8974358974358982</v>
          </cell>
        </row>
        <row r="241">
          <cell r="A241">
            <v>177</v>
          </cell>
          <cell r="B241" t="str">
            <v>Yass - Wagga 330 kV DC Line Development</v>
          </cell>
          <cell r="C241">
            <v>1</v>
          </cell>
          <cell r="D241">
            <v>41244</v>
          </cell>
          <cell r="E241">
            <v>67</v>
          </cell>
          <cell r="F241">
            <v>3</v>
          </cell>
          <cell r="G241">
            <v>40524</v>
          </cell>
          <cell r="H241">
            <v>9</v>
          </cell>
          <cell r="I241" t="str">
            <v>330/132kV Aug</v>
          </cell>
          <cell r="J241">
            <v>24</v>
          </cell>
          <cell r="L241" t="str">
            <v>6.4.2</v>
          </cell>
          <cell r="M241" t="str">
            <v>Poss</v>
          </cell>
          <cell r="N241" t="str">
            <v>Proposed</v>
          </cell>
          <cell r="O241" t="str">
            <v>Yass 330kV Substation Aug - Contract</v>
          </cell>
          <cell r="P241" t="str">
            <v>330SS</v>
          </cell>
          <cell r="Q241" t="str">
            <v>Southern</v>
          </cell>
          <cell r="R241">
            <v>3</v>
          </cell>
          <cell r="Y241">
            <v>0.17499999999999999</v>
          </cell>
          <cell r="Z241">
            <v>2.2809701492537315</v>
          </cell>
          <cell r="AA241">
            <v>0.54402985074626864</v>
          </cell>
        </row>
        <row r="242">
          <cell r="A242">
            <v>178</v>
          </cell>
          <cell r="B242" t="str">
            <v>Yass - Wagga 330 kV DC Line Development</v>
          </cell>
          <cell r="C242">
            <v>1</v>
          </cell>
          <cell r="D242">
            <v>41244</v>
          </cell>
          <cell r="E242">
            <v>67</v>
          </cell>
          <cell r="F242">
            <v>3</v>
          </cell>
          <cell r="G242">
            <v>40524</v>
          </cell>
          <cell r="H242">
            <v>9</v>
          </cell>
          <cell r="I242" t="str">
            <v>330/132kV Aug</v>
          </cell>
          <cell r="J242">
            <v>24</v>
          </cell>
          <cell r="L242" t="str">
            <v>6.4.2</v>
          </cell>
          <cell r="M242" t="str">
            <v>Poss</v>
          </cell>
          <cell r="N242" t="str">
            <v>Proposed</v>
          </cell>
          <cell r="O242" t="str">
            <v>Wagga 330kV Substation Aug - Contract</v>
          </cell>
          <cell r="P242" t="str">
            <v>330SS</v>
          </cell>
          <cell r="Q242" t="str">
            <v>Southern</v>
          </cell>
          <cell r="R242">
            <v>3</v>
          </cell>
          <cell r="Y242">
            <v>0.17499999999999999</v>
          </cell>
          <cell r="Z242">
            <v>2.2809701492537315</v>
          </cell>
          <cell r="AA242">
            <v>0.54402985074626864</v>
          </cell>
        </row>
        <row r="243">
          <cell r="A243">
            <v>179</v>
          </cell>
          <cell r="B243" t="str">
            <v>Yass - Wagga 330 kV SC Line Development</v>
          </cell>
          <cell r="C243">
            <v>1</v>
          </cell>
          <cell r="D243">
            <v>41244</v>
          </cell>
          <cell r="E243">
            <v>67</v>
          </cell>
          <cell r="F243">
            <v>1</v>
          </cell>
          <cell r="G243">
            <v>39444</v>
          </cell>
          <cell r="H243">
            <v>1</v>
          </cell>
          <cell r="I243" t="str">
            <v>EHV TL -EIS</v>
          </cell>
          <cell r="J243">
            <v>60</v>
          </cell>
          <cell r="L243" t="str">
            <v>6.4.2</v>
          </cell>
          <cell r="M243" t="str">
            <v>Poss</v>
          </cell>
          <cell r="N243" t="str">
            <v>Proposed</v>
          </cell>
          <cell r="O243" t="str">
            <v>Yass Wagga 330kVTL (Single Circuit ) - Contract</v>
          </cell>
          <cell r="P243" t="str">
            <v>TL EIS</v>
          </cell>
          <cell r="Q243" t="str">
            <v>Southern</v>
          </cell>
          <cell r="R243">
            <v>85</v>
          </cell>
          <cell r="V243">
            <v>0.79333333333333345</v>
          </cell>
          <cell r="W243">
            <v>3.5133333333333336</v>
          </cell>
          <cell r="X243">
            <v>2.8662365591397858</v>
          </cell>
          <cell r="Y243">
            <v>7.8967741935483859</v>
          </cell>
          <cell r="Z243">
            <v>68.586305486628078</v>
          </cell>
          <cell r="AA243">
            <v>1.3440170940170943</v>
          </cell>
        </row>
        <row r="244">
          <cell r="A244">
            <v>180</v>
          </cell>
          <cell r="B244" t="str">
            <v>Yass - Wagga 330 kV SC Line Development</v>
          </cell>
          <cell r="C244">
            <v>1</v>
          </cell>
          <cell r="D244">
            <v>41244</v>
          </cell>
          <cell r="E244">
            <v>67</v>
          </cell>
          <cell r="F244">
            <v>3</v>
          </cell>
          <cell r="G244">
            <v>40524</v>
          </cell>
          <cell r="H244">
            <v>9</v>
          </cell>
          <cell r="I244" t="str">
            <v>330/132kV Aug</v>
          </cell>
          <cell r="J244">
            <v>24</v>
          </cell>
          <cell r="L244" t="str">
            <v>6.4.2</v>
          </cell>
          <cell r="M244" t="str">
            <v>Poss</v>
          </cell>
          <cell r="N244" t="str">
            <v>Proposed</v>
          </cell>
          <cell r="O244" t="str">
            <v>Yass 330kV Substation Aug - Contract</v>
          </cell>
          <cell r="P244" t="str">
            <v>330SS</v>
          </cell>
          <cell r="Q244" t="str">
            <v>Southern</v>
          </cell>
          <cell r="R244">
            <v>3</v>
          </cell>
          <cell r="Y244">
            <v>0.17499999999999999</v>
          </cell>
          <cell r="Z244">
            <v>2.2809701492537315</v>
          </cell>
          <cell r="AA244">
            <v>0.54402985074626864</v>
          </cell>
        </row>
        <row r="245">
          <cell r="A245">
            <v>181</v>
          </cell>
          <cell r="B245" t="str">
            <v>Yass - Wagga 330 kV SC Line Development</v>
          </cell>
          <cell r="C245">
            <v>1</v>
          </cell>
          <cell r="D245">
            <v>41244</v>
          </cell>
          <cell r="E245">
            <v>67</v>
          </cell>
          <cell r="F245">
            <v>3</v>
          </cell>
          <cell r="G245">
            <v>40524</v>
          </cell>
          <cell r="H245">
            <v>9</v>
          </cell>
          <cell r="I245" t="str">
            <v>330/132kV Aug</v>
          </cell>
          <cell r="J245">
            <v>24</v>
          </cell>
          <cell r="L245" t="str">
            <v>6.4.2</v>
          </cell>
          <cell r="M245" t="str">
            <v>Poss</v>
          </cell>
          <cell r="N245" t="str">
            <v>Proposed</v>
          </cell>
          <cell r="O245" t="str">
            <v>Wagga 330kV Substation Aug - Contract</v>
          </cell>
          <cell r="P245" t="str">
            <v>330SS</v>
          </cell>
          <cell r="Q245" t="str">
            <v>Southern</v>
          </cell>
          <cell r="R245">
            <v>3</v>
          </cell>
          <cell r="Y245">
            <v>0.17499999999999999</v>
          </cell>
          <cell r="Z245">
            <v>2.2809701492537315</v>
          </cell>
          <cell r="AA245">
            <v>0.54402985074626864</v>
          </cell>
        </row>
        <row r="246">
          <cell r="A246">
            <v>182</v>
          </cell>
          <cell r="B246" t="str">
            <v>Southern Close of 500kV Ring</v>
          </cell>
          <cell r="C246">
            <v>1</v>
          </cell>
          <cell r="D246">
            <v>41974</v>
          </cell>
          <cell r="E246">
            <v>68</v>
          </cell>
          <cell r="F246">
            <v>1</v>
          </cell>
          <cell r="G246">
            <v>40174</v>
          </cell>
          <cell r="H246">
            <v>1</v>
          </cell>
          <cell r="I246" t="str">
            <v>EHV TL -EIS</v>
          </cell>
          <cell r="J246">
            <v>60</v>
          </cell>
          <cell r="N246" t="str">
            <v>Proposed</v>
          </cell>
          <cell r="O246" t="str">
            <v>Marulan to Kemps Creek 500kV (ex 39 &amp; 14 lines) (xxkm)</v>
          </cell>
          <cell r="P246" t="str">
            <v>TL EIS</v>
          </cell>
          <cell r="Q246" t="str">
            <v>Southern</v>
          </cell>
          <cell r="R246">
            <v>150</v>
          </cell>
          <cell r="X246">
            <v>1.4</v>
          </cell>
          <cell r="Y246">
            <v>6.2</v>
          </cell>
          <cell r="Z246">
            <v>5.0580645161290354</v>
          </cell>
          <cell r="AA246">
            <v>13.935483870967742</v>
          </cell>
          <cell r="AB246">
            <v>121.03465674110836</v>
          </cell>
          <cell r="AC246">
            <v>2.3717948717948727</v>
          </cell>
        </row>
        <row r="247">
          <cell r="A247">
            <v>183</v>
          </cell>
          <cell r="B247" t="str">
            <v>Southern Close of 500kV Ring</v>
          </cell>
          <cell r="C247">
            <v>1</v>
          </cell>
          <cell r="D247">
            <v>41609</v>
          </cell>
          <cell r="E247">
            <v>68</v>
          </cell>
          <cell r="F247">
            <v>3</v>
          </cell>
          <cell r="G247">
            <v>40769</v>
          </cell>
          <cell r="H247">
            <v>8</v>
          </cell>
          <cell r="I247" t="str">
            <v>500/330kV Aug</v>
          </cell>
          <cell r="J247">
            <v>28</v>
          </cell>
          <cell r="N247" t="str">
            <v>Proposed</v>
          </cell>
          <cell r="O247" t="str">
            <v>Kemps Creek 500kV Augmentation</v>
          </cell>
          <cell r="P247" t="str">
            <v>500SS</v>
          </cell>
          <cell r="Q247" t="str">
            <v>Central</v>
          </cell>
          <cell r="R247">
            <v>25</v>
          </cell>
          <cell r="Z247">
            <v>1.9642857142857142</v>
          </cell>
          <cell r="AA247">
            <v>19.294160231660232</v>
          </cell>
          <cell r="AB247">
            <v>3.7415540540540544</v>
          </cell>
        </row>
        <row r="248">
          <cell r="A248">
            <v>184</v>
          </cell>
          <cell r="B248" t="str">
            <v>Southern Close of 500kV Ring</v>
          </cell>
          <cell r="C248">
            <v>1</v>
          </cell>
          <cell r="D248">
            <v>41609</v>
          </cell>
          <cell r="E248">
            <v>68</v>
          </cell>
          <cell r="F248">
            <v>3</v>
          </cell>
          <cell r="G248">
            <v>40769</v>
          </cell>
          <cell r="H248">
            <v>8</v>
          </cell>
          <cell r="I248" t="str">
            <v>500/330kV Aug</v>
          </cell>
          <cell r="J248">
            <v>28</v>
          </cell>
          <cell r="N248" t="str">
            <v>Proposed</v>
          </cell>
          <cell r="O248" t="str">
            <v>Bannaby 500kV Augmentation</v>
          </cell>
          <cell r="P248" t="str">
            <v>500SS</v>
          </cell>
          <cell r="Q248" t="str">
            <v>Southern</v>
          </cell>
          <cell r="R248">
            <v>25</v>
          </cell>
          <cell r="Z248">
            <v>1.9642857142857142</v>
          </cell>
          <cell r="AA248">
            <v>19.294160231660232</v>
          </cell>
          <cell r="AB248">
            <v>3.7415540540540544</v>
          </cell>
        </row>
        <row r="249">
          <cell r="A249">
            <v>185</v>
          </cell>
          <cell r="B249" t="str">
            <v>Northern Close of 500kV Ring</v>
          </cell>
          <cell r="C249">
            <v>1</v>
          </cell>
          <cell r="D249">
            <v>43435</v>
          </cell>
          <cell r="E249">
            <v>69</v>
          </cell>
          <cell r="F249">
            <v>1</v>
          </cell>
          <cell r="G249">
            <v>41635</v>
          </cell>
          <cell r="H249">
            <v>1</v>
          </cell>
          <cell r="I249" t="str">
            <v>EHV TL -EIS</v>
          </cell>
          <cell r="J249">
            <v>60</v>
          </cell>
          <cell r="N249" t="str">
            <v>Proposed</v>
          </cell>
          <cell r="O249" t="str">
            <v>Richmond Vale-Eraring 500kV Line</v>
          </cell>
          <cell r="P249" t="str">
            <v>TL EIS</v>
          </cell>
          <cell r="Q249" t="str">
            <v>Northern</v>
          </cell>
          <cell r="R249">
            <v>60</v>
          </cell>
          <cell r="AB249">
            <v>0.56000000000000005</v>
          </cell>
          <cell r="AC249">
            <v>2.48</v>
          </cell>
          <cell r="AD249">
            <v>2.023225806451614</v>
          </cell>
          <cell r="AE249">
            <v>5.5741935483870959</v>
          </cell>
          <cell r="AF249">
            <v>48.41386269644336</v>
          </cell>
          <cell r="AG249">
            <v>0.94871794871794912</v>
          </cell>
        </row>
        <row r="250">
          <cell r="A250">
            <v>186</v>
          </cell>
          <cell r="B250" t="str">
            <v>Northern Close of 500kV Ring</v>
          </cell>
          <cell r="C250">
            <v>1</v>
          </cell>
          <cell r="D250">
            <v>43435</v>
          </cell>
          <cell r="E250">
            <v>69</v>
          </cell>
          <cell r="F250">
            <v>3</v>
          </cell>
          <cell r="G250">
            <v>42595</v>
          </cell>
          <cell r="H250">
            <v>8</v>
          </cell>
          <cell r="I250" t="str">
            <v>500/330kV Aug</v>
          </cell>
          <cell r="J250">
            <v>28</v>
          </cell>
          <cell r="N250" t="str">
            <v>Proposed</v>
          </cell>
          <cell r="O250" t="str">
            <v>Eraring 500kV Augmentation</v>
          </cell>
          <cell r="P250" t="str">
            <v>500SS</v>
          </cell>
          <cell r="Q250" t="str">
            <v>Northern</v>
          </cell>
          <cell r="R250">
            <v>25</v>
          </cell>
          <cell r="AE250">
            <v>1.9642857142857142</v>
          </cell>
          <cell r="AF250">
            <v>19.294160231660232</v>
          </cell>
          <cell r="AG250">
            <v>3.7415540540540544</v>
          </cell>
        </row>
        <row r="251">
          <cell r="A251">
            <v>187</v>
          </cell>
          <cell r="B251" t="str">
            <v>Northern Close of 500kV Ring</v>
          </cell>
          <cell r="C251">
            <v>1</v>
          </cell>
          <cell r="D251">
            <v>43435</v>
          </cell>
          <cell r="E251">
            <v>69</v>
          </cell>
          <cell r="F251">
            <v>3</v>
          </cell>
          <cell r="G251">
            <v>42595</v>
          </cell>
          <cell r="H251">
            <v>8</v>
          </cell>
          <cell r="I251" t="str">
            <v>500/330kV Aug</v>
          </cell>
          <cell r="J251">
            <v>28</v>
          </cell>
          <cell r="N251" t="str">
            <v>Proposed</v>
          </cell>
          <cell r="O251" t="str">
            <v>Eraring 500/330kV Tx Augmentation</v>
          </cell>
          <cell r="P251" t="str">
            <v>500SS</v>
          </cell>
          <cell r="Q251" t="str">
            <v>Northern</v>
          </cell>
          <cell r="R251">
            <v>25</v>
          </cell>
          <cell r="AE251">
            <v>1.9642857142857142</v>
          </cell>
          <cell r="AF251">
            <v>19.294160231660232</v>
          </cell>
          <cell r="AG251">
            <v>3.7415540540540544</v>
          </cell>
        </row>
        <row r="252">
          <cell r="A252">
            <v>188</v>
          </cell>
          <cell r="B252" t="str">
            <v>Northern Close of 500kV Ring</v>
          </cell>
          <cell r="C252">
            <v>1</v>
          </cell>
          <cell r="D252">
            <v>43435</v>
          </cell>
          <cell r="E252">
            <v>69</v>
          </cell>
          <cell r="F252">
            <v>3</v>
          </cell>
          <cell r="G252">
            <v>42595</v>
          </cell>
          <cell r="H252">
            <v>8</v>
          </cell>
          <cell r="I252" t="str">
            <v>500/330kV Aug</v>
          </cell>
          <cell r="J252">
            <v>28</v>
          </cell>
          <cell r="N252" t="str">
            <v>Proposed</v>
          </cell>
          <cell r="O252" t="str">
            <v>Richmond Vale 500kV Augmentation</v>
          </cell>
          <cell r="P252" t="str">
            <v>500SS</v>
          </cell>
          <cell r="Q252" t="str">
            <v>Northern</v>
          </cell>
          <cell r="R252">
            <v>25</v>
          </cell>
          <cell r="AE252">
            <v>1.9642857142857142</v>
          </cell>
          <cell r="AF252">
            <v>19.294160231660232</v>
          </cell>
          <cell r="AG252">
            <v>3.7415540540540544</v>
          </cell>
        </row>
        <row r="253">
          <cell r="A253">
            <v>189</v>
          </cell>
          <cell r="B253" t="str">
            <v>Flow control of NW System</v>
          </cell>
          <cell r="C253">
            <v>1</v>
          </cell>
          <cell r="D253">
            <v>41974</v>
          </cell>
          <cell r="E253">
            <v>70</v>
          </cell>
          <cell r="F253">
            <v>3</v>
          </cell>
          <cell r="G253">
            <v>40894</v>
          </cell>
          <cell r="H253">
            <v>6</v>
          </cell>
          <cell r="I253" t="str">
            <v>330/132kV Greenfield</v>
          </cell>
          <cell r="J253">
            <v>36</v>
          </cell>
          <cell r="N253" t="str">
            <v>Proposed</v>
          </cell>
          <cell r="O253" t="str">
            <v>Baywater-Sydney West 330kV Series Caps (2 off)</v>
          </cell>
          <cell r="P253" t="str">
            <v>SVC</v>
          </cell>
          <cell r="Q253" t="str">
            <v>Northern</v>
          </cell>
          <cell r="R253">
            <v>50</v>
          </cell>
          <cell r="Z253">
            <v>1.5555555555555558</v>
          </cell>
          <cell r="AA253">
            <v>4.5434782608695654</v>
          </cell>
          <cell r="AB253">
            <v>38.147234840291297</v>
          </cell>
          <cell r="AC253">
            <v>5.753731343283583</v>
          </cell>
        </row>
        <row r="254">
          <cell r="A254">
            <v>190</v>
          </cell>
          <cell r="B254" t="str">
            <v>Establish Mason Park SS</v>
          </cell>
          <cell r="C254">
            <v>1</v>
          </cell>
          <cell r="D254">
            <v>40513</v>
          </cell>
          <cell r="E254">
            <v>71</v>
          </cell>
          <cell r="F254">
            <v>3</v>
          </cell>
          <cell r="G254">
            <v>39433</v>
          </cell>
          <cell r="H254">
            <v>6</v>
          </cell>
          <cell r="I254" t="str">
            <v>330/132kV Greenfield</v>
          </cell>
          <cell r="J254">
            <v>36</v>
          </cell>
          <cell r="N254" t="str">
            <v>Proposed</v>
          </cell>
          <cell r="O254" t="str">
            <v>Establish Mason Park 330/132kV Substation</v>
          </cell>
          <cell r="P254" t="str">
            <v>330SS</v>
          </cell>
          <cell r="Q254" t="str">
            <v>Central</v>
          </cell>
          <cell r="R254">
            <v>60</v>
          </cell>
          <cell r="V254">
            <v>1.8666666666666667</v>
          </cell>
          <cell r="W254">
            <v>5.4521739130434801</v>
          </cell>
          <cell r="X254">
            <v>45.776681808349544</v>
          </cell>
          <cell r="Y254">
            <v>6.9044776119402993</v>
          </cell>
        </row>
        <row r="255">
          <cell r="A255">
            <v>191</v>
          </cell>
          <cell r="B255" t="str">
            <v>Establish Mason Park SS</v>
          </cell>
          <cell r="C255">
            <v>1</v>
          </cell>
          <cell r="D255">
            <v>40513</v>
          </cell>
          <cell r="E255">
            <v>71</v>
          </cell>
          <cell r="F255">
            <v>1</v>
          </cell>
          <cell r="G255">
            <v>38713</v>
          </cell>
          <cell r="H255">
            <v>1</v>
          </cell>
          <cell r="I255" t="str">
            <v>EHV TL -EIS</v>
          </cell>
          <cell r="J255">
            <v>60</v>
          </cell>
          <cell r="N255" t="str">
            <v>Proposed</v>
          </cell>
          <cell r="O255" t="str">
            <v>Second Holroyd-Mason Park 330kV Cable</v>
          </cell>
          <cell r="P255" t="str">
            <v>TL EIS</v>
          </cell>
          <cell r="Q255" t="str">
            <v>Central</v>
          </cell>
          <cell r="R255">
            <v>120</v>
          </cell>
          <cell r="T255">
            <v>1.1200000000000001</v>
          </cell>
          <cell r="U255">
            <v>4.96</v>
          </cell>
          <cell r="V255">
            <v>4.046451612903228</v>
          </cell>
          <cell r="W255">
            <v>11.148387096774192</v>
          </cell>
          <cell r="X255">
            <v>96.82772539288672</v>
          </cell>
          <cell r="Y255">
            <v>1.8974358974358982</v>
          </cell>
        </row>
        <row r="256">
          <cell r="A256">
            <v>192</v>
          </cell>
          <cell r="B256" t="str">
            <v>Establish Mason Park SS</v>
          </cell>
          <cell r="C256">
            <v>1</v>
          </cell>
          <cell r="D256">
            <v>40513</v>
          </cell>
          <cell r="E256">
            <v>71</v>
          </cell>
          <cell r="F256">
            <v>3</v>
          </cell>
          <cell r="G256">
            <v>39793</v>
          </cell>
          <cell r="H256">
            <v>9</v>
          </cell>
          <cell r="I256" t="str">
            <v>330/132kV Aug</v>
          </cell>
          <cell r="J256">
            <v>24</v>
          </cell>
          <cell r="N256" t="str">
            <v>Proposed</v>
          </cell>
          <cell r="O256" t="str">
            <v>Holroyd 330kV Augmentation</v>
          </cell>
          <cell r="P256" t="str">
            <v>330SS</v>
          </cell>
          <cell r="Q256" t="str">
            <v>Central</v>
          </cell>
          <cell r="R256">
            <v>20</v>
          </cell>
          <cell r="W256">
            <v>1.166666666666667</v>
          </cell>
          <cell r="X256">
            <v>15.206467661691544</v>
          </cell>
          <cell r="Y256">
            <v>3.6268656716417906</v>
          </cell>
        </row>
        <row r="257">
          <cell r="A257">
            <v>193</v>
          </cell>
          <cell r="B257" t="str">
            <v>Sydney Park 330/132kV Substation</v>
          </cell>
          <cell r="C257">
            <v>1</v>
          </cell>
          <cell r="D257">
            <v>42705</v>
          </cell>
          <cell r="E257">
            <v>72</v>
          </cell>
          <cell r="F257">
            <v>3</v>
          </cell>
          <cell r="G257">
            <v>41625</v>
          </cell>
          <cell r="H257">
            <v>6</v>
          </cell>
          <cell r="I257" t="str">
            <v>330/132kV Greenfield</v>
          </cell>
          <cell r="J257">
            <v>36</v>
          </cell>
          <cell r="N257" t="str">
            <v>Proposed</v>
          </cell>
          <cell r="O257" t="str">
            <v>Establish Sydney Park 330/132kV Substation</v>
          </cell>
          <cell r="P257" t="str">
            <v>330SS</v>
          </cell>
          <cell r="Q257" t="str">
            <v>Central</v>
          </cell>
          <cell r="R257">
            <v>60</v>
          </cell>
          <cell r="AB257">
            <v>1.8666666666666667</v>
          </cell>
          <cell r="AC257">
            <v>5.4521739130434801</v>
          </cell>
          <cell r="AD257">
            <v>45.776681808349544</v>
          </cell>
          <cell r="AE257">
            <v>6.9044776119402993</v>
          </cell>
        </row>
        <row r="258">
          <cell r="A258">
            <v>194</v>
          </cell>
          <cell r="B258" t="str">
            <v>Sydney Park 330/132kV Substation</v>
          </cell>
          <cell r="C258">
            <v>1</v>
          </cell>
          <cell r="D258">
            <v>42705</v>
          </cell>
          <cell r="E258">
            <v>72</v>
          </cell>
          <cell r="F258">
            <v>1</v>
          </cell>
          <cell r="G258">
            <v>40905</v>
          </cell>
          <cell r="H258">
            <v>1</v>
          </cell>
          <cell r="I258" t="str">
            <v>EHV TL -EIS</v>
          </cell>
          <cell r="J258">
            <v>60</v>
          </cell>
          <cell r="N258" t="str">
            <v>Proposed</v>
          </cell>
          <cell r="O258" t="str">
            <v>Mason Park-Sydney Park 330kV Cable</v>
          </cell>
          <cell r="P258" t="str">
            <v>TL EIS</v>
          </cell>
          <cell r="Q258" t="str">
            <v>Central</v>
          </cell>
          <cell r="R258">
            <v>120</v>
          </cell>
          <cell r="Z258">
            <v>1.1200000000000001</v>
          </cell>
          <cell r="AA258">
            <v>4.96</v>
          </cell>
          <cell r="AB258">
            <v>4.046451612903228</v>
          </cell>
          <cell r="AC258">
            <v>11.148387096774192</v>
          </cell>
          <cell r="AD258">
            <v>96.82772539288672</v>
          </cell>
          <cell r="AE258">
            <v>1.8974358974358982</v>
          </cell>
        </row>
        <row r="259">
          <cell r="A259">
            <v>195</v>
          </cell>
          <cell r="B259" t="str">
            <v>Sydney Park 330/132kV Substation</v>
          </cell>
          <cell r="C259">
            <v>1</v>
          </cell>
          <cell r="D259">
            <v>42705</v>
          </cell>
          <cell r="E259">
            <v>72</v>
          </cell>
          <cell r="F259">
            <v>1</v>
          </cell>
          <cell r="G259">
            <v>40905</v>
          </cell>
          <cell r="H259">
            <v>1</v>
          </cell>
          <cell r="I259" t="str">
            <v>EHV TL -EIS</v>
          </cell>
          <cell r="J259">
            <v>60</v>
          </cell>
          <cell r="N259" t="str">
            <v>Proposed</v>
          </cell>
          <cell r="O259" t="str">
            <v>Lane Cove to Mason Park 330kV Cable</v>
          </cell>
          <cell r="P259" t="str">
            <v>TL EIS</v>
          </cell>
          <cell r="Q259" t="str">
            <v>Central</v>
          </cell>
          <cell r="R259">
            <v>100</v>
          </cell>
          <cell r="Z259">
            <v>0.93333333333333346</v>
          </cell>
          <cell r="AA259">
            <v>4.1333333333333337</v>
          </cell>
          <cell r="AB259">
            <v>3.3720430107526882</v>
          </cell>
          <cell r="AC259">
            <v>9.2903225806451619</v>
          </cell>
          <cell r="AD259">
            <v>80.6897711607389</v>
          </cell>
          <cell r="AE259">
            <v>1.5811965811965818</v>
          </cell>
        </row>
        <row r="260">
          <cell r="A260">
            <v>196</v>
          </cell>
          <cell r="B260" t="str">
            <v>Sydney Park 330/132kV Substation</v>
          </cell>
          <cell r="C260">
            <v>1</v>
          </cell>
          <cell r="D260">
            <v>42705</v>
          </cell>
          <cell r="E260">
            <v>72</v>
          </cell>
          <cell r="F260">
            <v>1</v>
          </cell>
          <cell r="G260">
            <v>40905</v>
          </cell>
          <cell r="H260">
            <v>1</v>
          </cell>
          <cell r="I260" t="str">
            <v>EHV TL -EIS</v>
          </cell>
          <cell r="J260">
            <v>60</v>
          </cell>
          <cell r="N260" t="str">
            <v>Proposed</v>
          </cell>
          <cell r="O260" t="str">
            <v>Upgrade of Sydney North - Lane Cover to 330kV</v>
          </cell>
          <cell r="P260" t="str">
            <v>330SS</v>
          </cell>
          <cell r="Q260" t="str">
            <v>Central</v>
          </cell>
          <cell r="R260">
            <v>170</v>
          </cell>
          <cell r="Z260">
            <v>1.5866666666666669</v>
          </cell>
          <cell r="AA260">
            <v>7.0266666666666673</v>
          </cell>
          <cell r="AB260">
            <v>5.7324731182795716</v>
          </cell>
          <cell r="AC260">
            <v>15.793548387096772</v>
          </cell>
          <cell r="AD260">
            <v>137.17261097325616</v>
          </cell>
          <cell r="AE260">
            <v>2.6880341880341887</v>
          </cell>
        </row>
        <row r="261">
          <cell r="A261">
            <v>197</v>
          </cell>
          <cell r="B261" t="str">
            <v>Prymont 330/132kV Substation</v>
          </cell>
          <cell r="C261">
            <v>1</v>
          </cell>
          <cell r="D261">
            <v>43800</v>
          </cell>
          <cell r="E261">
            <v>73</v>
          </cell>
          <cell r="F261">
            <v>3</v>
          </cell>
          <cell r="G261">
            <v>42720</v>
          </cell>
          <cell r="H261">
            <v>6</v>
          </cell>
          <cell r="I261" t="str">
            <v>330/132kV Greenfield</v>
          </cell>
          <cell r="J261">
            <v>36</v>
          </cell>
          <cell r="N261" t="str">
            <v>Proposed</v>
          </cell>
          <cell r="O261" t="str">
            <v>Establish Lane Cove 330kV SS</v>
          </cell>
          <cell r="P261" t="str">
            <v>330SS</v>
          </cell>
          <cell r="Q261" t="str">
            <v>Central</v>
          </cell>
          <cell r="R261">
            <v>40</v>
          </cell>
          <cell r="AE261">
            <v>1.2444444444444445</v>
          </cell>
          <cell r="AF261">
            <v>3.6347826086956534</v>
          </cell>
          <cell r="AG261">
            <v>30.517787872233036</v>
          </cell>
        </row>
        <row r="262">
          <cell r="A262">
            <v>198</v>
          </cell>
          <cell r="B262" t="str">
            <v>Prymont 330/132kV Substation</v>
          </cell>
          <cell r="C262">
            <v>1</v>
          </cell>
          <cell r="D262">
            <v>43800</v>
          </cell>
          <cell r="E262">
            <v>73</v>
          </cell>
          <cell r="F262">
            <v>3</v>
          </cell>
          <cell r="G262">
            <v>42720</v>
          </cell>
          <cell r="H262">
            <v>6</v>
          </cell>
          <cell r="I262" t="str">
            <v>330/132kV Greenfield</v>
          </cell>
          <cell r="J262">
            <v>36</v>
          </cell>
          <cell r="N262" t="str">
            <v>Proposed</v>
          </cell>
          <cell r="O262" t="str">
            <v>Establish Prymont 330/132kV Substation</v>
          </cell>
          <cell r="P262" t="str">
            <v>330SS</v>
          </cell>
          <cell r="Q262" t="str">
            <v>Central</v>
          </cell>
          <cell r="R262">
            <v>80</v>
          </cell>
          <cell r="AE262">
            <v>2.4888888888888889</v>
          </cell>
          <cell r="AF262">
            <v>7.2695652173913068</v>
          </cell>
          <cell r="AG262">
            <v>61.035575744466072</v>
          </cell>
        </row>
        <row r="263">
          <cell r="A263">
            <v>199</v>
          </cell>
          <cell r="B263" t="str">
            <v>Prymont 330/132kV Substation</v>
          </cell>
          <cell r="C263">
            <v>1</v>
          </cell>
          <cell r="D263">
            <v>43800</v>
          </cell>
          <cell r="E263">
            <v>73</v>
          </cell>
          <cell r="F263">
            <v>1</v>
          </cell>
          <cell r="G263">
            <v>42000</v>
          </cell>
          <cell r="H263">
            <v>1</v>
          </cell>
          <cell r="I263" t="str">
            <v>EHV TL -EIS</v>
          </cell>
          <cell r="J263">
            <v>60</v>
          </cell>
          <cell r="N263" t="str">
            <v>Proposed</v>
          </cell>
          <cell r="O263" t="str">
            <v>Lane Cove to Prymont 330kV Cable &amp; Tunnel</v>
          </cell>
          <cell r="P263" t="str">
            <v>330SS</v>
          </cell>
          <cell r="Q263" t="str">
            <v>Central</v>
          </cell>
          <cell r="R263">
            <v>200</v>
          </cell>
          <cell r="AC263">
            <v>1.8666666666666669</v>
          </cell>
          <cell r="AD263">
            <v>8.2666666666666675</v>
          </cell>
          <cell r="AE263">
            <v>6.7440860215053764</v>
          </cell>
          <cell r="AF263">
            <v>18.580645161290324</v>
          </cell>
          <cell r="AG263">
            <v>161.3795423214778</v>
          </cell>
        </row>
        <row r="264">
          <cell r="A264">
            <v>200</v>
          </cell>
          <cell r="B264" t="str">
            <v>Hawkesbury 500/330kV Substation</v>
          </cell>
          <cell r="C264">
            <v>1</v>
          </cell>
          <cell r="D264">
            <v>41974</v>
          </cell>
          <cell r="E264">
            <v>74</v>
          </cell>
          <cell r="F264">
            <v>3</v>
          </cell>
          <cell r="G264">
            <v>40774</v>
          </cell>
          <cell r="H264">
            <v>5</v>
          </cell>
          <cell r="I264" t="str">
            <v>500/330kV Greenfield</v>
          </cell>
          <cell r="J264">
            <v>40</v>
          </cell>
          <cell r="N264" t="str">
            <v>Proposed</v>
          </cell>
          <cell r="O264" t="str">
            <v>Establish Hawkesbury 500/330kV Substation</v>
          </cell>
          <cell r="P264" t="str">
            <v>500SS</v>
          </cell>
          <cell r="Q264" t="str">
            <v>Central</v>
          </cell>
          <cell r="R264">
            <v>50</v>
          </cell>
          <cell r="Z264">
            <v>2.75</v>
          </cell>
          <cell r="AA264">
            <v>6.6118421052631593</v>
          </cell>
          <cell r="AB264">
            <v>35.114902080783359</v>
          </cell>
          <cell r="AC264">
            <v>5.5232558139534911</v>
          </cell>
        </row>
        <row r="265">
          <cell r="A265">
            <v>201</v>
          </cell>
          <cell r="B265" t="str">
            <v>Hawkesbury 500/330kV Substation</v>
          </cell>
          <cell r="C265">
            <v>1</v>
          </cell>
          <cell r="D265">
            <v>41974</v>
          </cell>
          <cell r="E265">
            <v>74</v>
          </cell>
          <cell r="F265">
            <v>2</v>
          </cell>
          <cell r="G265">
            <v>40894</v>
          </cell>
          <cell r="H265">
            <v>2</v>
          </cell>
          <cell r="I265" t="str">
            <v>EHV TL -REF</v>
          </cell>
          <cell r="J265">
            <v>36</v>
          </cell>
          <cell r="N265" t="str">
            <v>Proposed</v>
          </cell>
          <cell r="O265" t="str">
            <v>330kV Connections Hawkesbury to Vineyard 330kV</v>
          </cell>
          <cell r="P265" t="str">
            <v>TL EIS</v>
          </cell>
          <cell r="Q265" t="str">
            <v>Central</v>
          </cell>
          <cell r="R265">
            <v>20</v>
          </cell>
          <cell r="Z265">
            <v>0.93333333333333324</v>
          </cell>
          <cell r="AA265">
            <v>1.9486725663716815</v>
          </cell>
          <cell r="AB265">
            <v>16.401048104019381</v>
          </cell>
          <cell r="AC265">
            <v>0.7169459962756054</v>
          </cell>
        </row>
        <row r="266">
          <cell r="A266">
            <v>202</v>
          </cell>
          <cell r="B266" t="str">
            <v>Hawkesbury 500/330kV Substation</v>
          </cell>
          <cell r="C266">
            <v>1</v>
          </cell>
          <cell r="D266">
            <v>41974</v>
          </cell>
          <cell r="E266">
            <v>74</v>
          </cell>
          <cell r="F266">
            <v>1</v>
          </cell>
          <cell r="G266">
            <v>40174</v>
          </cell>
          <cell r="H266">
            <v>1</v>
          </cell>
          <cell r="I266" t="str">
            <v>EHV TL -EIS</v>
          </cell>
          <cell r="J266">
            <v>60</v>
          </cell>
          <cell r="N266" t="str">
            <v>Proposed</v>
          </cell>
          <cell r="O266" t="str">
            <v>Augment 20 cct to double circuit between Vineyard and Syd N</v>
          </cell>
          <cell r="P266" t="str">
            <v>TL EIS</v>
          </cell>
          <cell r="Q266" t="str">
            <v>Central</v>
          </cell>
          <cell r="R266">
            <v>40</v>
          </cell>
          <cell r="X266">
            <v>0.37333333333333341</v>
          </cell>
          <cell r="Y266">
            <v>1.6533333333333338</v>
          </cell>
          <cell r="Z266">
            <v>1.3488172043010758</v>
          </cell>
          <cell r="AA266">
            <v>3.7161290322580638</v>
          </cell>
          <cell r="AB266">
            <v>32.275908464295561</v>
          </cell>
          <cell r="AC266">
            <v>0.63247863247863267</v>
          </cell>
        </row>
        <row r="267">
          <cell r="A267">
            <v>203</v>
          </cell>
          <cell r="B267" t="str">
            <v>330/132kV transformers(2010-2014)</v>
          </cell>
          <cell r="C267">
            <v>1</v>
          </cell>
          <cell r="D267">
            <v>40695</v>
          </cell>
          <cell r="E267">
            <v>75</v>
          </cell>
          <cell r="F267">
            <v>3</v>
          </cell>
          <cell r="G267">
            <v>39975</v>
          </cell>
          <cell r="H267">
            <v>9</v>
          </cell>
          <cell r="I267" t="str">
            <v>330/132kV Aug</v>
          </cell>
          <cell r="J267">
            <v>24</v>
          </cell>
          <cell r="N267" t="str">
            <v>Proposed</v>
          </cell>
          <cell r="O267" t="str">
            <v>Installation of 2x375MVA transformers (location TBA)</v>
          </cell>
          <cell r="P267" t="str">
            <v>330TX</v>
          </cell>
          <cell r="Q267" t="str">
            <v>Various</v>
          </cell>
          <cell r="R267">
            <v>15</v>
          </cell>
          <cell r="W267">
            <v>3.5714285714285719E-2</v>
          </cell>
          <cell r="X267">
            <v>2.073660714285714</v>
          </cell>
          <cell r="Y267">
            <v>12.890625</v>
          </cell>
        </row>
        <row r="268">
          <cell r="A268">
            <v>204</v>
          </cell>
          <cell r="B268" t="str">
            <v>330/132kV transformers(2010-2014)</v>
          </cell>
          <cell r="C268">
            <v>1</v>
          </cell>
          <cell r="D268">
            <v>41426</v>
          </cell>
          <cell r="E268">
            <v>75</v>
          </cell>
          <cell r="F268">
            <v>3</v>
          </cell>
          <cell r="G268">
            <v>40706</v>
          </cell>
          <cell r="H268">
            <v>9</v>
          </cell>
          <cell r="I268" t="str">
            <v>330/132kV Aug</v>
          </cell>
          <cell r="J268">
            <v>24</v>
          </cell>
          <cell r="N268" t="str">
            <v>Proposed</v>
          </cell>
          <cell r="O268" t="str">
            <v>Installation of 2x375MVA transformers (location TBA)</v>
          </cell>
          <cell r="P268" t="str">
            <v>330TX</v>
          </cell>
          <cell r="Q268" t="str">
            <v>Various</v>
          </cell>
          <cell r="R268">
            <v>22.5</v>
          </cell>
          <cell r="Y268">
            <v>5.3571428571428575E-2</v>
          </cell>
          <cell r="Z268">
            <v>3.1104910714285712</v>
          </cell>
          <cell r="AA268">
            <v>19.3359375</v>
          </cell>
        </row>
        <row r="269">
          <cell r="A269">
            <v>205</v>
          </cell>
          <cell r="B269" t="str">
            <v>330/132kV transformers(2010-2014)</v>
          </cell>
          <cell r="C269">
            <v>1</v>
          </cell>
          <cell r="D269">
            <v>42156</v>
          </cell>
          <cell r="E269">
            <v>75</v>
          </cell>
          <cell r="F269">
            <v>3</v>
          </cell>
          <cell r="G269">
            <v>41436</v>
          </cell>
          <cell r="H269">
            <v>9</v>
          </cell>
          <cell r="I269" t="str">
            <v>330/132kV Aug</v>
          </cell>
          <cell r="J269">
            <v>24</v>
          </cell>
          <cell r="N269" t="str">
            <v>Proposed</v>
          </cell>
          <cell r="O269" t="str">
            <v>Installation of 2x375MVA transformers (location TBA)</v>
          </cell>
          <cell r="P269" t="str">
            <v>330TX</v>
          </cell>
          <cell r="Q269" t="str">
            <v>Various</v>
          </cell>
          <cell r="R269">
            <v>15</v>
          </cell>
          <cell r="AA269">
            <v>3.5714285714285719E-2</v>
          </cell>
          <cell r="AB269">
            <v>2.073660714285714</v>
          </cell>
          <cell r="AC269">
            <v>12.890625</v>
          </cell>
        </row>
        <row r="270">
          <cell r="A270">
            <v>206</v>
          </cell>
          <cell r="B270" t="str">
            <v>330/132kV transformers(2010-2014)</v>
          </cell>
          <cell r="C270">
            <v>1</v>
          </cell>
          <cell r="D270">
            <v>42887</v>
          </cell>
          <cell r="E270">
            <v>75</v>
          </cell>
          <cell r="F270">
            <v>3</v>
          </cell>
          <cell r="G270">
            <v>42167</v>
          </cell>
          <cell r="H270">
            <v>9</v>
          </cell>
          <cell r="I270" t="str">
            <v>330/132kV Aug</v>
          </cell>
          <cell r="J270">
            <v>24</v>
          </cell>
          <cell r="N270" t="str">
            <v>Proposed</v>
          </cell>
          <cell r="O270" t="str">
            <v>Installation of 2x375MVA transformers (location TBA)</v>
          </cell>
          <cell r="P270" t="str">
            <v>330TX</v>
          </cell>
          <cell r="Q270" t="str">
            <v>Various</v>
          </cell>
          <cell r="R270">
            <v>22.5</v>
          </cell>
          <cell r="AC270">
            <v>5.3571428571428575E-2</v>
          </cell>
          <cell r="AD270">
            <v>3.1104910714285712</v>
          </cell>
          <cell r="AE270">
            <v>19.3359375</v>
          </cell>
        </row>
        <row r="271">
          <cell r="A271">
            <v>207</v>
          </cell>
          <cell r="B271" t="str">
            <v>330/132kV transformers(2010-2014)</v>
          </cell>
          <cell r="C271">
            <v>1</v>
          </cell>
          <cell r="D271">
            <v>43617</v>
          </cell>
          <cell r="E271">
            <v>75</v>
          </cell>
          <cell r="F271">
            <v>3</v>
          </cell>
          <cell r="G271">
            <v>42897</v>
          </cell>
          <cell r="H271">
            <v>9</v>
          </cell>
          <cell r="I271" t="str">
            <v>330/132kV Aug</v>
          </cell>
          <cell r="J271">
            <v>24</v>
          </cell>
          <cell r="N271" t="str">
            <v>Proposed</v>
          </cell>
          <cell r="O271" t="str">
            <v>Installation of 2x375MVA transformers (location TBA)</v>
          </cell>
          <cell r="P271" t="str">
            <v>330TX</v>
          </cell>
          <cell r="Q271" t="str">
            <v>Various</v>
          </cell>
          <cell r="R271">
            <v>15</v>
          </cell>
          <cell r="AE271">
            <v>3.5714285714285719E-2</v>
          </cell>
          <cell r="AF271">
            <v>2.073660714285714</v>
          </cell>
          <cell r="AG271">
            <v>12.890625</v>
          </cell>
        </row>
        <row r="272">
          <cell r="A272">
            <v>208</v>
          </cell>
          <cell r="B272" t="str">
            <v>Reactive Power Support -330kV</v>
          </cell>
          <cell r="C272">
            <v>1</v>
          </cell>
          <cell r="D272">
            <v>40695</v>
          </cell>
          <cell r="E272">
            <v>76</v>
          </cell>
          <cell r="F272">
            <v>3</v>
          </cell>
          <cell r="G272">
            <v>40275</v>
          </cell>
          <cell r="H272">
            <v>12</v>
          </cell>
          <cell r="I272" t="str">
            <v>Capacitor Replace</v>
          </cell>
          <cell r="J272">
            <v>14</v>
          </cell>
          <cell r="N272" t="str">
            <v>Proposed</v>
          </cell>
          <cell r="O272" t="str">
            <v>2x330kV 200MVAr cap banks</v>
          </cell>
          <cell r="P272" t="str">
            <v>330CAP</v>
          </cell>
          <cell r="Q272" t="str">
            <v>Various</v>
          </cell>
          <cell r="R272">
            <v>5</v>
          </cell>
          <cell r="X272">
            <v>0.25</v>
          </cell>
          <cell r="Y272">
            <v>4.75</v>
          </cell>
        </row>
        <row r="273">
          <cell r="A273">
            <v>209</v>
          </cell>
          <cell r="B273" t="str">
            <v>Reactive Power Support -330kV</v>
          </cell>
          <cell r="C273">
            <v>1</v>
          </cell>
          <cell r="D273">
            <v>41426</v>
          </cell>
          <cell r="E273">
            <v>76</v>
          </cell>
          <cell r="F273">
            <v>3</v>
          </cell>
          <cell r="G273">
            <v>41006</v>
          </cell>
          <cell r="H273">
            <v>12</v>
          </cell>
          <cell r="I273" t="str">
            <v>Capacitor Replace</v>
          </cell>
          <cell r="J273">
            <v>14</v>
          </cell>
          <cell r="N273" t="str">
            <v>Proposed</v>
          </cell>
          <cell r="O273" t="str">
            <v>2x330kV 200MVAr cap banks</v>
          </cell>
          <cell r="P273" t="str">
            <v>330CAP</v>
          </cell>
          <cell r="Q273" t="str">
            <v>Various</v>
          </cell>
          <cell r="R273">
            <v>10</v>
          </cell>
          <cell r="Z273">
            <v>0.5</v>
          </cell>
          <cell r="AA273">
            <v>9.5</v>
          </cell>
        </row>
        <row r="274">
          <cell r="A274">
            <v>210</v>
          </cell>
          <cell r="B274" t="str">
            <v>Reactive Power Support -330kV</v>
          </cell>
          <cell r="C274">
            <v>1</v>
          </cell>
          <cell r="D274">
            <v>42156</v>
          </cell>
          <cell r="E274">
            <v>76</v>
          </cell>
          <cell r="F274">
            <v>3</v>
          </cell>
          <cell r="G274">
            <v>41736</v>
          </cell>
          <cell r="H274">
            <v>12</v>
          </cell>
          <cell r="I274" t="str">
            <v>Capacitor Replace</v>
          </cell>
          <cell r="J274">
            <v>14</v>
          </cell>
          <cell r="N274" t="str">
            <v>Proposed</v>
          </cell>
          <cell r="O274" t="str">
            <v>2x330kV 200MVAr cap banks</v>
          </cell>
          <cell r="P274" t="str">
            <v>330CAP</v>
          </cell>
          <cell r="Q274" t="str">
            <v>Various</v>
          </cell>
          <cell r="R274">
            <v>5</v>
          </cell>
          <cell r="AB274">
            <v>0.25</v>
          </cell>
          <cell r="AC274">
            <v>4.75</v>
          </cell>
        </row>
        <row r="275">
          <cell r="A275">
            <v>211</v>
          </cell>
          <cell r="B275" t="str">
            <v>Reactive Power Support -330kV</v>
          </cell>
          <cell r="C275">
            <v>1</v>
          </cell>
          <cell r="D275">
            <v>42887</v>
          </cell>
          <cell r="E275">
            <v>76</v>
          </cell>
          <cell r="F275">
            <v>3</v>
          </cell>
          <cell r="G275">
            <v>42467</v>
          </cell>
          <cell r="H275">
            <v>12</v>
          </cell>
          <cell r="I275" t="str">
            <v>Capacitor Replace</v>
          </cell>
          <cell r="J275">
            <v>14</v>
          </cell>
          <cell r="N275" t="str">
            <v>Proposed</v>
          </cell>
          <cell r="O275" t="str">
            <v>2x330kV 200MVAr cap banks</v>
          </cell>
          <cell r="P275" t="str">
            <v>330CAP</v>
          </cell>
          <cell r="Q275" t="str">
            <v>Various</v>
          </cell>
          <cell r="R275">
            <v>10</v>
          </cell>
          <cell r="AD275">
            <v>0.5</v>
          </cell>
          <cell r="AE275">
            <v>9.5</v>
          </cell>
        </row>
        <row r="276">
          <cell r="A276">
            <v>212</v>
          </cell>
          <cell r="B276" t="str">
            <v>Reactive Power Support -330kV</v>
          </cell>
          <cell r="C276">
            <v>1</v>
          </cell>
          <cell r="D276">
            <v>43617</v>
          </cell>
          <cell r="E276">
            <v>76</v>
          </cell>
          <cell r="F276">
            <v>3</v>
          </cell>
          <cell r="G276">
            <v>43197</v>
          </cell>
          <cell r="H276">
            <v>12</v>
          </cell>
          <cell r="I276" t="str">
            <v>Capacitor Replace</v>
          </cell>
          <cell r="J276">
            <v>14</v>
          </cell>
          <cell r="N276" t="str">
            <v>Proposed</v>
          </cell>
          <cell r="O276" t="str">
            <v>2x330kV 200MVAr cap banks</v>
          </cell>
          <cell r="P276" t="str">
            <v>330CAP</v>
          </cell>
          <cell r="Q276" t="str">
            <v>Various</v>
          </cell>
          <cell r="R276">
            <v>5</v>
          </cell>
          <cell r="AF276">
            <v>0.25</v>
          </cell>
          <cell r="AG276">
            <v>4.75</v>
          </cell>
        </row>
        <row r="277">
          <cell r="A277">
            <v>213</v>
          </cell>
          <cell r="B277" t="str">
            <v>Reactive Power Support -132kV</v>
          </cell>
          <cell r="C277">
            <v>1</v>
          </cell>
          <cell r="D277">
            <v>40695</v>
          </cell>
          <cell r="E277">
            <v>77</v>
          </cell>
          <cell r="F277">
            <v>3</v>
          </cell>
          <cell r="G277">
            <v>40275</v>
          </cell>
          <cell r="H277">
            <v>12</v>
          </cell>
          <cell r="I277" t="str">
            <v>Capacitor Replace</v>
          </cell>
          <cell r="J277">
            <v>14</v>
          </cell>
          <cell r="N277" t="str">
            <v>Proposed</v>
          </cell>
          <cell r="O277" t="str">
            <v>132kV Cap Banks as required for two years</v>
          </cell>
          <cell r="P277" t="str">
            <v>132CAP</v>
          </cell>
          <cell r="Q277" t="str">
            <v>Various</v>
          </cell>
          <cell r="R277">
            <v>4</v>
          </cell>
          <cell r="X277">
            <v>0.2</v>
          </cell>
          <cell r="Y277">
            <v>3.8</v>
          </cell>
        </row>
        <row r="278">
          <cell r="A278">
            <v>214</v>
          </cell>
          <cell r="B278" t="str">
            <v>Reactive Power Support -132kV</v>
          </cell>
          <cell r="C278">
            <v>1</v>
          </cell>
          <cell r="D278">
            <v>41426</v>
          </cell>
          <cell r="E278">
            <v>77</v>
          </cell>
          <cell r="F278">
            <v>3</v>
          </cell>
          <cell r="G278">
            <v>41006</v>
          </cell>
          <cell r="H278">
            <v>12</v>
          </cell>
          <cell r="I278" t="str">
            <v>Capacitor Replace</v>
          </cell>
          <cell r="J278">
            <v>14</v>
          </cell>
          <cell r="N278" t="str">
            <v>Proposed</v>
          </cell>
          <cell r="O278" t="str">
            <v>132kV Cap Banks as required for two years</v>
          </cell>
          <cell r="P278" t="str">
            <v>132CAP</v>
          </cell>
          <cell r="Q278" t="str">
            <v>Various</v>
          </cell>
          <cell r="R278">
            <v>8</v>
          </cell>
          <cell r="Z278">
            <v>0.4</v>
          </cell>
          <cell r="AA278">
            <v>7.6</v>
          </cell>
        </row>
        <row r="279">
          <cell r="A279">
            <v>215</v>
          </cell>
          <cell r="B279" t="str">
            <v>Reactive Power Support -132kV</v>
          </cell>
          <cell r="C279">
            <v>1</v>
          </cell>
          <cell r="D279">
            <v>42156</v>
          </cell>
          <cell r="E279">
            <v>77</v>
          </cell>
          <cell r="F279">
            <v>3</v>
          </cell>
          <cell r="G279">
            <v>41736</v>
          </cell>
          <cell r="H279">
            <v>12</v>
          </cell>
          <cell r="I279" t="str">
            <v>Capacitor Replace</v>
          </cell>
          <cell r="J279">
            <v>14</v>
          </cell>
          <cell r="N279" t="str">
            <v>Proposed</v>
          </cell>
          <cell r="O279" t="str">
            <v>132kV Cap Banks as required for two years</v>
          </cell>
          <cell r="P279" t="str">
            <v>132CAP</v>
          </cell>
          <cell r="Q279" t="str">
            <v>Various</v>
          </cell>
          <cell r="R279">
            <v>4</v>
          </cell>
          <cell r="AB279">
            <v>0.2</v>
          </cell>
          <cell r="AC279">
            <v>3.8</v>
          </cell>
        </row>
        <row r="280">
          <cell r="A280">
            <v>216</v>
          </cell>
          <cell r="B280" t="str">
            <v>Reactive Power Support -132kV</v>
          </cell>
          <cell r="C280">
            <v>1</v>
          </cell>
          <cell r="D280">
            <v>42887</v>
          </cell>
          <cell r="E280">
            <v>77</v>
          </cell>
          <cell r="F280">
            <v>3</v>
          </cell>
          <cell r="G280">
            <v>42467</v>
          </cell>
          <cell r="H280">
            <v>12</v>
          </cell>
          <cell r="I280" t="str">
            <v>Capacitor Replace</v>
          </cell>
          <cell r="J280">
            <v>14</v>
          </cell>
          <cell r="N280" t="str">
            <v>Proposed</v>
          </cell>
          <cell r="O280" t="str">
            <v>132kV Cap Banks as required for two years</v>
          </cell>
          <cell r="P280" t="str">
            <v>132CAP</v>
          </cell>
          <cell r="Q280" t="str">
            <v>Various</v>
          </cell>
          <cell r="R280">
            <v>8</v>
          </cell>
          <cell r="AD280">
            <v>0.4</v>
          </cell>
          <cell r="AE280">
            <v>7.6</v>
          </cell>
        </row>
        <row r="281">
          <cell r="A281">
            <v>217</v>
          </cell>
          <cell r="B281" t="str">
            <v>Reactive Power Support -132kV</v>
          </cell>
          <cell r="C281">
            <v>1</v>
          </cell>
          <cell r="D281">
            <v>43617</v>
          </cell>
          <cell r="E281">
            <v>77</v>
          </cell>
          <cell r="F281">
            <v>3</v>
          </cell>
          <cell r="G281">
            <v>43197</v>
          </cell>
          <cell r="H281">
            <v>12</v>
          </cell>
          <cell r="I281" t="str">
            <v>Capacitor Replace</v>
          </cell>
          <cell r="J281">
            <v>14</v>
          </cell>
          <cell r="N281" t="str">
            <v>Proposed</v>
          </cell>
          <cell r="O281" t="str">
            <v>132kV Cap Banks as required for two years</v>
          </cell>
          <cell r="P281" t="str">
            <v>132CAP</v>
          </cell>
          <cell r="Q281" t="str">
            <v>Various</v>
          </cell>
          <cell r="R281">
            <v>4</v>
          </cell>
          <cell r="AF281">
            <v>0.2</v>
          </cell>
          <cell r="AG281">
            <v>3.8</v>
          </cell>
        </row>
        <row r="282">
          <cell r="A282">
            <v>218</v>
          </cell>
          <cell r="B282" t="str">
            <v>Terminal Pt Tx Upgrades 132kV - 2 years</v>
          </cell>
          <cell r="C282">
            <v>1</v>
          </cell>
          <cell r="D282">
            <v>40695</v>
          </cell>
          <cell r="E282">
            <v>78</v>
          </cell>
          <cell r="F282">
            <v>3</v>
          </cell>
          <cell r="G282">
            <v>40155</v>
          </cell>
          <cell r="H282">
            <v>11</v>
          </cell>
          <cell r="I282" t="str">
            <v>Transformer Replace</v>
          </cell>
          <cell r="J282">
            <v>18</v>
          </cell>
          <cell r="N282" t="str">
            <v>Proposed</v>
          </cell>
          <cell r="O282" t="str">
            <v>132kV Transformer Replacements - 2 years</v>
          </cell>
          <cell r="P282" t="str">
            <v>132TX</v>
          </cell>
          <cell r="Q282" t="str">
            <v>Various</v>
          </cell>
          <cell r="R282">
            <v>10</v>
          </cell>
          <cell r="X282">
            <v>0.8</v>
          </cell>
          <cell r="Y282">
            <v>9.1999999999999993</v>
          </cell>
        </row>
        <row r="283">
          <cell r="A283">
            <v>219</v>
          </cell>
          <cell r="B283" t="str">
            <v>Terminal Pt Tx Upgrades 132kV - 2 years</v>
          </cell>
          <cell r="C283">
            <v>1</v>
          </cell>
          <cell r="D283">
            <v>41426</v>
          </cell>
          <cell r="E283">
            <v>78</v>
          </cell>
          <cell r="F283">
            <v>3</v>
          </cell>
          <cell r="G283">
            <v>40886</v>
          </cell>
          <cell r="H283">
            <v>11</v>
          </cell>
          <cell r="I283" t="str">
            <v>Transformer Replace</v>
          </cell>
          <cell r="J283">
            <v>18</v>
          </cell>
          <cell r="N283" t="str">
            <v>Proposed</v>
          </cell>
          <cell r="O283" t="str">
            <v>132kV Transformer Replacements - 2 years</v>
          </cell>
          <cell r="P283" t="str">
            <v>132TX</v>
          </cell>
          <cell r="Q283" t="str">
            <v>Various</v>
          </cell>
          <cell r="R283">
            <v>20</v>
          </cell>
          <cell r="Z283">
            <v>1.6</v>
          </cell>
          <cell r="AA283">
            <v>18.399999999999999</v>
          </cell>
        </row>
        <row r="284">
          <cell r="A284">
            <v>220</v>
          </cell>
          <cell r="B284" t="str">
            <v>Terminal Pt Tx Upgrades 132kV - 2 years</v>
          </cell>
          <cell r="C284">
            <v>1</v>
          </cell>
          <cell r="D284">
            <v>42156</v>
          </cell>
          <cell r="E284">
            <v>78</v>
          </cell>
          <cell r="F284">
            <v>3</v>
          </cell>
          <cell r="G284">
            <v>41616</v>
          </cell>
          <cell r="H284">
            <v>11</v>
          </cell>
          <cell r="I284" t="str">
            <v>Transformer Replace</v>
          </cell>
          <cell r="J284">
            <v>18</v>
          </cell>
          <cell r="N284" t="str">
            <v>Proposed</v>
          </cell>
          <cell r="O284" t="str">
            <v>132kV Transformer Replacements - 2 years</v>
          </cell>
          <cell r="P284" t="str">
            <v>132TX</v>
          </cell>
          <cell r="Q284" t="str">
            <v>Various</v>
          </cell>
          <cell r="R284">
            <v>10</v>
          </cell>
          <cell r="AB284">
            <v>0.8</v>
          </cell>
          <cell r="AC284">
            <v>9.1999999999999993</v>
          </cell>
        </row>
        <row r="285">
          <cell r="A285">
            <v>221</v>
          </cell>
          <cell r="B285" t="str">
            <v>Terminal Pt Tx Upgrades 132kV - 2 years</v>
          </cell>
          <cell r="C285">
            <v>1</v>
          </cell>
          <cell r="D285">
            <v>42887</v>
          </cell>
          <cell r="E285">
            <v>78</v>
          </cell>
          <cell r="F285">
            <v>3</v>
          </cell>
          <cell r="G285">
            <v>42347</v>
          </cell>
          <cell r="H285">
            <v>11</v>
          </cell>
          <cell r="I285" t="str">
            <v>Transformer Replace</v>
          </cell>
          <cell r="J285">
            <v>18</v>
          </cell>
          <cell r="N285" t="str">
            <v>Proposed</v>
          </cell>
          <cell r="O285" t="str">
            <v>132kV Transformer Replacements - 2 years</v>
          </cell>
          <cell r="P285" t="str">
            <v>132TX</v>
          </cell>
          <cell r="Q285" t="str">
            <v>Various</v>
          </cell>
          <cell r="R285">
            <v>20</v>
          </cell>
          <cell r="AD285">
            <v>1.6</v>
          </cell>
          <cell r="AE285">
            <v>18.399999999999999</v>
          </cell>
        </row>
        <row r="286">
          <cell r="A286">
            <v>222</v>
          </cell>
          <cell r="B286" t="str">
            <v>Terminal Pt Tx Upgrades 132kV - 2 years</v>
          </cell>
          <cell r="C286">
            <v>1</v>
          </cell>
          <cell r="D286">
            <v>43617</v>
          </cell>
          <cell r="E286">
            <v>78</v>
          </cell>
          <cell r="F286">
            <v>3</v>
          </cell>
          <cell r="G286">
            <v>43077</v>
          </cell>
          <cell r="H286">
            <v>11</v>
          </cell>
          <cell r="I286" t="str">
            <v>Transformer Replace</v>
          </cell>
          <cell r="J286">
            <v>18</v>
          </cell>
          <cell r="N286" t="str">
            <v>Proposed</v>
          </cell>
          <cell r="O286" t="str">
            <v>132kV Transformer Replacements - 2 years</v>
          </cell>
          <cell r="P286" t="str">
            <v>132TX</v>
          </cell>
          <cell r="Q286" t="str">
            <v>Various</v>
          </cell>
          <cell r="R286">
            <v>10</v>
          </cell>
          <cell r="AF286">
            <v>0.8</v>
          </cell>
          <cell r="AG286">
            <v>9.1999999999999993</v>
          </cell>
        </row>
        <row r="287">
          <cell r="A287">
            <v>223</v>
          </cell>
          <cell r="B287" t="str">
            <v>Establish 132kV Susbtations - 2 years</v>
          </cell>
          <cell r="C287">
            <v>1</v>
          </cell>
          <cell r="D287">
            <v>40695</v>
          </cell>
          <cell r="E287">
            <v>100</v>
          </cell>
          <cell r="F287">
            <v>3</v>
          </cell>
          <cell r="G287">
            <v>39795</v>
          </cell>
          <cell r="H287">
            <v>7</v>
          </cell>
          <cell r="I287" t="str">
            <v>132kV Greenfield</v>
          </cell>
          <cell r="J287">
            <v>30</v>
          </cell>
          <cell r="N287" t="str">
            <v>Proposed</v>
          </cell>
          <cell r="O287" t="str">
            <v>132kV Substations Established - 2 years</v>
          </cell>
          <cell r="P287" t="str">
            <v>132SS</v>
          </cell>
          <cell r="Q287" t="str">
            <v>Various</v>
          </cell>
          <cell r="R287">
            <v>10</v>
          </cell>
          <cell r="W287">
            <v>0.5</v>
          </cell>
          <cell r="X287">
            <v>3.0096525096525104</v>
          </cell>
          <cell r="Y287">
            <v>6.4903474903474905</v>
          </cell>
        </row>
        <row r="288">
          <cell r="A288">
            <v>224</v>
          </cell>
          <cell r="B288" t="str">
            <v>Establish 132kV Susbtations - 2 years</v>
          </cell>
          <cell r="C288">
            <v>1</v>
          </cell>
          <cell r="D288">
            <v>41426</v>
          </cell>
          <cell r="E288">
            <v>100</v>
          </cell>
          <cell r="F288">
            <v>3</v>
          </cell>
          <cell r="G288">
            <v>40526</v>
          </cell>
          <cell r="H288">
            <v>7</v>
          </cell>
          <cell r="I288" t="str">
            <v>132kV Greenfield</v>
          </cell>
          <cell r="J288">
            <v>30</v>
          </cell>
          <cell r="N288" t="str">
            <v>Proposed</v>
          </cell>
          <cell r="O288" t="str">
            <v>132kV Substations Established - 2 years</v>
          </cell>
          <cell r="P288" t="str">
            <v>132SS</v>
          </cell>
          <cell r="Q288" t="str">
            <v>Various</v>
          </cell>
          <cell r="R288">
            <v>20</v>
          </cell>
          <cell r="Y288">
            <v>1</v>
          </cell>
          <cell r="Z288">
            <v>6.0193050193050208</v>
          </cell>
          <cell r="AA288">
            <v>12.980694980694981</v>
          </cell>
        </row>
        <row r="289">
          <cell r="A289">
            <v>225</v>
          </cell>
          <cell r="B289" t="str">
            <v>Establish 132kV Susbtations - 2 years</v>
          </cell>
          <cell r="C289">
            <v>1</v>
          </cell>
          <cell r="D289">
            <v>42156</v>
          </cell>
          <cell r="E289">
            <v>100</v>
          </cell>
          <cell r="F289">
            <v>3</v>
          </cell>
          <cell r="G289">
            <v>41256</v>
          </cell>
          <cell r="H289">
            <v>7</v>
          </cell>
          <cell r="I289" t="str">
            <v>132kV Greenfield</v>
          </cell>
          <cell r="J289">
            <v>30</v>
          </cell>
          <cell r="N289" t="str">
            <v>Proposed</v>
          </cell>
          <cell r="O289" t="str">
            <v>132kV Substations Established - 2 years</v>
          </cell>
          <cell r="P289" t="str">
            <v>132SS</v>
          </cell>
          <cell r="Q289" t="str">
            <v>Various</v>
          </cell>
          <cell r="R289">
            <v>10</v>
          </cell>
          <cell r="AA289">
            <v>0.5</v>
          </cell>
          <cell r="AB289">
            <v>3.0096525096525104</v>
          </cell>
          <cell r="AC289">
            <v>6.4903474903474905</v>
          </cell>
        </row>
        <row r="290">
          <cell r="A290">
            <v>226</v>
          </cell>
          <cell r="B290" t="str">
            <v>Establish 132kV Susbtations - 2 years</v>
          </cell>
          <cell r="C290">
            <v>1</v>
          </cell>
          <cell r="D290">
            <v>42887</v>
          </cell>
          <cell r="E290">
            <v>100</v>
          </cell>
          <cell r="F290">
            <v>3</v>
          </cell>
          <cell r="G290">
            <v>41987</v>
          </cell>
          <cell r="H290">
            <v>7</v>
          </cell>
          <cell r="I290" t="str">
            <v>132kV Greenfield</v>
          </cell>
          <cell r="J290">
            <v>30</v>
          </cell>
          <cell r="N290" t="str">
            <v>Proposed</v>
          </cell>
          <cell r="O290" t="str">
            <v>132kV Substations Established - 2 years</v>
          </cell>
          <cell r="P290" t="str">
            <v>132SS</v>
          </cell>
          <cell r="Q290" t="str">
            <v>Various</v>
          </cell>
          <cell r="R290">
            <v>20</v>
          </cell>
          <cell r="AC290">
            <v>1</v>
          </cell>
          <cell r="AD290">
            <v>6.0193050193050208</v>
          </cell>
          <cell r="AE290">
            <v>12.980694980694981</v>
          </cell>
        </row>
        <row r="291">
          <cell r="A291">
            <v>227</v>
          </cell>
          <cell r="B291" t="str">
            <v>Establish 132kV Susbtations - 2 years</v>
          </cell>
          <cell r="C291">
            <v>1</v>
          </cell>
          <cell r="D291">
            <v>43617</v>
          </cell>
          <cell r="E291">
            <v>100</v>
          </cell>
          <cell r="F291">
            <v>3</v>
          </cell>
          <cell r="G291">
            <v>42717</v>
          </cell>
          <cell r="H291">
            <v>7</v>
          </cell>
          <cell r="I291" t="str">
            <v>132kV Greenfield</v>
          </cell>
          <cell r="J291">
            <v>30</v>
          </cell>
          <cell r="N291" t="str">
            <v>Proposed</v>
          </cell>
          <cell r="O291" t="str">
            <v>132kV Transformer Replacements - 2 years</v>
          </cell>
          <cell r="P291" t="str">
            <v>132SS</v>
          </cell>
          <cell r="Q291" t="str">
            <v>Various</v>
          </cell>
          <cell r="R291">
            <v>10</v>
          </cell>
          <cell r="AE291">
            <v>0.5</v>
          </cell>
          <cell r="AF291">
            <v>3.0096525096525104</v>
          </cell>
          <cell r="AG291">
            <v>6.4903474903474905</v>
          </cell>
        </row>
        <row r="292">
          <cell r="A292">
            <v>228</v>
          </cell>
          <cell r="B292" t="str">
            <v>Rural 132kV Lines - 2 years</v>
          </cell>
          <cell r="C292">
            <v>1</v>
          </cell>
          <cell r="D292">
            <v>40695</v>
          </cell>
          <cell r="E292">
            <v>101</v>
          </cell>
          <cell r="F292">
            <v>1</v>
          </cell>
          <cell r="G292">
            <v>39255</v>
          </cell>
          <cell r="H292">
            <v>3</v>
          </cell>
          <cell r="I292" t="str">
            <v>TL -EIS</v>
          </cell>
          <cell r="J292">
            <v>48</v>
          </cell>
          <cell r="N292" t="str">
            <v>Proposed</v>
          </cell>
          <cell r="O292" t="str">
            <v>Rural 132kV Lines over 2 years</v>
          </cell>
          <cell r="P292" t="str">
            <v>TL EIS</v>
          </cell>
          <cell r="Q292" t="str">
            <v>Various</v>
          </cell>
          <cell r="R292">
            <v>50</v>
          </cell>
          <cell r="U292">
            <v>2.5641025641025647E-2</v>
          </cell>
          <cell r="V292">
            <v>2.1410256410256414</v>
          </cell>
          <cell r="W292">
            <v>2.1133333333333342</v>
          </cell>
          <cell r="X292">
            <v>10.976276150627619</v>
          </cell>
          <cell r="Y292">
            <v>34.74372384937238</v>
          </cell>
        </row>
        <row r="293">
          <cell r="A293">
            <v>229</v>
          </cell>
          <cell r="B293" t="str">
            <v>Rural 132kV Lines - 2 years</v>
          </cell>
          <cell r="C293">
            <v>1</v>
          </cell>
          <cell r="D293">
            <v>41426</v>
          </cell>
          <cell r="E293">
            <v>101</v>
          </cell>
          <cell r="F293">
            <v>1</v>
          </cell>
          <cell r="G293">
            <v>39986</v>
          </cell>
          <cell r="H293">
            <v>3</v>
          </cell>
          <cell r="I293" t="str">
            <v>TL -EIS</v>
          </cell>
          <cell r="J293">
            <v>48</v>
          </cell>
          <cell r="N293" t="str">
            <v>Proposed</v>
          </cell>
          <cell r="O293" t="str">
            <v>Rural 132kV Lines over 2 years</v>
          </cell>
          <cell r="P293" t="str">
            <v>TL EIS</v>
          </cell>
          <cell r="Q293" t="str">
            <v>Various</v>
          </cell>
          <cell r="R293">
            <v>75</v>
          </cell>
          <cell r="W293">
            <v>3.8461538461538471E-2</v>
          </cell>
          <cell r="X293">
            <v>3.2115384615384626</v>
          </cell>
          <cell r="Y293">
            <v>3.17</v>
          </cell>
          <cell r="Z293">
            <v>16.464414225941425</v>
          </cell>
          <cell r="AA293">
            <v>52.115585774058566</v>
          </cell>
        </row>
        <row r="294">
          <cell r="A294">
            <v>230</v>
          </cell>
          <cell r="B294" t="str">
            <v>Rural 132kV Lines - 2 years</v>
          </cell>
          <cell r="C294">
            <v>1</v>
          </cell>
          <cell r="D294">
            <v>42156</v>
          </cell>
          <cell r="E294">
            <v>101</v>
          </cell>
          <cell r="F294">
            <v>1</v>
          </cell>
          <cell r="G294">
            <v>40716</v>
          </cell>
          <cell r="H294">
            <v>3</v>
          </cell>
          <cell r="I294" t="str">
            <v>TL -EIS</v>
          </cell>
          <cell r="J294">
            <v>48</v>
          </cell>
          <cell r="N294" t="str">
            <v>Proposed</v>
          </cell>
          <cell r="O294" t="str">
            <v>Rural 132kV Lines over 2 years</v>
          </cell>
          <cell r="P294" t="str">
            <v>TL EIS</v>
          </cell>
          <cell r="Q294" t="str">
            <v>Various</v>
          </cell>
          <cell r="R294">
            <v>50</v>
          </cell>
          <cell r="Y294">
            <v>2.5641025641025647E-2</v>
          </cell>
          <cell r="Z294">
            <v>2.1410256410256414</v>
          </cell>
          <cell r="AA294">
            <v>2.1133333333333342</v>
          </cell>
          <cell r="AB294">
            <v>10.976276150627619</v>
          </cell>
          <cell r="AC294">
            <v>34.74372384937238</v>
          </cell>
        </row>
        <row r="295">
          <cell r="A295">
            <v>231</v>
          </cell>
          <cell r="B295" t="str">
            <v>Rural 132kV Lines - 2 years</v>
          </cell>
          <cell r="C295">
            <v>1</v>
          </cell>
          <cell r="D295">
            <v>42887</v>
          </cell>
          <cell r="E295">
            <v>101</v>
          </cell>
          <cell r="F295">
            <v>1</v>
          </cell>
          <cell r="G295">
            <v>41447</v>
          </cell>
          <cell r="H295">
            <v>3</v>
          </cell>
          <cell r="I295" t="str">
            <v>TL -EIS</v>
          </cell>
          <cell r="J295">
            <v>48</v>
          </cell>
          <cell r="N295" t="str">
            <v>Proposed</v>
          </cell>
          <cell r="O295" t="str">
            <v>Rural 132kV Lines over 2 years</v>
          </cell>
          <cell r="P295" t="str">
            <v>TL EIS</v>
          </cell>
          <cell r="Q295" t="str">
            <v>Various</v>
          </cell>
          <cell r="R295">
            <v>75</v>
          </cell>
          <cell r="AA295">
            <v>3.8461538461538471E-2</v>
          </cell>
          <cell r="AB295">
            <v>3.2115384615384626</v>
          </cell>
          <cell r="AC295">
            <v>3.17</v>
          </cell>
          <cell r="AD295">
            <v>16.464414225941425</v>
          </cell>
          <cell r="AE295">
            <v>52.115585774058566</v>
          </cell>
        </row>
        <row r="296">
          <cell r="A296">
            <v>232</v>
          </cell>
          <cell r="B296" t="str">
            <v>Rural 132kV Lines - 2 years</v>
          </cell>
          <cell r="C296">
            <v>1</v>
          </cell>
          <cell r="D296">
            <v>43617</v>
          </cell>
          <cell r="E296">
            <v>101</v>
          </cell>
          <cell r="F296">
            <v>1</v>
          </cell>
          <cell r="G296">
            <v>42177</v>
          </cell>
          <cell r="H296">
            <v>3</v>
          </cell>
          <cell r="I296" t="str">
            <v>TL -EIS</v>
          </cell>
          <cell r="J296">
            <v>48</v>
          </cell>
          <cell r="N296" t="str">
            <v>Proposed</v>
          </cell>
          <cell r="O296" t="str">
            <v>Rural 132kV Lines over 2 years</v>
          </cell>
          <cell r="P296" t="str">
            <v>TL EIS</v>
          </cell>
          <cell r="Q296" t="str">
            <v>Various</v>
          </cell>
          <cell r="R296">
            <v>50</v>
          </cell>
          <cell r="AC296">
            <v>2.5641025641025647E-2</v>
          </cell>
          <cell r="AD296">
            <v>2.1410256410256414</v>
          </cell>
          <cell r="AE296">
            <v>2.1133333333333342</v>
          </cell>
          <cell r="AF296">
            <v>10.976276150627619</v>
          </cell>
          <cell r="AG296">
            <v>34.74372384937238</v>
          </cell>
        </row>
        <row r="297">
          <cell r="A297">
            <v>233</v>
          </cell>
          <cell r="B297" t="str">
            <v>Miscellaneous Projects (2010-2019)</v>
          </cell>
          <cell r="C297">
            <v>1</v>
          </cell>
          <cell r="D297">
            <v>40695</v>
          </cell>
          <cell r="E297">
            <v>102</v>
          </cell>
          <cell r="F297">
            <v>3</v>
          </cell>
          <cell r="G297">
            <v>39975</v>
          </cell>
          <cell r="H297">
            <v>9</v>
          </cell>
          <cell r="I297" t="str">
            <v>330/132kV Aug</v>
          </cell>
          <cell r="J297">
            <v>24</v>
          </cell>
          <cell r="N297" t="str">
            <v>Proposed</v>
          </cell>
          <cell r="O297" t="str">
            <v>Miscellaneous Projects</v>
          </cell>
          <cell r="P297" t="str">
            <v>330TX</v>
          </cell>
          <cell r="Q297" t="str">
            <v>Various</v>
          </cell>
          <cell r="R297">
            <v>80</v>
          </cell>
          <cell r="W297">
            <v>0.19047619047619049</v>
          </cell>
          <cell r="X297">
            <v>11.05952380952381</v>
          </cell>
          <cell r="Y297">
            <v>68.75</v>
          </cell>
        </row>
        <row r="298">
          <cell r="A298">
            <v>234</v>
          </cell>
          <cell r="B298" t="str">
            <v>Miscellaneous Projects (2010-2019)</v>
          </cell>
          <cell r="C298">
            <v>1</v>
          </cell>
          <cell r="D298">
            <v>41426</v>
          </cell>
          <cell r="E298">
            <v>102</v>
          </cell>
          <cell r="F298">
            <v>3</v>
          </cell>
          <cell r="G298">
            <v>40706</v>
          </cell>
          <cell r="H298">
            <v>9</v>
          </cell>
          <cell r="I298" t="str">
            <v>330/132kV Aug</v>
          </cell>
          <cell r="J298">
            <v>24</v>
          </cell>
          <cell r="N298" t="str">
            <v>Proposed</v>
          </cell>
          <cell r="O298" t="str">
            <v>Miscellaneous Projects</v>
          </cell>
          <cell r="P298" t="str">
            <v>330TX</v>
          </cell>
          <cell r="Q298" t="str">
            <v>Various</v>
          </cell>
          <cell r="R298">
            <v>80</v>
          </cell>
          <cell r="Y298">
            <v>0.19047619047619049</v>
          </cell>
          <cell r="Z298">
            <v>11.05952380952381</v>
          </cell>
          <cell r="AA298">
            <v>68.75</v>
          </cell>
        </row>
        <row r="299">
          <cell r="A299">
            <v>235</v>
          </cell>
          <cell r="B299" t="str">
            <v>Miscellaneous Projects (2010-2019)</v>
          </cell>
          <cell r="C299">
            <v>1</v>
          </cell>
          <cell r="D299">
            <v>42156</v>
          </cell>
          <cell r="E299">
            <v>102</v>
          </cell>
          <cell r="F299">
            <v>3</v>
          </cell>
          <cell r="G299">
            <v>41436</v>
          </cell>
          <cell r="H299">
            <v>9</v>
          </cell>
          <cell r="I299" t="str">
            <v>330/132kV Aug</v>
          </cell>
          <cell r="J299">
            <v>24</v>
          </cell>
          <cell r="N299" t="str">
            <v>Proposed</v>
          </cell>
          <cell r="O299" t="str">
            <v>Miscellaneous Projects</v>
          </cell>
          <cell r="P299" t="str">
            <v>330TX</v>
          </cell>
          <cell r="Q299" t="str">
            <v>Various</v>
          </cell>
          <cell r="R299">
            <v>80</v>
          </cell>
          <cell r="AA299">
            <v>0.19047619047619049</v>
          </cell>
          <cell r="AB299">
            <v>11.05952380952381</v>
          </cell>
          <cell r="AC299">
            <v>68.75</v>
          </cell>
        </row>
        <row r="300">
          <cell r="A300">
            <v>236</v>
          </cell>
          <cell r="B300" t="str">
            <v>Miscellaneous Projects (2010-2019)</v>
          </cell>
          <cell r="C300">
            <v>1</v>
          </cell>
          <cell r="D300">
            <v>42887</v>
          </cell>
          <cell r="E300">
            <v>102</v>
          </cell>
          <cell r="F300">
            <v>3</v>
          </cell>
          <cell r="G300">
            <v>42167</v>
          </cell>
          <cell r="H300">
            <v>9</v>
          </cell>
          <cell r="I300" t="str">
            <v>330/132kV Aug</v>
          </cell>
          <cell r="J300">
            <v>24</v>
          </cell>
          <cell r="N300" t="str">
            <v>Proposed</v>
          </cell>
          <cell r="O300" t="str">
            <v>Miscellaneous Projects</v>
          </cell>
          <cell r="P300" t="str">
            <v>330TX</v>
          </cell>
          <cell r="Q300" t="str">
            <v>Various</v>
          </cell>
          <cell r="R300">
            <v>80</v>
          </cell>
          <cell r="AC300">
            <v>0.19047619047619049</v>
          </cell>
          <cell r="AD300">
            <v>11.05952380952381</v>
          </cell>
          <cell r="AE300">
            <v>68.75</v>
          </cell>
        </row>
        <row r="301">
          <cell r="A301">
            <v>237</v>
          </cell>
          <cell r="B301" t="str">
            <v>Miscellaneous Projects (2010-2019)</v>
          </cell>
          <cell r="C301">
            <v>1</v>
          </cell>
          <cell r="D301">
            <v>43617</v>
          </cell>
          <cell r="E301">
            <v>102</v>
          </cell>
          <cell r="F301">
            <v>3</v>
          </cell>
          <cell r="G301">
            <v>42897</v>
          </cell>
          <cell r="H301">
            <v>9</v>
          </cell>
          <cell r="I301" t="str">
            <v>330/132kV Aug</v>
          </cell>
          <cell r="J301">
            <v>24</v>
          </cell>
          <cell r="N301" t="str">
            <v>Proposed</v>
          </cell>
          <cell r="O301" t="str">
            <v>Miscellaneous Projects</v>
          </cell>
          <cell r="P301" t="str">
            <v>330TX</v>
          </cell>
          <cell r="Q301" t="str">
            <v>Various</v>
          </cell>
          <cell r="R301">
            <v>80</v>
          </cell>
          <cell r="AE301">
            <v>0.19047619047619049</v>
          </cell>
          <cell r="AF301">
            <v>11.05952380952381</v>
          </cell>
          <cell r="AG301">
            <v>68.75</v>
          </cell>
        </row>
        <row r="303">
          <cell r="A303" t="str">
            <v>Asset Replacement Projects</v>
          </cell>
        </row>
        <row r="304">
          <cell r="B304" t="str">
            <v>Cooma Area</v>
          </cell>
          <cell r="O304" t="str">
            <v>Replacement of 11kV Regulators (3 off)</v>
          </cell>
        </row>
        <row r="305">
          <cell r="B305" t="str">
            <v>Orange Substation</v>
          </cell>
          <cell r="O305" t="str">
            <v>Replacement of Orange 132/66kV Transformers</v>
          </cell>
        </row>
        <row r="306">
          <cell r="B306" t="str">
            <v>Queanbeyan Substation Refurbishment</v>
          </cell>
          <cell r="O306" t="str">
            <v>Replacement of the Queanbeyan Transformers</v>
          </cell>
        </row>
        <row r="307">
          <cell r="B307" t="str">
            <v>Queanbeyan Substation Refurbishment</v>
          </cell>
          <cell r="O307" t="str">
            <v>Replacement of the Queanbeyan 132kV &amp; 66kV switchyards</v>
          </cell>
        </row>
        <row r="308">
          <cell r="B308" t="str">
            <v>Queanbeyan Substation Refurbishment</v>
          </cell>
          <cell r="O308" t="str">
            <v>Replacement of the Queanbeyan Secondary Systems</v>
          </cell>
        </row>
        <row r="309">
          <cell r="B309" t="str">
            <v>Canberra Substation - Secondary Systems</v>
          </cell>
          <cell r="O309" t="str">
            <v>Replacement of the Canberra Tunnel Board</v>
          </cell>
        </row>
        <row r="310">
          <cell r="B310" t="str">
            <v xml:space="preserve">Yass-Wagga 132kV Line Refurbishment </v>
          </cell>
          <cell r="O310" t="str">
            <v>Replacement of 132kV structures</v>
          </cell>
        </row>
        <row r="311">
          <cell r="B311" t="str">
            <v xml:space="preserve">Yass-Wagga 132kV Line Refurbishment </v>
          </cell>
          <cell r="O311" t="str">
            <v>Replacement of 132kV structures and conductor</v>
          </cell>
        </row>
        <row r="312">
          <cell r="B312" t="str">
            <v>Darlington Pt to Coleambally 132kV Line</v>
          </cell>
          <cell r="O312" t="str">
            <v>Second Darlington Point to Coleambally 132kV Line</v>
          </cell>
        </row>
        <row r="313">
          <cell r="B313" t="str">
            <v>Darlington Pt to Coleambally 132kV Line</v>
          </cell>
          <cell r="O313" t="str">
            <v>Coleambally SS Augmentation</v>
          </cell>
        </row>
        <row r="314">
          <cell r="B314" t="str">
            <v>Darlington Pt to Coleambally 132kV Line</v>
          </cell>
          <cell r="O314" t="str">
            <v>Darlington Point 132kV Augmentations</v>
          </cell>
        </row>
        <row r="315">
          <cell r="B315" t="str">
            <v>Dapto 330/132kV Transformer</v>
          </cell>
          <cell r="O315" t="str">
            <v>Dapto 330/132kV Transformer (4th unit in No.2 Position)</v>
          </cell>
        </row>
        <row r="316">
          <cell r="B316" t="str">
            <v>Sydney West 330kV Upgrade</v>
          </cell>
          <cell r="O316" t="str">
            <v>Double Breaker on 30 Liverpol circuit at Sydney West</v>
          </cell>
        </row>
        <row r="317">
          <cell r="B317" t="str">
            <v>Power Station Connections</v>
          </cell>
          <cell r="O317" t="str">
            <v>Ulan 2x500MW units (30km to Wollar)</v>
          </cell>
        </row>
        <row r="318">
          <cell r="B318" t="str">
            <v>Power Station Connections</v>
          </cell>
          <cell r="O318" t="str">
            <v>Mt Piper 3 &amp; 4 units connected to 500kV switchyard</v>
          </cell>
        </row>
        <row r="319">
          <cell r="B319" t="str">
            <v>Power Station Connections</v>
          </cell>
          <cell r="O319" t="str">
            <v>GT plant connected at Uranquinity</v>
          </cell>
        </row>
        <row r="320">
          <cell r="B320" t="str">
            <v>Power Station Connections</v>
          </cell>
          <cell r="O320" t="str">
            <v>GT plant connected at Tomago</v>
          </cell>
        </row>
        <row r="321">
          <cell r="B321" t="str">
            <v>Power Station Connections</v>
          </cell>
          <cell r="O321" t="str">
            <v>GT plant connected at Eraring</v>
          </cell>
        </row>
        <row r="322">
          <cell r="B322" t="str">
            <v>Power Station Connections</v>
          </cell>
          <cell r="O322" t="str">
            <v>GT plant connected at Munmorah</v>
          </cell>
        </row>
        <row r="323">
          <cell r="B323" t="str">
            <v>Power Station Connections</v>
          </cell>
          <cell r="O323" t="str">
            <v>GT plant connected at Tallawarra</v>
          </cell>
        </row>
        <row r="324">
          <cell r="B324" t="str">
            <v>Power Station Connections</v>
          </cell>
          <cell r="O324" t="str">
            <v>GT plant connected at Marulan</v>
          </cell>
        </row>
        <row r="335">
          <cell r="A335" t="str">
            <v>Previous Committed List</v>
          </cell>
        </row>
        <row r="336">
          <cell r="A336">
            <v>1</v>
          </cell>
          <cell r="B336" t="str">
            <v>Newcastle and Lower North Coast Supply - Committed</v>
          </cell>
          <cell r="C336">
            <v>1</v>
          </cell>
          <cell r="D336">
            <v>38322</v>
          </cell>
          <cell r="E336">
            <v>39</v>
          </cell>
          <cell r="F336">
            <v>3</v>
          </cell>
          <cell r="G336">
            <v>38292</v>
          </cell>
          <cell r="H336">
            <v>6</v>
          </cell>
          <cell r="I336" t="str">
            <v>330/132kV Greenfield</v>
          </cell>
          <cell r="J336">
            <v>1</v>
          </cell>
          <cell r="L336" t="str">
            <v>6.5.7</v>
          </cell>
          <cell r="M336" t="str">
            <v>Comm</v>
          </cell>
          <cell r="N336" t="str">
            <v>Committed</v>
          </cell>
          <cell r="O336" t="str">
            <v>Establishment of Waratah West 330/132kV Sub - Contract</v>
          </cell>
          <cell r="P336" t="str">
            <v>330SS</v>
          </cell>
          <cell r="Q336" t="str">
            <v>Northern</v>
          </cell>
          <cell r="R336">
            <v>14</v>
          </cell>
        </row>
        <row r="337">
          <cell r="A337">
            <v>2</v>
          </cell>
          <cell r="B337" t="str">
            <v>Sydney West SVC</v>
          </cell>
          <cell r="C337">
            <v>1</v>
          </cell>
          <cell r="D337">
            <v>38322</v>
          </cell>
          <cell r="E337">
            <v>55</v>
          </cell>
          <cell r="F337">
            <v>3</v>
          </cell>
          <cell r="G337">
            <v>38292</v>
          </cell>
          <cell r="H337">
            <v>6</v>
          </cell>
          <cell r="I337" t="str">
            <v>330/132kV Greenfield</v>
          </cell>
          <cell r="J337">
            <v>1</v>
          </cell>
          <cell r="L337" t="str">
            <v>5.2.2</v>
          </cell>
          <cell r="M337" t="str">
            <v>Const</v>
          </cell>
          <cell r="N337" t="str">
            <v>Committed</v>
          </cell>
          <cell r="O337" t="str">
            <v>Sydney West SVC - Contract</v>
          </cell>
          <cell r="P337" t="str">
            <v>SVC</v>
          </cell>
          <cell r="Q337" t="str">
            <v>Central</v>
          </cell>
          <cell r="R337">
            <v>20</v>
          </cell>
        </row>
        <row r="338">
          <cell r="A338">
            <v>3</v>
          </cell>
          <cell r="B338" t="str">
            <v>Waratah West - 330 kV Transformation</v>
          </cell>
          <cell r="C338">
            <v>1</v>
          </cell>
          <cell r="D338">
            <v>38322</v>
          </cell>
          <cell r="E338">
            <v>63</v>
          </cell>
          <cell r="F338">
            <v>3</v>
          </cell>
          <cell r="G338">
            <v>38292</v>
          </cell>
          <cell r="H338">
            <v>6</v>
          </cell>
          <cell r="I338" t="str">
            <v>330/132kV Greenfield</v>
          </cell>
          <cell r="J338">
            <v>1</v>
          </cell>
          <cell r="L338" t="str">
            <v>5.2.1</v>
          </cell>
          <cell r="M338" t="str">
            <v>Const</v>
          </cell>
          <cell r="N338" t="str">
            <v>Committed</v>
          </cell>
          <cell r="O338" t="str">
            <v>Waratah West- 330kV Tx1 for PDR T2059 Tomago Smelter Upgrade</v>
          </cell>
          <cell r="P338" t="str">
            <v>330SS</v>
          </cell>
          <cell r="Q338" t="str">
            <v>Northern</v>
          </cell>
        </row>
        <row r="339">
          <cell r="A339">
            <v>4</v>
          </cell>
          <cell r="B339" t="str">
            <v>Yass 330 kV Substation Equipment Replacement</v>
          </cell>
          <cell r="C339">
            <v>1</v>
          </cell>
          <cell r="D339">
            <v>38534</v>
          </cell>
          <cell r="E339">
            <v>68</v>
          </cell>
          <cell r="F339">
            <v>3</v>
          </cell>
          <cell r="G339">
            <v>38292</v>
          </cell>
          <cell r="H339">
            <v>6</v>
          </cell>
          <cell r="I339" t="str">
            <v>330/132kV Greenfield</v>
          </cell>
          <cell r="J339">
            <v>8.0666666666666664</v>
          </cell>
          <cell r="L339" t="str">
            <v>5.2.7</v>
          </cell>
          <cell r="M339" t="str">
            <v>Const</v>
          </cell>
          <cell r="N339" t="str">
            <v>Committed</v>
          </cell>
          <cell r="O339" t="str">
            <v>Yass 330kV Substation Refurbishment - Contract</v>
          </cell>
          <cell r="P339" t="str">
            <v>330SS</v>
          </cell>
          <cell r="Q339" t="str">
            <v>Southern</v>
          </cell>
          <cell r="R339">
            <v>32</v>
          </cell>
        </row>
        <row r="340">
          <cell r="A340">
            <v>5</v>
          </cell>
          <cell r="B340" t="str">
            <v>Yass 330 kV Substation Equipment Replacement</v>
          </cell>
          <cell r="C340">
            <v>1</v>
          </cell>
          <cell r="D340">
            <v>38534</v>
          </cell>
          <cell r="E340">
            <v>68</v>
          </cell>
          <cell r="F340">
            <v>2</v>
          </cell>
          <cell r="G340">
            <v>38292</v>
          </cell>
          <cell r="H340">
            <v>2</v>
          </cell>
          <cell r="I340" t="str">
            <v>EHV TL -REF</v>
          </cell>
          <cell r="J340">
            <v>8.0666666666666664</v>
          </cell>
          <cell r="L340" t="str">
            <v>5.2.7</v>
          </cell>
          <cell r="M340" t="str">
            <v>Const</v>
          </cell>
          <cell r="N340" t="str">
            <v>Committed</v>
          </cell>
          <cell r="O340" t="str">
            <v>Yass TL Re-arrangements associated with Sub - Contract</v>
          </cell>
          <cell r="P340" t="str">
            <v>TL REF</v>
          </cell>
          <cell r="Q340" t="str">
            <v>Southern</v>
          </cell>
          <cell r="R340">
            <v>6</v>
          </cell>
        </row>
        <row r="341">
          <cell r="A341">
            <v>6</v>
          </cell>
          <cell r="B341" t="str">
            <v>Newcastle and Lower North Coast Supply - Committed</v>
          </cell>
          <cell r="C341">
            <v>1</v>
          </cell>
          <cell r="D341">
            <v>38322</v>
          </cell>
          <cell r="E341">
            <v>39</v>
          </cell>
          <cell r="F341">
            <v>3</v>
          </cell>
          <cell r="G341">
            <v>38292</v>
          </cell>
          <cell r="H341">
            <v>9</v>
          </cell>
          <cell r="I341" t="str">
            <v>330/132kV Aug</v>
          </cell>
          <cell r="J341">
            <v>1</v>
          </cell>
          <cell r="L341" t="str">
            <v>6.5.7</v>
          </cell>
          <cell r="M341" t="str">
            <v>Comm</v>
          </cell>
          <cell r="N341" t="str">
            <v>Committed</v>
          </cell>
          <cell r="O341" t="str">
            <v>Tomago 330kV SS Augmentations - Contract</v>
          </cell>
          <cell r="P341" t="str">
            <v>330SS</v>
          </cell>
          <cell r="Q341" t="str">
            <v>Northern</v>
          </cell>
          <cell r="R341">
            <v>4</v>
          </cell>
        </row>
        <row r="342">
          <cell r="A342">
            <v>7</v>
          </cell>
          <cell r="B342" t="str">
            <v>Newcastle and Lower North Coast Supply - Committed</v>
          </cell>
          <cell r="C342">
            <v>1</v>
          </cell>
          <cell r="D342">
            <v>38322</v>
          </cell>
          <cell r="E342">
            <v>39</v>
          </cell>
          <cell r="F342">
            <v>3</v>
          </cell>
          <cell r="G342">
            <v>38292</v>
          </cell>
          <cell r="H342">
            <v>9</v>
          </cell>
          <cell r="I342" t="str">
            <v>330/132kV Aug</v>
          </cell>
          <cell r="J342">
            <v>1</v>
          </cell>
          <cell r="L342" t="str">
            <v>6.5.7</v>
          </cell>
          <cell r="M342" t="str">
            <v>Comm</v>
          </cell>
          <cell r="N342" t="str">
            <v>Committed</v>
          </cell>
          <cell r="O342" t="str">
            <v>Newcastle 330/132kV Substation Augmentations - Contract</v>
          </cell>
          <cell r="P342" t="str">
            <v>330SS</v>
          </cell>
          <cell r="Q342" t="str">
            <v>Northern</v>
          </cell>
          <cell r="R342">
            <v>1</v>
          </cell>
        </row>
        <row r="343">
          <cell r="A343">
            <v>8</v>
          </cell>
          <cell r="B343" t="str">
            <v>Newcastle and Lower North Coast Supply - Committed</v>
          </cell>
          <cell r="C343">
            <v>1</v>
          </cell>
          <cell r="D343">
            <v>38322</v>
          </cell>
          <cell r="E343">
            <v>39</v>
          </cell>
          <cell r="F343">
            <v>2</v>
          </cell>
          <cell r="G343">
            <v>38292</v>
          </cell>
          <cell r="H343">
            <v>4</v>
          </cell>
          <cell r="I343" t="str">
            <v>TL -REF</v>
          </cell>
          <cell r="J343">
            <v>1</v>
          </cell>
          <cell r="L343" t="str">
            <v>6.5.7</v>
          </cell>
          <cell r="M343" t="str">
            <v>Comm</v>
          </cell>
          <cell r="N343" t="str">
            <v>Committed</v>
          </cell>
          <cell r="O343" t="str">
            <v>Tomago/Waratah West minor line alterations - Contract</v>
          </cell>
          <cell r="P343" t="str">
            <v>TL REF</v>
          </cell>
          <cell r="Q343" t="str">
            <v>Northern</v>
          </cell>
          <cell r="R343">
            <v>1</v>
          </cell>
        </row>
        <row r="344">
          <cell r="A344">
            <v>9</v>
          </cell>
          <cell r="B344" t="str">
            <v>Waratah West - 330 kV Transformation</v>
          </cell>
          <cell r="C344">
            <v>1</v>
          </cell>
          <cell r="D344">
            <v>38322</v>
          </cell>
          <cell r="E344">
            <v>64</v>
          </cell>
          <cell r="F344">
            <v>3</v>
          </cell>
          <cell r="G344">
            <v>38292</v>
          </cell>
          <cell r="H344">
            <v>9</v>
          </cell>
          <cell r="I344" t="str">
            <v>330/132kV Aug</v>
          </cell>
          <cell r="J344">
            <v>1</v>
          </cell>
          <cell r="L344" t="str">
            <v>5.2.1</v>
          </cell>
          <cell r="M344" t="str">
            <v>Const</v>
          </cell>
          <cell r="N344" t="str">
            <v>Committed</v>
          </cell>
          <cell r="O344" t="str">
            <v>Tomago SS Augmentation for PDR T2059 Tomago Smelter Upgrade</v>
          </cell>
          <cell r="P344" t="str">
            <v>330SS</v>
          </cell>
          <cell r="Q344" t="str">
            <v>Northern</v>
          </cell>
        </row>
        <row r="345">
          <cell r="A345">
            <v>10</v>
          </cell>
          <cell r="B345" t="str">
            <v>Waratah West - 330 kV Transformation</v>
          </cell>
          <cell r="C345">
            <v>1</v>
          </cell>
          <cell r="D345">
            <v>38322</v>
          </cell>
          <cell r="E345">
            <v>64</v>
          </cell>
          <cell r="F345">
            <v>3</v>
          </cell>
          <cell r="G345">
            <v>38292</v>
          </cell>
          <cell r="H345">
            <v>9</v>
          </cell>
          <cell r="I345" t="str">
            <v>330/132kV Aug</v>
          </cell>
          <cell r="J345">
            <v>1</v>
          </cell>
          <cell r="L345" t="str">
            <v>5.2.1</v>
          </cell>
          <cell r="M345" t="str">
            <v>Const</v>
          </cell>
          <cell r="N345" t="str">
            <v>Committed</v>
          </cell>
          <cell r="O345" t="str">
            <v>Newcastle SS Augmentation for PDR T2059 Tomago Smelter Upgrade</v>
          </cell>
          <cell r="P345" t="str">
            <v>330SS</v>
          </cell>
          <cell r="Q345" t="str">
            <v>Northern</v>
          </cell>
        </row>
        <row r="346">
          <cell r="A346">
            <v>11</v>
          </cell>
          <cell r="B346" t="str">
            <v>Waratah West - 330 kV Transformation</v>
          </cell>
          <cell r="C346">
            <v>1</v>
          </cell>
          <cell r="D346">
            <v>38322</v>
          </cell>
          <cell r="E346">
            <v>46</v>
          </cell>
          <cell r="F346">
            <v>2</v>
          </cell>
          <cell r="G346">
            <v>38292</v>
          </cell>
          <cell r="H346">
            <v>4</v>
          </cell>
          <cell r="I346" t="str">
            <v>TL -REF</v>
          </cell>
          <cell r="J346">
            <v>1</v>
          </cell>
          <cell r="L346" t="str">
            <v>5.2.1</v>
          </cell>
          <cell r="M346" t="str">
            <v>Const</v>
          </cell>
          <cell r="N346" t="str">
            <v>Committed</v>
          </cell>
          <cell r="O346" t="str">
            <v>95W TL for PDR T2059 Tomago Smelter Upgrade</v>
          </cell>
          <cell r="P346" t="str">
            <v>TL REF</v>
          </cell>
          <cell r="Q346" t="str">
            <v>Northern</v>
          </cell>
        </row>
        <row r="347">
          <cell r="A347">
            <v>12</v>
          </cell>
          <cell r="B347" t="str">
            <v>Waratah West - 330 kV Transformation</v>
          </cell>
          <cell r="C347">
            <v>1</v>
          </cell>
          <cell r="D347">
            <v>38322</v>
          </cell>
          <cell r="E347">
            <v>64</v>
          </cell>
          <cell r="F347">
            <v>2</v>
          </cell>
          <cell r="G347">
            <v>38292</v>
          </cell>
          <cell r="H347">
            <v>4</v>
          </cell>
          <cell r="I347" t="str">
            <v>TL -REF</v>
          </cell>
          <cell r="J347">
            <v>1</v>
          </cell>
          <cell r="L347" t="str">
            <v>5.2.1</v>
          </cell>
          <cell r="M347" t="str">
            <v>Const</v>
          </cell>
          <cell r="N347" t="str">
            <v>Committed</v>
          </cell>
          <cell r="O347" t="str">
            <v>95N TL Uprating for PDR T2059 Tomago Smelter Upgrade</v>
          </cell>
          <cell r="P347" t="str">
            <v>TL REF</v>
          </cell>
          <cell r="Q347" t="str">
            <v>Northern</v>
          </cell>
        </row>
        <row r="348">
          <cell r="A348">
            <v>13</v>
          </cell>
          <cell r="B348" t="str">
            <v>Wollar - Wellington 330 kV Line &amp; Wollar 330 kV Sw Stn</v>
          </cell>
          <cell r="C348">
            <v>1</v>
          </cell>
          <cell r="D348">
            <v>39417</v>
          </cell>
          <cell r="E348">
            <v>65</v>
          </cell>
          <cell r="F348">
            <v>1</v>
          </cell>
          <cell r="G348">
            <v>38292</v>
          </cell>
          <cell r="H348">
            <v>1</v>
          </cell>
          <cell r="I348" t="str">
            <v>EHV TL -EIS</v>
          </cell>
          <cell r="J348">
            <v>37.5</v>
          </cell>
          <cell r="L348" t="str">
            <v>5.3.4</v>
          </cell>
          <cell r="M348" t="str">
            <v>Likely</v>
          </cell>
          <cell r="N348" t="str">
            <v>Committed</v>
          </cell>
          <cell r="O348" t="str">
            <v>Wollar to Wellington 330kV TL - Contract</v>
          </cell>
          <cell r="P348" t="str">
            <v>TL EIS</v>
          </cell>
          <cell r="Q348" t="str">
            <v>Central</v>
          </cell>
          <cell r="R348">
            <v>65</v>
          </cell>
        </row>
        <row r="349">
          <cell r="A349">
            <v>14</v>
          </cell>
          <cell r="B349" t="str">
            <v>Armidale, Mrln, Vales, Vinyd,Well'ton,&amp; Yass 330 kV Txs</v>
          </cell>
          <cell r="C349">
            <v>1</v>
          </cell>
          <cell r="D349">
            <v>38292</v>
          </cell>
          <cell r="E349">
            <v>3</v>
          </cell>
          <cell r="F349">
            <v>3</v>
          </cell>
          <cell r="G349">
            <v>38292</v>
          </cell>
          <cell r="H349">
            <v>11</v>
          </cell>
          <cell r="I349" t="str">
            <v>Transformer Replace</v>
          </cell>
          <cell r="J349">
            <v>0</v>
          </cell>
          <cell r="L349" t="str">
            <v>6.3.1</v>
          </cell>
          <cell r="M349" t="str">
            <v>Likely</v>
          </cell>
          <cell r="N349" t="str">
            <v>Committed</v>
          </cell>
          <cell r="O349" t="str">
            <v>Vineyard 330kV SS- Replacement of No.2 Tx - Contract</v>
          </cell>
          <cell r="P349" t="str">
            <v>330TX</v>
          </cell>
          <cell r="Q349" t="str">
            <v>Central</v>
          </cell>
          <cell r="R349">
            <v>5</v>
          </cell>
        </row>
        <row r="350">
          <cell r="A350">
            <v>15</v>
          </cell>
          <cell r="B350" t="str">
            <v>Liverpool Third 330/132 kV Transformer</v>
          </cell>
          <cell r="C350">
            <v>1</v>
          </cell>
          <cell r="D350">
            <v>38322</v>
          </cell>
          <cell r="E350">
            <v>28</v>
          </cell>
          <cell r="F350">
            <v>3</v>
          </cell>
          <cell r="G350">
            <v>38292</v>
          </cell>
          <cell r="H350">
            <v>11</v>
          </cell>
          <cell r="I350" t="str">
            <v>Transformer Replace</v>
          </cell>
          <cell r="J350">
            <v>1</v>
          </cell>
          <cell r="L350" t="str">
            <v>5.2.3</v>
          </cell>
          <cell r="M350" t="str">
            <v>Const</v>
          </cell>
          <cell r="N350" t="str">
            <v>Committed</v>
          </cell>
          <cell r="O350" t="str">
            <v>Liverpool Third Transformer - Contract</v>
          </cell>
          <cell r="P350" t="str">
            <v>330SS</v>
          </cell>
          <cell r="Q350" t="str">
            <v>Central</v>
          </cell>
          <cell r="R350">
            <v>9</v>
          </cell>
        </row>
        <row r="351">
          <cell r="A351">
            <v>16</v>
          </cell>
          <cell r="B351" t="str">
            <v>Coffs Harbour: 330/132 kV Substation</v>
          </cell>
          <cell r="C351">
            <v>1</v>
          </cell>
          <cell r="D351">
            <v>38961</v>
          </cell>
          <cell r="E351">
            <v>9</v>
          </cell>
          <cell r="F351">
            <v>3</v>
          </cell>
          <cell r="G351">
            <v>38292</v>
          </cell>
          <cell r="H351">
            <v>6</v>
          </cell>
          <cell r="I351" t="str">
            <v>330/132kV Greenfield</v>
          </cell>
          <cell r="J351">
            <v>22.3</v>
          </cell>
          <cell r="L351" t="str">
            <v>5.3.1</v>
          </cell>
          <cell r="M351" t="str">
            <v>Likely</v>
          </cell>
          <cell r="N351" t="str">
            <v>Committed</v>
          </cell>
          <cell r="O351" t="str">
            <v>Coffs Harbour 330/132kV Substation - Contract</v>
          </cell>
          <cell r="P351" t="str">
            <v>330SS</v>
          </cell>
          <cell r="Q351" t="str">
            <v>Northern</v>
          </cell>
          <cell r="R351">
            <v>18</v>
          </cell>
        </row>
        <row r="352">
          <cell r="A352">
            <v>17</v>
          </cell>
          <cell r="B352" t="str">
            <v>Coffs Harbour: 330/132 kV Substation</v>
          </cell>
          <cell r="C352">
            <v>1</v>
          </cell>
          <cell r="D352">
            <v>38961</v>
          </cell>
          <cell r="E352">
            <v>9</v>
          </cell>
          <cell r="F352">
            <v>2</v>
          </cell>
          <cell r="G352">
            <v>38292</v>
          </cell>
          <cell r="H352">
            <v>2</v>
          </cell>
          <cell r="I352" t="str">
            <v>EHV TL -REF</v>
          </cell>
          <cell r="J352">
            <v>22.3</v>
          </cell>
          <cell r="L352" t="str">
            <v>5.3.1</v>
          </cell>
          <cell r="M352" t="str">
            <v>Likely</v>
          </cell>
          <cell r="N352" t="str">
            <v>Committed</v>
          </cell>
          <cell r="O352" t="str">
            <v>Coffs Harbour TL Rearrangement - Contract</v>
          </cell>
          <cell r="P352" t="str">
            <v>TL REF</v>
          </cell>
          <cell r="Q352" t="str">
            <v>Northern</v>
          </cell>
          <cell r="R352">
            <v>2</v>
          </cell>
        </row>
        <row r="353">
          <cell r="A353">
            <v>18</v>
          </cell>
          <cell r="B353" t="str">
            <v>Central Coast 330 kV Rearr'ts: Vales Point</v>
          </cell>
          <cell r="C353">
            <v>1</v>
          </cell>
          <cell r="D353">
            <v>38687</v>
          </cell>
          <cell r="E353">
            <v>8</v>
          </cell>
          <cell r="F353">
            <v>3</v>
          </cell>
          <cell r="G353">
            <v>38292</v>
          </cell>
          <cell r="H353">
            <v>9</v>
          </cell>
          <cell r="I353" t="str">
            <v>330/132kV Aug</v>
          </cell>
          <cell r="J353">
            <v>13.166666666666666</v>
          </cell>
          <cell r="L353" t="str">
            <v>5.3.6</v>
          </cell>
          <cell r="M353" t="str">
            <v>Likely</v>
          </cell>
          <cell r="N353" t="str">
            <v>Committed</v>
          </cell>
          <cell r="O353" t="str">
            <v>Vales Point 330 kV Switchyard Rationalisation (PDR 2054)</v>
          </cell>
          <cell r="P353" t="str">
            <v>330SS</v>
          </cell>
          <cell r="Q353" t="str">
            <v>Northern</v>
          </cell>
          <cell r="R353">
            <v>0.25</v>
          </cell>
        </row>
        <row r="354">
          <cell r="A354">
            <v>19</v>
          </cell>
          <cell r="B354" t="str">
            <v>Central Coast 330 kV Rearr'ts: Vales Point</v>
          </cell>
          <cell r="C354">
            <v>1</v>
          </cell>
          <cell r="D354">
            <v>38687</v>
          </cell>
          <cell r="E354">
            <v>8</v>
          </cell>
          <cell r="F354">
            <v>3</v>
          </cell>
          <cell r="G354">
            <v>38292</v>
          </cell>
          <cell r="H354">
            <v>9</v>
          </cell>
          <cell r="I354" t="str">
            <v>330/132kV Aug</v>
          </cell>
          <cell r="J354">
            <v>13.166666666666666</v>
          </cell>
          <cell r="L354" t="str">
            <v>5.3.6</v>
          </cell>
          <cell r="M354" t="str">
            <v>Likely</v>
          </cell>
          <cell r="N354" t="str">
            <v>Committed</v>
          </cell>
          <cell r="O354" t="str">
            <v>Munmorah 330 kV Switchyard Rationalisation (PDR 2054)</v>
          </cell>
          <cell r="P354" t="str">
            <v>330SS</v>
          </cell>
          <cell r="Q354" t="str">
            <v>Northern</v>
          </cell>
          <cell r="R354">
            <v>0.25</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5"/>
      <sheetName val="Check These"/>
      <sheetName val="Summary by Location"/>
      <sheetName val="Summary by Strategy"/>
      <sheetName val="Projects"/>
      <sheetName val="Strategies"/>
      <sheetName val="Comments"/>
    </sheetNames>
    <sheetDataSet>
      <sheetData sheetId="0"/>
      <sheetData sheetId="1"/>
      <sheetData sheetId="2"/>
      <sheetData sheetId="3"/>
      <sheetData sheetId="4"/>
      <sheetData sheetId="5"/>
      <sheetData sheetId="6">
        <row r="7">
          <cell r="B7">
            <v>0</v>
          </cell>
          <cell r="C7" t="str">
            <v>Transformers</v>
          </cell>
          <cell r="D7" t="str">
            <v>Condition Assessment</v>
          </cell>
          <cell r="E7" t="str">
            <v>Other</v>
          </cell>
          <cell r="F7" t="str">
            <v>Life Assessment</v>
          </cell>
          <cell r="G7" t="str">
            <v>O</v>
          </cell>
          <cell r="H7" t="str">
            <v>I</v>
          </cell>
          <cell r="I7">
            <v>1994</v>
          </cell>
          <cell r="J7" t="str">
            <v>Asset Managers</v>
          </cell>
          <cell r="K7" t="str">
            <v>Recurrent</v>
          </cell>
          <cell r="M7" t="str">
            <v>RM</v>
          </cell>
          <cell r="Q7">
            <v>3</v>
          </cell>
        </row>
        <row r="8">
          <cell r="B8">
            <v>0.1</v>
          </cell>
          <cell r="C8" t="str">
            <v>Transformers</v>
          </cell>
          <cell r="D8" t="str">
            <v>Transformer/Reactor Refurbishment</v>
          </cell>
          <cell r="E8" t="str">
            <v>Life Extension</v>
          </cell>
          <cell r="F8" t="str">
            <v>Refurbish Transformers</v>
          </cell>
          <cell r="G8" t="str">
            <v>M</v>
          </cell>
          <cell r="H8" t="str">
            <v>C</v>
          </cell>
          <cell r="I8">
            <v>1994</v>
          </cell>
          <cell r="J8" t="str">
            <v>Asset Managers</v>
          </cell>
          <cell r="K8" t="str">
            <v>Recurrent</v>
          </cell>
          <cell r="L8" t="str">
            <v>Need to separate oil leaks and oil treatment and also to include all txs in Attach A</v>
          </cell>
          <cell r="M8" t="str">
            <v>Assess indivually</v>
          </cell>
          <cell r="Q8" t="str">
            <v>3i</v>
          </cell>
        </row>
        <row r="9">
          <cell r="B9">
            <v>1</v>
          </cell>
          <cell r="C9" t="str">
            <v>Transformers</v>
          </cell>
          <cell r="D9" t="str">
            <v>Transformer/Reactor Life Extension</v>
          </cell>
          <cell r="E9" t="str">
            <v>Life Extension</v>
          </cell>
          <cell r="F9" t="str">
            <v>Life Extension Works</v>
          </cell>
          <cell r="G9" t="str">
            <v>C</v>
          </cell>
        </row>
        <row r="10">
          <cell r="B10">
            <v>1.1000000000000001</v>
          </cell>
          <cell r="C10" t="str">
            <v>Transformers</v>
          </cell>
          <cell r="D10" t="str">
            <v>Transformer/Reactor Replacement</v>
          </cell>
          <cell r="E10" t="str">
            <v>Replacement</v>
          </cell>
          <cell r="F10" t="str">
            <v>Replace Transformers (planned)</v>
          </cell>
          <cell r="G10" t="str">
            <v>C</v>
          </cell>
          <cell r="H10" t="str">
            <v>C</v>
          </cell>
          <cell r="I10">
            <v>2002</v>
          </cell>
          <cell r="J10" t="str">
            <v>Asset Managers</v>
          </cell>
          <cell r="K10" t="str">
            <v>Recurrent</v>
          </cell>
          <cell r="M10" t="str">
            <v>Assess indivually</v>
          </cell>
          <cell r="Q10" t="str">
            <v>2i</v>
          </cell>
        </row>
        <row r="11">
          <cell r="B11">
            <v>2</v>
          </cell>
          <cell r="C11" t="str">
            <v>Transformers</v>
          </cell>
          <cell r="D11" t="str">
            <v>Transformer/Reactor Failure</v>
          </cell>
          <cell r="E11" t="str">
            <v>Replacement</v>
          </cell>
          <cell r="F11" t="str">
            <v>Replace Transformers (unplanned)</v>
          </cell>
          <cell r="G11" t="str">
            <v>C</v>
          </cell>
          <cell r="H11" t="str">
            <v>C</v>
          </cell>
          <cell r="I11">
            <v>2002</v>
          </cell>
          <cell r="J11" t="str">
            <v>SSE</v>
          </cell>
          <cell r="K11" t="str">
            <v>Recurrent</v>
          </cell>
          <cell r="M11">
            <v>0</v>
          </cell>
          <cell r="N11">
            <v>0</v>
          </cell>
          <cell r="O11">
            <v>10</v>
          </cell>
          <cell r="P11">
            <v>0</v>
          </cell>
          <cell r="Q11">
            <v>1</v>
          </cell>
        </row>
        <row r="12">
          <cell r="B12">
            <v>3</v>
          </cell>
          <cell r="C12" t="str">
            <v>Transformers</v>
          </cell>
          <cell r="D12" t="str">
            <v>Conservator Bags</v>
          </cell>
          <cell r="E12" t="str">
            <v>Conservator Bags</v>
          </cell>
          <cell r="F12" t="str">
            <v>Install bags on Txs manufactured &gt;1975</v>
          </cell>
          <cell r="G12" t="str">
            <v>C</v>
          </cell>
          <cell r="H12" t="str">
            <v>R</v>
          </cell>
          <cell r="I12">
            <v>1994</v>
          </cell>
          <cell r="J12" t="str">
            <v>Asset Managers</v>
          </cell>
          <cell r="K12" t="str">
            <v>Deferred (no date)</v>
          </cell>
          <cell r="L12" t="str">
            <v>Need to split Strategy a1 into pre 1975 and post1975</v>
          </cell>
          <cell r="M12">
            <v>0</v>
          </cell>
          <cell r="N12">
            <v>0</v>
          </cell>
          <cell r="O12">
            <v>0</v>
          </cell>
          <cell r="P12">
            <v>10</v>
          </cell>
          <cell r="Q12">
            <v>3</v>
          </cell>
        </row>
        <row r="13">
          <cell r="B13">
            <v>3</v>
          </cell>
          <cell r="C13" t="str">
            <v>Transformers</v>
          </cell>
          <cell r="D13" t="str">
            <v>Conservator Bags</v>
          </cell>
          <cell r="E13" t="str">
            <v>Conservator Bags</v>
          </cell>
          <cell r="F13" t="str">
            <v>Install bags on Txs manufactured &lt;1975</v>
          </cell>
          <cell r="G13" t="str">
            <v>C</v>
          </cell>
          <cell r="H13" t="str">
            <v>R</v>
          </cell>
          <cell r="I13">
            <v>1994</v>
          </cell>
          <cell r="J13" t="str">
            <v>Asset Managers</v>
          </cell>
          <cell r="K13" t="str">
            <v>Deferred (2003)</v>
          </cell>
          <cell r="L13" t="str">
            <v>Reason for difference between pre 1975 and post 1975 not clear</v>
          </cell>
          <cell r="M13">
            <v>0</v>
          </cell>
          <cell r="N13">
            <v>0</v>
          </cell>
          <cell r="O13">
            <v>0</v>
          </cell>
          <cell r="P13">
            <v>8</v>
          </cell>
          <cell r="Q13">
            <v>3</v>
          </cell>
        </row>
        <row r="14">
          <cell r="B14">
            <v>3</v>
          </cell>
          <cell r="C14" t="str">
            <v>Transformers</v>
          </cell>
          <cell r="D14" t="str">
            <v>Conservator Bags</v>
          </cell>
          <cell r="E14" t="str">
            <v>Conservator Bags</v>
          </cell>
          <cell r="F14" t="str">
            <v>Review effectiveness of air/oil separation systems and investigate alternative methods</v>
          </cell>
          <cell r="G14" t="str">
            <v>O</v>
          </cell>
          <cell r="H14" t="str">
            <v>I</v>
          </cell>
          <cell r="I14">
            <v>2002</v>
          </cell>
          <cell r="J14" t="str">
            <v>AM/Central</v>
          </cell>
          <cell r="K14">
            <v>38352</v>
          </cell>
          <cell r="M14">
            <v>0</v>
          </cell>
          <cell r="N14">
            <v>0</v>
          </cell>
          <cell r="O14">
            <v>0</v>
          </cell>
          <cell r="P14">
            <v>8</v>
          </cell>
          <cell r="Q14">
            <v>3</v>
          </cell>
        </row>
        <row r="15">
          <cell r="B15">
            <v>4</v>
          </cell>
          <cell r="C15" t="str">
            <v>Transformers</v>
          </cell>
          <cell r="D15" t="str">
            <v>Sealing of On Load Tapchanger Diverter Compartments</v>
          </cell>
          <cell r="E15" t="str">
            <v>Other</v>
          </cell>
          <cell r="F15" t="str">
            <v>Review effectiveness of existing condition monitoring where oil leaks from diverter into the main tank and examine alternative techniques</v>
          </cell>
          <cell r="G15" t="str">
            <v>O</v>
          </cell>
          <cell r="H15" t="str">
            <v>I</v>
          </cell>
          <cell r="I15">
            <v>2002</v>
          </cell>
          <cell r="J15" t="str">
            <v>SSE</v>
          </cell>
          <cell r="K15">
            <v>38504</v>
          </cell>
          <cell r="L15" t="str">
            <v>Target dates required</v>
          </cell>
          <cell r="M15">
            <v>0</v>
          </cell>
          <cell r="N15">
            <v>0</v>
          </cell>
          <cell r="O15">
            <v>0</v>
          </cell>
          <cell r="P15">
            <v>8</v>
          </cell>
          <cell r="Q15">
            <v>3</v>
          </cell>
        </row>
        <row r="16">
          <cell r="B16">
            <v>5</v>
          </cell>
          <cell r="C16" t="str">
            <v>Transformers</v>
          </cell>
          <cell r="D16" t="str">
            <v>Ageing of On Load Tapchangers</v>
          </cell>
          <cell r="E16" t="str">
            <v>Other</v>
          </cell>
          <cell r="F16" t="str">
            <v>Review all tapchangers that operate more than 15,000 times per year and assess suitability for an on-line filter unit to be installed, or other methods of controlling diverter switch wear</v>
          </cell>
          <cell r="G16" t="str">
            <v>O</v>
          </cell>
          <cell r="H16" t="str">
            <v>I</v>
          </cell>
          <cell r="I16">
            <v>1998</v>
          </cell>
          <cell r="J16" t="str">
            <v>Asset Managers</v>
          </cell>
          <cell r="K16">
            <v>38504</v>
          </cell>
          <cell r="L16" t="str">
            <v>Target dates required</v>
          </cell>
          <cell r="M16">
            <v>2</v>
          </cell>
          <cell r="N16">
            <v>2</v>
          </cell>
          <cell r="O16">
            <v>10</v>
          </cell>
          <cell r="P16">
            <v>8</v>
          </cell>
          <cell r="Q16">
            <v>3</v>
          </cell>
        </row>
        <row r="17">
          <cell r="B17">
            <v>5</v>
          </cell>
          <cell r="C17" t="str">
            <v>Transformers</v>
          </cell>
          <cell r="D17" t="str">
            <v>Ageing of On Load Tapchangers</v>
          </cell>
          <cell r="E17" t="str">
            <v>Other</v>
          </cell>
          <cell r="F17" t="str">
            <v>Install on-line oil filter units as determined by the investigation</v>
          </cell>
          <cell r="G17" t="str">
            <v>C</v>
          </cell>
          <cell r="H17" t="str">
            <v>C</v>
          </cell>
          <cell r="I17">
            <v>1998</v>
          </cell>
          <cell r="J17" t="str">
            <v>Asset Managers</v>
          </cell>
          <cell r="K17" t="str">
            <v>To be determined by investigation</v>
          </cell>
          <cell r="M17">
            <v>2</v>
          </cell>
          <cell r="N17">
            <v>2</v>
          </cell>
          <cell r="O17">
            <v>10</v>
          </cell>
          <cell r="P17">
            <v>8</v>
          </cell>
          <cell r="Q17">
            <v>3</v>
          </cell>
        </row>
        <row r="18">
          <cell r="B18">
            <v>6</v>
          </cell>
          <cell r="C18" t="str">
            <v>Transformers</v>
          </cell>
          <cell r="D18" t="str">
            <v>Ageing of On Load Tapchangers</v>
          </cell>
          <cell r="E18" t="str">
            <v>Other</v>
          </cell>
          <cell r="F18" t="str">
            <v>Develop a schedule for the inspection of all Reinhausen tapchangers with greater than 300,000 operations (500,000 operations for transformers loaded between 30%  and 50% of rating)</v>
          </cell>
          <cell r="G18" t="str">
            <v>O</v>
          </cell>
          <cell r="H18" t="str">
            <v>I</v>
          </cell>
          <cell r="I18">
            <v>2002</v>
          </cell>
          <cell r="J18" t="str">
            <v>SSE</v>
          </cell>
          <cell r="K18">
            <v>38322</v>
          </cell>
          <cell r="L18" t="str">
            <v>If it hasn't been done need to renew target date.  Also need to split strategy it List and Maintenance Actions</v>
          </cell>
          <cell r="M18">
            <v>2</v>
          </cell>
          <cell r="N18">
            <v>2</v>
          </cell>
          <cell r="O18">
            <v>10</v>
          </cell>
          <cell r="P18">
            <v>10</v>
          </cell>
          <cell r="Q18">
            <v>3</v>
          </cell>
        </row>
        <row r="19">
          <cell r="B19">
            <v>6</v>
          </cell>
          <cell r="C19" t="str">
            <v>Transformers</v>
          </cell>
          <cell r="D19" t="str">
            <v>Ageing of On Load Tapchangers</v>
          </cell>
          <cell r="E19" t="str">
            <v>Other</v>
          </cell>
          <cell r="F19" t="str">
            <v>Inspect Reinhausen type diverters in conjunction with suitably trained persons as per operational schedule</v>
          </cell>
          <cell r="G19" t="str">
            <v>O</v>
          </cell>
          <cell r="H19" t="str">
            <v>I</v>
          </cell>
          <cell r="I19">
            <v>2002</v>
          </cell>
          <cell r="J19" t="str">
            <v>Asset Managers</v>
          </cell>
          <cell r="K19">
            <v>38533</v>
          </cell>
          <cell r="M19">
            <v>2</v>
          </cell>
          <cell r="N19">
            <v>2</v>
          </cell>
          <cell r="O19">
            <v>10</v>
          </cell>
          <cell r="P19">
            <v>10</v>
          </cell>
          <cell r="Q19">
            <v>3</v>
          </cell>
        </row>
        <row r="20">
          <cell r="B20">
            <v>6</v>
          </cell>
          <cell r="C20" t="str">
            <v>Transformers</v>
          </cell>
          <cell r="D20" t="str">
            <v>Ageing of On Load Tapchangers</v>
          </cell>
          <cell r="E20" t="str">
            <v>Replacement</v>
          </cell>
          <cell r="F20" t="str">
            <v>Replace Reinhausen diverter switches dependent on assessment</v>
          </cell>
          <cell r="G20" t="str">
            <v>C</v>
          </cell>
          <cell r="H20" t="str">
            <v>C</v>
          </cell>
          <cell r="I20">
            <v>1998</v>
          </cell>
          <cell r="J20" t="str">
            <v>Asset Managers</v>
          </cell>
          <cell r="K20" t="str">
            <v>To be determined by investigation</v>
          </cell>
          <cell r="L20" t="str">
            <v>This strategy will need to be defined better so it can be costed.</v>
          </cell>
          <cell r="M20">
            <v>2</v>
          </cell>
          <cell r="N20">
            <v>2</v>
          </cell>
          <cell r="O20">
            <v>10</v>
          </cell>
          <cell r="P20">
            <v>10</v>
          </cell>
          <cell r="Q20">
            <v>3</v>
          </cell>
        </row>
        <row r="21">
          <cell r="B21">
            <v>7</v>
          </cell>
          <cell r="C21" t="str">
            <v>Transformers</v>
          </cell>
          <cell r="D21" t="str">
            <v>Ageing of On Load Tapchangers</v>
          </cell>
          <cell r="E21" t="str">
            <v>Other</v>
          </cell>
          <cell r="F21" t="str">
            <v>Identify F&amp;D Type diverters where there is no mechanical stop</v>
          </cell>
          <cell r="G21" t="str">
            <v>O</v>
          </cell>
          <cell r="H21" t="str">
            <v>I</v>
          </cell>
          <cell r="I21">
            <v>2003</v>
          </cell>
          <cell r="J21" t="str">
            <v>Asset Managers</v>
          </cell>
          <cell r="L21" t="str">
            <v xml:space="preserve">This strategy needs to be split into I &amp; M and target date added to I </v>
          </cell>
          <cell r="M21">
            <v>2</v>
          </cell>
          <cell r="N21">
            <v>2</v>
          </cell>
          <cell r="O21">
            <v>10</v>
          </cell>
          <cell r="P21">
            <v>10</v>
          </cell>
          <cell r="Q21">
            <v>3</v>
          </cell>
        </row>
        <row r="22">
          <cell r="B22">
            <v>7.1</v>
          </cell>
          <cell r="C22" t="str">
            <v>Transformers</v>
          </cell>
          <cell r="D22" t="str">
            <v>Ageing of On Load Tapchangers</v>
          </cell>
          <cell r="E22" t="str">
            <v>Other</v>
          </cell>
          <cell r="F22" t="str">
            <v>Fit new end stops to F &amp; D types</v>
          </cell>
          <cell r="G22" t="str">
            <v>O</v>
          </cell>
          <cell r="H22" t="str">
            <v>M</v>
          </cell>
          <cell r="I22">
            <v>2003</v>
          </cell>
          <cell r="J22" t="str">
            <v>Asset Managers</v>
          </cell>
          <cell r="K22">
            <v>38168</v>
          </cell>
          <cell r="L22" t="str">
            <v>If not done renew target dates.</v>
          </cell>
          <cell r="M22">
            <v>2</v>
          </cell>
          <cell r="N22">
            <v>2</v>
          </cell>
          <cell r="O22">
            <v>10</v>
          </cell>
          <cell r="P22">
            <v>10</v>
          </cell>
          <cell r="Q22">
            <v>3</v>
          </cell>
        </row>
        <row r="23">
          <cell r="B23">
            <v>8</v>
          </cell>
          <cell r="C23" t="str">
            <v>Transformers</v>
          </cell>
          <cell r="D23" t="str">
            <v>Ageing of On Load Tapchangers</v>
          </cell>
          <cell r="E23" t="str">
            <v>Other</v>
          </cell>
          <cell r="F23" t="str">
            <v>Investigate comparison methods to verify alignment in tapchangers</v>
          </cell>
          <cell r="G23" t="str">
            <v>O</v>
          </cell>
          <cell r="H23" t="str">
            <v>I</v>
          </cell>
          <cell r="I23">
            <v>2003</v>
          </cell>
          <cell r="J23" t="str">
            <v>SSE</v>
          </cell>
          <cell r="K23">
            <v>38533</v>
          </cell>
          <cell r="M23">
            <v>2</v>
          </cell>
          <cell r="N23">
            <v>2</v>
          </cell>
          <cell r="O23">
            <v>10</v>
          </cell>
          <cell r="P23">
            <v>10</v>
          </cell>
          <cell r="Q23">
            <v>3</v>
          </cell>
        </row>
        <row r="24">
          <cell r="B24">
            <v>9</v>
          </cell>
          <cell r="C24" t="str">
            <v>Transformers</v>
          </cell>
          <cell r="D24" t="str">
            <v>Ageing of On Load Tapchangers</v>
          </cell>
          <cell r="E24" t="str">
            <v>Other</v>
          </cell>
          <cell r="F24" t="str">
            <v>Set up program of inspection and life assessment of at risk and aged tapchangers</v>
          </cell>
          <cell r="G24" t="str">
            <v>O</v>
          </cell>
          <cell r="H24" t="str">
            <v>I</v>
          </cell>
          <cell r="I24">
            <v>2003</v>
          </cell>
          <cell r="J24" t="str">
            <v>SSE</v>
          </cell>
          <cell r="K24">
            <v>37741</v>
          </cell>
          <cell r="L24" t="str">
            <v>Needs to be split into I &amp; M strategies and really needs more specific targets clarifying types of tapchangers referred to</v>
          </cell>
          <cell r="M24">
            <v>2</v>
          </cell>
          <cell r="N24">
            <v>2</v>
          </cell>
          <cell r="O24">
            <v>10</v>
          </cell>
          <cell r="P24">
            <v>10</v>
          </cell>
          <cell r="Q24">
            <v>3</v>
          </cell>
        </row>
        <row r="25">
          <cell r="B25">
            <v>9</v>
          </cell>
          <cell r="C25" t="str">
            <v>Transformers</v>
          </cell>
          <cell r="D25" t="str">
            <v>Ageing of On Load Tapchangers</v>
          </cell>
          <cell r="E25" t="str">
            <v>Other</v>
          </cell>
          <cell r="F25" t="str">
            <v>Suitably trained staff to Inspect tapchangers determine life assessment</v>
          </cell>
          <cell r="G25" t="str">
            <v>O</v>
          </cell>
          <cell r="H25" t="str">
            <v>I</v>
          </cell>
          <cell r="I25">
            <v>2003</v>
          </cell>
          <cell r="J25" t="str">
            <v>Asset Managers</v>
          </cell>
          <cell r="K25">
            <v>39263</v>
          </cell>
          <cell r="M25">
            <v>2</v>
          </cell>
          <cell r="N25">
            <v>2</v>
          </cell>
          <cell r="O25">
            <v>10</v>
          </cell>
          <cell r="P25">
            <v>10</v>
          </cell>
          <cell r="Q25">
            <v>3</v>
          </cell>
        </row>
        <row r="26">
          <cell r="B26">
            <v>10</v>
          </cell>
          <cell r="C26" t="str">
            <v>Transformers</v>
          </cell>
          <cell r="D26" t="str">
            <v>Ageing of On Load Tapchangers</v>
          </cell>
          <cell r="E26" t="str">
            <v>Other</v>
          </cell>
          <cell r="F26" t="str">
            <v>Report and investigate AVR to reduce no. taps/day</v>
          </cell>
          <cell r="G26" t="str">
            <v>O</v>
          </cell>
          <cell r="H26" t="str">
            <v>I</v>
          </cell>
          <cell r="I26">
            <v>2003</v>
          </cell>
          <cell r="J26" t="str">
            <v>Asset Managers</v>
          </cell>
          <cell r="K26">
            <v>38168</v>
          </cell>
          <cell r="M26">
            <v>2</v>
          </cell>
          <cell r="N26">
            <v>2</v>
          </cell>
          <cell r="O26">
            <v>10</v>
          </cell>
          <cell r="P26">
            <v>8</v>
          </cell>
          <cell r="Q26">
            <v>3</v>
          </cell>
        </row>
        <row r="27">
          <cell r="B27">
            <v>11</v>
          </cell>
          <cell r="C27" t="str">
            <v>Transformers</v>
          </cell>
          <cell r="D27" t="str">
            <v>Bushings</v>
          </cell>
          <cell r="E27" t="str">
            <v>Replacement</v>
          </cell>
          <cell r="F27" t="str">
            <v>Replace all condenser bushings with no DDF point</v>
          </cell>
          <cell r="G27" t="str">
            <v>M</v>
          </cell>
          <cell r="H27" t="str">
            <v>R</v>
          </cell>
          <cell r="I27">
            <v>2000</v>
          </cell>
          <cell r="J27" t="str">
            <v>Asset Managers</v>
          </cell>
          <cell r="K27" t="str">
            <v xml:space="preserve"> Dec 2004</v>
          </cell>
          <cell r="L27" t="str">
            <v>Need to identify which transformers have condenser bushings with no DDF point</v>
          </cell>
          <cell r="M27">
            <v>10</v>
          </cell>
          <cell r="N27">
            <v>5</v>
          </cell>
          <cell r="O27">
            <v>10</v>
          </cell>
          <cell r="P27">
            <v>10</v>
          </cell>
          <cell r="Q27">
            <v>3</v>
          </cell>
        </row>
        <row r="28">
          <cell r="B28">
            <v>12</v>
          </cell>
          <cell r="C28" t="str">
            <v>Transformers</v>
          </cell>
          <cell r="D28" t="str">
            <v>Bushings</v>
          </cell>
          <cell r="E28" t="str">
            <v>Replacement</v>
          </cell>
          <cell r="F28" t="str">
            <v>Replace all condenser type SRBP bushings</v>
          </cell>
          <cell r="G28" t="str">
            <v>M</v>
          </cell>
          <cell r="H28" t="str">
            <v>R</v>
          </cell>
          <cell r="I28">
            <v>2003</v>
          </cell>
          <cell r="J28" t="str">
            <v>Asset Managers</v>
          </cell>
          <cell r="K28">
            <v>39629</v>
          </cell>
          <cell r="L28" t="str">
            <v>Identify bushings</v>
          </cell>
          <cell r="M28">
            <v>10</v>
          </cell>
          <cell r="N28">
            <v>5</v>
          </cell>
          <cell r="O28">
            <v>10</v>
          </cell>
          <cell r="P28">
            <v>10</v>
          </cell>
          <cell r="Q28">
            <v>3</v>
          </cell>
        </row>
        <row r="29">
          <cell r="B29">
            <v>13</v>
          </cell>
          <cell r="C29" t="str">
            <v>Transformers</v>
          </cell>
          <cell r="D29" t="str">
            <v>DGA Techniques</v>
          </cell>
          <cell r="E29" t="str">
            <v>Other</v>
          </cell>
          <cell r="F29" t="str">
            <v>Provide Specialist Training in DGA assessment techniques for selected staff</v>
          </cell>
          <cell r="G29" t="str">
            <v>O</v>
          </cell>
          <cell r="H29" t="str">
            <v>I</v>
          </cell>
          <cell r="I29">
            <v>2003</v>
          </cell>
          <cell r="J29" t="str">
            <v>SSE</v>
          </cell>
          <cell r="K29">
            <v>38322</v>
          </cell>
          <cell r="M29">
            <v>0</v>
          </cell>
          <cell r="N29">
            <v>0</v>
          </cell>
          <cell r="O29">
            <v>0</v>
          </cell>
          <cell r="P29">
            <v>8</v>
          </cell>
          <cell r="Q29">
            <v>3</v>
          </cell>
        </row>
        <row r="30">
          <cell r="B30">
            <v>13</v>
          </cell>
          <cell r="C30" t="str">
            <v>Transformers</v>
          </cell>
          <cell r="D30" t="str">
            <v>DGA Techniques</v>
          </cell>
          <cell r="E30" t="str">
            <v>Other</v>
          </cell>
          <cell r="F30" t="str">
            <v>Acquire DGA Assessment tools and implement supporting processes</v>
          </cell>
          <cell r="G30" t="str">
            <v>O</v>
          </cell>
          <cell r="H30" t="str">
            <v>I</v>
          </cell>
          <cell r="I30">
            <v>2003</v>
          </cell>
          <cell r="J30" t="str">
            <v>SSE</v>
          </cell>
          <cell r="K30">
            <v>38504</v>
          </cell>
          <cell r="M30">
            <v>0</v>
          </cell>
          <cell r="N30">
            <v>0</v>
          </cell>
          <cell r="O30">
            <v>0</v>
          </cell>
          <cell r="P30">
            <v>8</v>
          </cell>
          <cell r="Q30">
            <v>3</v>
          </cell>
        </row>
        <row r="31">
          <cell r="B31">
            <v>14</v>
          </cell>
          <cell r="C31" t="str">
            <v>Transformers</v>
          </cell>
          <cell r="D31" t="str">
            <v>Aged Transformers</v>
          </cell>
          <cell r="E31" t="str">
            <v>Other</v>
          </cell>
          <cell r="F31" t="str">
            <v>Review available DGA Data to identify transformers of concern</v>
          </cell>
          <cell r="G31" t="str">
            <v>O</v>
          </cell>
          <cell r="H31" t="str">
            <v>I</v>
          </cell>
          <cell r="I31">
            <v>2003</v>
          </cell>
          <cell r="J31" t="str">
            <v>Asset Managers</v>
          </cell>
          <cell r="K31">
            <v>38322</v>
          </cell>
          <cell r="M31">
            <v>0</v>
          </cell>
          <cell r="N31">
            <v>0</v>
          </cell>
          <cell r="O31">
            <v>0</v>
          </cell>
          <cell r="P31">
            <v>8</v>
          </cell>
          <cell r="Q31">
            <v>3</v>
          </cell>
        </row>
        <row r="32">
          <cell r="B32">
            <v>14</v>
          </cell>
          <cell r="C32" t="str">
            <v>Transformers</v>
          </cell>
          <cell r="D32" t="str">
            <v>Aged Transformers</v>
          </cell>
          <cell r="E32" t="str">
            <v>Other</v>
          </cell>
          <cell r="F32" t="str">
            <v>Develop an Aged transformer management policy supported by a decision making model</v>
          </cell>
          <cell r="G32" t="str">
            <v>O</v>
          </cell>
          <cell r="H32" t="str">
            <v>I</v>
          </cell>
          <cell r="I32">
            <v>2003</v>
          </cell>
          <cell r="J32" t="str">
            <v>SSE</v>
          </cell>
          <cell r="K32">
            <v>38322</v>
          </cell>
          <cell r="M32">
            <v>0</v>
          </cell>
          <cell r="N32">
            <v>0</v>
          </cell>
          <cell r="O32">
            <v>0</v>
          </cell>
          <cell r="P32">
            <v>8</v>
          </cell>
          <cell r="Q32">
            <v>3</v>
          </cell>
        </row>
        <row r="33">
          <cell r="B33">
            <v>14</v>
          </cell>
          <cell r="C33" t="str">
            <v>Transformers</v>
          </cell>
          <cell r="D33" t="str">
            <v>Aged Transformers</v>
          </cell>
          <cell r="E33" t="str">
            <v>Other</v>
          </cell>
          <cell r="F33" t="str">
            <v>Apply the Aged Transformer model to all transformers to prioritise at risk transformers for replacement or refurbishment</v>
          </cell>
          <cell r="G33" t="str">
            <v>O</v>
          </cell>
          <cell r="H33" t="str">
            <v>I</v>
          </cell>
          <cell r="I33">
            <v>2003</v>
          </cell>
          <cell r="J33" t="str">
            <v>Asset Managers</v>
          </cell>
          <cell r="K33">
            <v>38504</v>
          </cell>
          <cell r="M33">
            <v>0</v>
          </cell>
          <cell r="N33">
            <v>0</v>
          </cell>
          <cell r="O33">
            <v>0</v>
          </cell>
          <cell r="P33">
            <v>8</v>
          </cell>
          <cell r="Q33">
            <v>3</v>
          </cell>
        </row>
        <row r="34">
          <cell r="B34">
            <v>15</v>
          </cell>
          <cell r="C34" t="str">
            <v>Transformers</v>
          </cell>
          <cell r="D34" t="str">
            <v>Operational Recommendations</v>
          </cell>
          <cell r="E34" t="str">
            <v>Other</v>
          </cell>
          <cell r="F34" t="str">
            <v>Implement operating procedures to minimise risk of loss of supply when taking tapchangers out of service by taking transformers to new tap before switching</v>
          </cell>
          <cell r="G34" t="str">
            <v>O</v>
          </cell>
          <cell r="H34" t="str">
            <v>I</v>
          </cell>
          <cell r="I34">
            <v>2003</v>
          </cell>
          <cell r="J34" t="str">
            <v>SSE</v>
          </cell>
          <cell r="K34">
            <v>38322</v>
          </cell>
          <cell r="M34">
            <v>2</v>
          </cell>
          <cell r="N34">
            <v>2</v>
          </cell>
          <cell r="O34">
            <v>10</v>
          </cell>
          <cell r="P34">
            <v>8</v>
          </cell>
          <cell r="Q34">
            <v>3</v>
          </cell>
        </row>
        <row r="35">
          <cell r="B35">
            <v>16</v>
          </cell>
          <cell r="C35" t="str">
            <v>Circuit Breakers</v>
          </cell>
          <cell r="D35" t="str">
            <v>AEI GA 11 W8 CBs</v>
          </cell>
          <cell r="E35" t="str">
            <v>Replacement</v>
          </cell>
          <cell r="F35" t="str">
            <v>Replace all of this type</v>
          </cell>
          <cell r="G35" t="str">
            <v>C</v>
          </cell>
          <cell r="H35" t="str">
            <v>R</v>
          </cell>
          <cell r="I35">
            <v>1995</v>
          </cell>
          <cell r="J35" t="str">
            <v>Asset Managers</v>
          </cell>
          <cell r="K35" t="str">
            <v>June, 2008</v>
          </cell>
          <cell r="L35" t="str">
            <v>Strategy shouldn't identify rate of change</v>
          </cell>
          <cell r="M35">
            <v>8</v>
          </cell>
          <cell r="N35">
            <v>0</v>
          </cell>
          <cell r="O35">
            <v>10</v>
          </cell>
          <cell r="P35">
            <v>10</v>
          </cell>
          <cell r="Q35">
            <v>2</v>
          </cell>
        </row>
        <row r="36">
          <cell r="B36">
            <v>17</v>
          </cell>
          <cell r="C36" t="str">
            <v>Circuit Breakers</v>
          </cell>
          <cell r="D36" t="str">
            <v>132 kV (OBR30) Reyrolle CBs</v>
          </cell>
          <cell r="E36" t="str">
            <v>Replacement</v>
          </cell>
          <cell r="F36" t="str">
            <v>Replace all of this type</v>
          </cell>
          <cell r="G36" t="str">
            <v>C</v>
          </cell>
          <cell r="H36" t="str">
            <v>R</v>
          </cell>
          <cell r="I36">
            <v>1995</v>
          </cell>
          <cell r="J36" t="str">
            <v>Asset Managers</v>
          </cell>
          <cell r="K36" t="str">
            <v>June, 2004</v>
          </cell>
          <cell r="M36">
            <v>5</v>
          </cell>
          <cell r="N36">
            <v>0</v>
          </cell>
          <cell r="O36">
            <v>10</v>
          </cell>
          <cell r="P36">
            <v>10</v>
          </cell>
          <cell r="Q36">
            <v>3</v>
          </cell>
        </row>
        <row r="37">
          <cell r="B37">
            <v>18</v>
          </cell>
          <cell r="C37" t="str">
            <v>Circuit Breakers</v>
          </cell>
          <cell r="D37" t="str">
            <v>132 kV AEG WM5077</v>
          </cell>
          <cell r="E37" t="str">
            <v>Replacement</v>
          </cell>
          <cell r="F37" t="str">
            <v>Replace all of this type</v>
          </cell>
          <cell r="G37" t="str">
            <v>C</v>
          </cell>
          <cell r="H37" t="str">
            <v>R</v>
          </cell>
          <cell r="I37">
            <v>1995</v>
          </cell>
          <cell r="J37" t="str">
            <v>Asset Managers</v>
          </cell>
          <cell r="K37" t="str">
            <v>June, 2005</v>
          </cell>
          <cell r="M37">
            <v>0</v>
          </cell>
          <cell r="N37">
            <v>0</v>
          </cell>
          <cell r="O37">
            <v>8</v>
          </cell>
          <cell r="P37">
            <v>8</v>
          </cell>
          <cell r="Q37">
            <v>3</v>
          </cell>
        </row>
        <row r="38">
          <cell r="B38">
            <v>19</v>
          </cell>
          <cell r="C38" t="str">
            <v>Circuit Breakers</v>
          </cell>
          <cell r="D38" t="str">
            <v>66kV Oerlikon TOF60.6</v>
          </cell>
          <cell r="E38" t="str">
            <v>Replacement</v>
          </cell>
          <cell r="F38" t="str">
            <v>Replace all of this type</v>
          </cell>
          <cell r="G38" t="str">
            <v>C</v>
          </cell>
          <cell r="H38" t="str">
            <v>R</v>
          </cell>
          <cell r="I38">
            <v>1995</v>
          </cell>
          <cell r="J38" t="str">
            <v>Asset Managers</v>
          </cell>
          <cell r="K38">
            <v>38139</v>
          </cell>
          <cell r="M38">
            <v>0</v>
          </cell>
          <cell r="N38">
            <v>0</v>
          </cell>
          <cell r="O38">
            <v>8</v>
          </cell>
          <cell r="P38">
            <v>8</v>
          </cell>
          <cell r="Q38">
            <v>3</v>
          </cell>
        </row>
        <row r="39">
          <cell r="B39">
            <v>20</v>
          </cell>
          <cell r="C39" t="str">
            <v>Circuit Breakers</v>
          </cell>
          <cell r="D39" t="str">
            <v xml:space="preserve">33kV Westinghouse GC </v>
          </cell>
          <cell r="E39" t="str">
            <v>Replacement</v>
          </cell>
          <cell r="F39" t="str">
            <v>Replace if no DDF Point</v>
          </cell>
          <cell r="G39" t="str">
            <v>C</v>
          </cell>
          <cell r="H39" t="str">
            <v>R</v>
          </cell>
          <cell r="I39">
            <v>2001</v>
          </cell>
          <cell r="J39" t="str">
            <v>Asset Managers</v>
          </cell>
          <cell r="K39">
            <v>38504</v>
          </cell>
          <cell r="L39" t="str">
            <v>No completion date</v>
          </cell>
          <cell r="M39">
            <v>8</v>
          </cell>
          <cell r="N39">
            <v>2</v>
          </cell>
          <cell r="O39">
            <v>8</v>
          </cell>
          <cell r="P39">
            <v>5</v>
          </cell>
          <cell r="Q39">
            <v>2</v>
          </cell>
        </row>
        <row r="40">
          <cell r="B40">
            <v>20.100000000000001</v>
          </cell>
          <cell r="C40" t="str">
            <v>Circuit Breakers</v>
          </cell>
          <cell r="D40" t="str">
            <v xml:space="preserve">33kV Westinghouse GC </v>
          </cell>
          <cell r="E40" t="str">
            <v>Replacement</v>
          </cell>
          <cell r="F40" t="str">
            <v>Replace all of this type</v>
          </cell>
          <cell r="G40" t="str">
            <v>C</v>
          </cell>
          <cell r="H40" t="str">
            <v>R</v>
          </cell>
          <cell r="I40">
            <v>2004</v>
          </cell>
          <cell r="J40" t="str">
            <v>Asset Managers</v>
          </cell>
          <cell r="K40" t="str">
            <v>June, 2007</v>
          </cell>
          <cell r="M40">
            <v>5</v>
          </cell>
          <cell r="N40">
            <v>2</v>
          </cell>
          <cell r="O40">
            <v>8</v>
          </cell>
          <cell r="P40">
            <v>5</v>
          </cell>
          <cell r="Q40">
            <v>2</v>
          </cell>
        </row>
        <row r="41">
          <cell r="B41">
            <v>21</v>
          </cell>
          <cell r="C41" t="str">
            <v>Circuit Breakers</v>
          </cell>
          <cell r="D41" t="str">
            <v>22kv Sace</v>
          </cell>
          <cell r="E41" t="str">
            <v>Replacement</v>
          </cell>
          <cell r="F41" t="str">
            <v>Replace all of this type</v>
          </cell>
          <cell r="G41" t="str">
            <v>C</v>
          </cell>
          <cell r="H41" t="str">
            <v>R</v>
          </cell>
          <cell r="I41">
            <v>1998</v>
          </cell>
          <cell r="J41" t="str">
            <v>Asset Managers</v>
          </cell>
          <cell r="K41" t="str">
            <v>June, 2005</v>
          </cell>
          <cell r="M41">
            <v>0</v>
          </cell>
          <cell r="N41">
            <v>0</v>
          </cell>
          <cell r="O41">
            <v>8</v>
          </cell>
          <cell r="P41">
            <v>8</v>
          </cell>
          <cell r="Q41">
            <v>3</v>
          </cell>
        </row>
        <row r="42">
          <cell r="B42">
            <v>22</v>
          </cell>
          <cell r="C42" t="str">
            <v>Circuit Breakers</v>
          </cell>
          <cell r="D42" t="str">
            <v>132kV Galileo OCERD 150</v>
          </cell>
          <cell r="E42" t="str">
            <v>Replacement</v>
          </cell>
          <cell r="F42" t="str">
            <v>Replace all of this type</v>
          </cell>
          <cell r="G42" t="str">
            <v>C</v>
          </cell>
          <cell r="H42" t="str">
            <v>R</v>
          </cell>
          <cell r="I42">
            <v>1998</v>
          </cell>
          <cell r="J42" t="str">
            <v>Asset Managers</v>
          </cell>
          <cell r="K42" t="str">
            <v>June, 2005</v>
          </cell>
          <cell r="M42">
            <v>0</v>
          </cell>
          <cell r="N42">
            <v>10</v>
          </cell>
          <cell r="O42">
            <v>5</v>
          </cell>
          <cell r="P42">
            <v>5</v>
          </cell>
          <cell r="Q42">
            <v>3</v>
          </cell>
        </row>
        <row r="43">
          <cell r="B43">
            <v>23</v>
          </cell>
          <cell r="C43" t="str">
            <v>Circuit Breakers</v>
          </cell>
          <cell r="D43" t="str">
            <v>Oerlikon FS13C3.1 &amp; FR</v>
          </cell>
          <cell r="E43" t="str">
            <v>Replacement</v>
          </cell>
          <cell r="F43" t="str">
            <v>Replace all of this type</v>
          </cell>
          <cell r="G43" t="str">
            <v>C</v>
          </cell>
          <cell r="H43" t="str">
            <v>R</v>
          </cell>
          <cell r="I43">
            <v>1995</v>
          </cell>
          <cell r="J43" t="str">
            <v>Asset Managers</v>
          </cell>
          <cell r="K43" t="str">
            <v>June, 2005</v>
          </cell>
          <cell r="M43">
            <v>0</v>
          </cell>
          <cell r="N43">
            <v>0</v>
          </cell>
          <cell r="O43">
            <v>8</v>
          </cell>
          <cell r="P43">
            <v>8</v>
          </cell>
          <cell r="Q43">
            <v>3</v>
          </cell>
        </row>
        <row r="44">
          <cell r="B44">
            <v>24</v>
          </cell>
          <cell r="C44" t="str">
            <v>Circuit Breakers</v>
          </cell>
          <cell r="D44" t="str">
            <v xml:space="preserve">BTH 66kV </v>
          </cell>
          <cell r="E44" t="str">
            <v>Replacement</v>
          </cell>
          <cell r="F44" t="str">
            <v>Replace all of this type</v>
          </cell>
          <cell r="G44" t="str">
            <v>C</v>
          </cell>
          <cell r="H44" t="str">
            <v>R</v>
          </cell>
          <cell r="I44">
            <v>2000</v>
          </cell>
          <cell r="J44" t="str">
            <v>Asset Managers</v>
          </cell>
          <cell r="K44" t="str">
            <v>June, 2005</v>
          </cell>
          <cell r="M44">
            <v>5</v>
          </cell>
          <cell r="N44">
            <v>2</v>
          </cell>
          <cell r="O44">
            <v>8</v>
          </cell>
          <cell r="P44">
            <v>5</v>
          </cell>
          <cell r="Q44">
            <v>3</v>
          </cell>
        </row>
        <row r="45">
          <cell r="B45">
            <v>25</v>
          </cell>
          <cell r="C45" t="str">
            <v>Circuit Breakers</v>
          </cell>
          <cell r="D45" t="str">
            <v>Reyrolle 132kV OS</v>
          </cell>
          <cell r="E45" t="str">
            <v>Replacement</v>
          </cell>
          <cell r="F45" t="str">
            <v>Replace all of this type</v>
          </cell>
          <cell r="G45" t="str">
            <v>C</v>
          </cell>
          <cell r="H45" t="str">
            <v>R</v>
          </cell>
          <cell r="I45">
            <v>2000</v>
          </cell>
          <cell r="J45" t="str">
            <v>Asset Managers</v>
          </cell>
          <cell r="K45" t="str">
            <v>June,2005</v>
          </cell>
          <cell r="M45">
            <v>0</v>
          </cell>
          <cell r="N45">
            <v>0</v>
          </cell>
          <cell r="O45">
            <v>8</v>
          </cell>
          <cell r="P45">
            <v>8</v>
          </cell>
          <cell r="Q45">
            <v>2</v>
          </cell>
        </row>
        <row r="46">
          <cell r="B46">
            <v>26</v>
          </cell>
          <cell r="C46" t="str">
            <v>Circuit Breakers</v>
          </cell>
          <cell r="D46" t="str">
            <v>ASEA 132kV HKEY</v>
          </cell>
          <cell r="E46" t="str">
            <v>Replacement</v>
          </cell>
          <cell r="F46" t="str">
            <v>Replace all of this type</v>
          </cell>
          <cell r="G46" t="str">
            <v>C</v>
          </cell>
          <cell r="H46" t="str">
            <v>R</v>
          </cell>
          <cell r="I46">
            <v>2000</v>
          </cell>
          <cell r="J46" t="str">
            <v>Asset Managers</v>
          </cell>
          <cell r="K46" t="str">
            <v>June, 2011</v>
          </cell>
          <cell r="M46">
            <v>0</v>
          </cell>
          <cell r="N46">
            <v>0</v>
          </cell>
          <cell r="O46">
            <v>8</v>
          </cell>
          <cell r="P46">
            <v>8</v>
          </cell>
          <cell r="Q46">
            <v>2</v>
          </cell>
        </row>
        <row r="47">
          <cell r="B47">
            <v>27</v>
          </cell>
          <cell r="C47" t="str">
            <v>Circuit Breakers</v>
          </cell>
          <cell r="D47" t="str">
            <v>ASEA 66kV HKEY</v>
          </cell>
          <cell r="E47" t="str">
            <v>Replacement</v>
          </cell>
          <cell r="F47" t="str">
            <v>Replace all of this type</v>
          </cell>
          <cell r="G47" t="str">
            <v>C</v>
          </cell>
          <cell r="H47" t="str">
            <v>R</v>
          </cell>
          <cell r="I47">
            <v>2000</v>
          </cell>
          <cell r="J47" t="str">
            <v>Asset Managers</v>
          </cell>
          <cell r="K47" t="str">
            <v>June, 2007</v>
          </cell>
          <cell r="M47">
            <v>0</v>
          </cell>
          <cell r="N47">
            <v>0</v>
          </cell>
          <cell r="O47">
            <v>8</v>
          </cell>
          <cell r="P47">
            <v>8</v>
          </cell>
          <cell r="Q47">
            <v>1</v>
          </cell>
        </row>
        <row r="48">
          <cell r="B48">
            <v>28</v>
          </cell>
          <cell r="C48" t="str">
            <v>Circuit Breakers</v>
          </cell>
          <cell r="D48" t="str">
            <v>Brown Boveri 66kV ELF</v>
          </cell>
          <cell r="E48" t="str">
            <v>Replacement</v>
          </cell>
          <cell r="F48" t="str">
            <v>Replace all of this type</v>
          </cell>
          <cell r="G48" t="str">
            <v>C</v>
          </cell>
          <cell r="H48" t="str">
            <v>R</v>
          </cell>
          <cell r="I48">
            <v>2000</v>
          </cell>
          <cell r="J48" t="str">
            <v>Asset Managers</v>
          </cell>
          <cell r="K48" t="str">
            <v>June, 2013</v>
          </cell>
          <cell r="M48">
            <v>0</v>
          </cell>
          <cell r="N48">
            <v>0</v>
          </cell>
          <cell r="O48">
            <v>8</v>
          </cell>
          <cell r="P48">
            <v>8</v>
          </cell>
          <cell r="Q48">
            <v>3</v>
          </cell>
        </row>
        <row r="49">
          <cell r="B49">
            <v>29</v>
          </cell>
          <cell r="C49" t="str">
            <v>Circuit Breakers</v>
          </cell>
          <cell r="D49" t="str">
            <v>SF6 CBs</v>
          </cell>
          <cell r="E49" t="str">
            <v>Other</v>
          </cell>
          <cell r="F49" t="str">
            <v>Inspection of Nominated CBs</v>
          </cell>
          <cell r="G49" t="str">
            <v>O</v>
          </cell>
          <cell r="H49" t="str">
            <v>I</v>
          </cell>
          <cell r="I49">
            <v>2000</v>
          </cell>
          <cell r="J49" t="str">
            <v>SSE</v>
          </cell>
          <cell r="K49" t="str">
            <v>Recurrent Each April</v>
          </cell>
          <cell r="M49">
            <v>0</v>
          </cell>
          <cell r="N49">
            <v>0</v>
          </cell>
          <cell r="O49">
            <v>8</v>
          </cell>
          <cell r="P49">
            <v>0</v>
          </cell>
          <cell r="Q49">
            <v>3</v>
          </cell>
        </row>
        <row r="50">
          <cell r="B50">
            <v>30</v>
          </cell>
          <cell r="C50" t="str">
            <v>Circuit Breakers</v>
          </cell>
          <cell r="D50" t="str">
            <v>AEI 33kV Bulk Oil</v>
          </cell>
          <cell r="E50" t="str">
            <v>Replacement</v>
          </cell>
          <cell r="F50" t="str">
            <v>Replace all of this type</v>
          </cell>
          <cell r="G50" t="str">
            <v>C</v>
          </cell>
          <cell r="H50" t="str">
            <v>R</v>
          </cell>
          <cell r="I50">
            <v>2001</v>
          </cell>
          <cell r="J50" t="str">
            <v>Asset Managers</v>
          </cell>
          <cell r="K50">
            <v>39417</v>
          </cell>
          <cell r="M50">
            <v>5</v>
          </cell>
          <cell r="N50">
            <v>2</v>
          </cell>
          <cell r="O50">
            <v>8</v>
          </cell>
          <cell r="P50">
            <v>5</v>
          </cell>
          <cell r="Q50">
            <v>2</v>
          </cell>
        </row>
        <row r="51">
          <cell r="B51">
            <v>31</v>
          </cell>
          <cell r="C51" t="str">
            <v>Circuit Breakers</v>
          </cell>
          <cell r="D51" t="str">
            <v>ABB 132kV HLD</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cell r="Q51">
            <v>1</v>
          </cell>
        </row>
        <row r="52">
          <cell r="B52">
            <v>32</v>
          </cell>
          <cell r="C52" t="str">
            <v>Circuit Breakers</v>
          </cell>
          <cell r="D52" t="str">
            <v>DELLE 66kV HPGE</v>
          </cell>
          <cell r="E52" t="str">
            <v>Replacement</v>
          </cell>
          <cell r="F52" t="str">
            <v>Replace all of this type</v>
          </cell>
          <cell r="G52" t="str">
            <v>C</v>
          </cell>
          <cell r="H52" t="str">
            <v>R</v>
          </cell>
          <cell r="I52">
            <v>2004</v>
          </cell>
          <cell r="J52" t="str">
            <v>Asset Managers</v>
          </cell>
          <cell r="K52">
            <v>42887</v>
          </cell>
          <cell r="M52">
            <v>0</v>
          </cell>
          <cell r="N52">
            <v>0</v>
          </cell>
          <cell r="O52">
            <v>8</v>
          </cell>
          <cell r="P52">
            <v>8</v>
          </cell>
          <cell r="Q52">
            <v>1</v>
          </cell>
        </row>
        <row r="53">
          <cell r="B53">
            <v>33</v>
          </cell>
          <cell r="C53" t="str">
            <v>Circuit Breakers</v>
          </cell>
          <cell r="D53" t="str">
            <v>Merlin Gerin FA1</v>
          </cell>
          <cell r="E53" t="str">
            <v>Replacement</v>
          </cell>
          <cell r="F53" t="str">
            <v>Assess for Replacement Strategy</v>
          </cell>
          <cell r="G53" t="str">
            <v>O</v>
          </cell>
          <cell r="H53" t="str">
            <v>I</v>
          </cell>
          <cell r="I53">
            <v>2002</v>
          </cell>
          <cell r="J53" t="str">
            <v>SSE</v>
          </cell>
          <cell r="K53">
            <v>39052</v>
          </cell>
          <cell r="M53">
            <v>0</v>
          </cell>
          <cell r="N53">
            <v>0</v>
          </cell>
          <cell r="O53">
            <v>8</v>
          </cell>
          <cell r="P53">
            <v>8</v>
          </cell>
          <cell r="Q53">
            <v>3</v>
          </cell>
        </row>
        <row r="54">
          <cell r="B54">
            <v>34</v>
          </cell>
          <cell r="C54" t="str">
            <v>Circuit Breakers</v>
          </cell>
          <cell r="D54" t="str">
            <v>Merlin Gerin FA2</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cell r="Q54">
            <v>3</v>
          </cell>
        </row>
        <row r="55">
          <cell r="B55">
            <v>35</v>
          </cell>
          <cell r="C55" t="str">
            <v>Circuit Breakers</v>
          </cell>
          <cell r="D55" t="str">
            <v>Merlin Gerin FA4</v>
          </cell>
          <cell r="E55" t="str">
            <v>Replacement</v>
          </cell>
          <cell r="F55" t="str">
            <v>Assess for Replacement Strategy</v>
          </cell>
          <cell r="G55" t="str">
            <v>O</v>
          </cell>
          <cell r="H55" t="str">
            <v>I</v>
          </cell>
          <cell r="I55">
            <v>2002</v>
          </cell>
          <cell r="J55" t="str">
            <v>SSE</v>
          </cell>
          <cell r="K55">
            <v>38687</v>
          </cell>
          <cell r="M55">
            <v>0</v>
          </cell>
          <cell r="N55">
            <v>0</v>
          </cell>
          <cell r="O55">
            <v>8</v>
          </cell>
          <cell r="P55">
            <v>8</v>
          </cell>
          <cell r="Q55">
            <v>3</v>
          </cell>
        </row>
        <row r="56">
          <cell r="B56">
            <v>36</v>
          </cell>
          <cell r="C56" t="str">
            <v>Circuit Breakers</v>
          </cell>
          <cell r="D56" t="str">
            <v>Merlin Gerin PFA</v>
          </cell>
          <cell r="E56" t="str">
            <v>Replacement</v>
          </cell>
          <cell r="F56" t="str">
            <v>Assess for Replacement Strategy</v>
          </cell>
          <cell r="G56" t="str">
            <v>O</v>
          </cell>
          <cell r="H56" t="str">
            <v>I</v>
          </cell>
          <cell r="I56">
            <v>2002</v>
          </cell>
          <cell r="J56" t="str">
            <v>SSE</v>
          </cell>
          <cell r="K56">
            <v>39052</v>
          </cell>
          <cell r="M56">
            <v>0</v>
          </cell>
          <cell r="N56">
            <v>0</v>
          </cell>
          <cell r="O56">
            <v>8</v>
          </cell>
          <cell r="P56">
            <v>8</v>
          </cell>
          <cell r="Q56">
            <v>3</v>
          </cell>
        </row>
        <row r="57">
          <cell r="B57">
            <v>37</v>
          </cell>
          <cell r="C57" t="str">
            <v>Circuit Breakers</v>
          </cell>
          <cell r="D57" t="str">
            <v>330kv Sprecher HPF515Q6</v>
          </cell>
          <cell r="E57" t="str">
            <v>Replacement</v>
          </cell>
          <cell r="F57" t="str">
            <v>Assess for Replacement Strategy</v>
          </cell>
          <cell r="G57" t="str">
            <v>O</v>
          </cell>
          <cell r="H57" t="str">
            <v>I</v>
          </cell>
          <cell r="I57">
            <v>2002</v>
          </cell>
          <cell r="J57" t="str">
            <v>SSE</v>
          </cell>
          <cell r="K57">
            <v>38687</v>
          </cell>
          <cell r="M57">
            <v>0</v>
          </cell>
          <cell r="N57">
            <v>0</v>
          </cell>
          <cell r="O57">
            <v>8</v>
          </cell>
          <cell r="P57">
            <v>8</v>
          </cell>
          <cell r="Q57">
            <v>3</v>
          </cell>
        </row>
        <row r="58">
          <cell r="B58">
            <v>38</v>
          </cell>
          <cell r="C58" t="str">
            <v>Instrument Transformers</v>
          </cell>
          <cell r="D58" t="str">
            <v>Its that cannot be sampled</v>
          </cell>
          <cell r="E58" t="str">
            <v>Replacement</v>
          </cell>
          <cell r="F58" t="str">
            <v>Replace all instrument transformers that cannot be sampled to meet the requirements of the maintenance policy</v>
          </cell>
          <cell r="G58" t="str">
            <v>C</v>
          </cell>
          <cell r="H58" t="str">
            <v>R</v>
          </cell>
          <cell r="I58">
            <v>1994</v>
          </cell>
          <cell r="J58" t="str">
            <v>Asset Managers</v>
          </cell>
          <cell r="K58" t="str">
            <v xml:space="preserve"> dec2008</v>
          </cell>
          <cell r="M58">
            <v>8</v>
          </cell>
          <cell r="N58">
            <v>5</v>
          </cell>
          <cell r="O58">
            <v>8</v>
          </cell>
          <cell r="P58">
            <v>5</v>
          </cell>
          <cell r="Q58">
            <v>3</v>
          </cell>
        </row>
        <row r="59">
          <cell r="B59">
            <v>39</v>
          </cell>
          <cell r="C59" t="str">
            <v>Instrument Transformers</v>
          </cell>
          <cell r="D59" t="str">
            <v>High DGA ITs - 220kV and above</v>
          </cell>
          <cell r="E59" t="str">
            <v>Replacement</v>
          </cell>
          <cell r="F59" t="str">
            <v>Assess and Replace as required</v>
          </cell>
          <cell r="G59" t="str">
            <v>C</v>
          </cell>
          <cell r="H59" t="str">
            <v>C</v>
          </cell>
          <cell r="I59">
            <v>1994</v>
          </cell>
          <cell r="J59" t="str">
            <v>Asset Managers</v>
          </cell>
          <cell r="K59" t="str">
            <v>Recurrent</v>
          </cell>
          <cell r="M59">
            <v>10</v>
          </cell>
          <cell r="N59">
            <v>5</v>
          </cell>
          <cell r="O59">
            <v>8</v>
          </cell>
          <cell r="P59">
            <v>5</v>
          </cell>
          <cell r="Q59" t="str">
            <v>1           (one business case for these strategies)</v>
          </cell>
        </row>
        <row r="60">
          <cell r="B60">
            <v>39</v>
          </cell>
          <cell r="C60" t="str">
            <v>Instrument Transformers</v>
          </cell>
          <cell r="D60" t="str">
            <v>High DGA ITs - 220kV and above</v>
          </cell>
          <cell r="E60" t="str">
            <v>Replacement</v>
          </cell>
          <cell r="F60" t="str">
            <v>Make budget provision for unidentified replacements based on historical replacement rates</v>
          </cell>
          <cell r="G60" t="str">
            <v>C</v>
          </cell>
          <cell r="H60" t="str">
            <v>C</v>
          </cell>
          <cell r="J60" t="str">
            <v>SSE</v>
          </cell>
          <cell r="K60" t="str">
            <v>Recurrent</v>
          </cell>
          <cell r="M60">
            <v>10</v>
          </cell>
          <cell r="N60">
            <v>5</v>
          </cell>
          <cell r="O60">
            <v>8</v>
          </cell>
          <cell r="P60">
            <v>5</v>
          </cell>
          <cell r="Q60" t="str">
            <v>2           (one business case for these strategies)</v>
          </cell>
        </row>
        <row r="61">
          <cell r="B61">
            <v>40</v>
          </cell>
          <cell r="C61" t="str">
            <v>Instrument Transformers</v>
          </cell>
          <cell r="D61" t="str">
            <v xml:space="preserve">High DGA ITs - 132kV </v>
          </cell>
          <cell r="E61" t="str">
            <v>Replacement</v>
          </cell>
          <cell r="F61" t="str">
            <v>Assess and Replace as required</v>
          </cell>
          <cell r="G61" t="str">
            <v>C</v>
          </cell>
          <cell r="H61" t="str">
            <v>C</v>
          </cell>
          <cell r="I61">
            <v>1994</v>
          </cell>
          <cell r="J61" t="str">
            <v>Asset Managers</v>
          </cell>
          <cell r="K61" t="str">
            <v>Recurrent</v>
          </cell>
          <cell r="M61">
            <v>10</v>
          </cell>
          <cell r="N61">
            <v>5</v>
          </cell>
          <cell r="O61">
            <v>8</v>
          </cell>
          <cell r="P61">
            <v>5</v>
          </cell>
          <cell r="Q61" t="str">
            <v>3           (one business case for these strategies)</v>
          </cell>
        </row>
        <row r="62">
          <cell r="B62">
            <v>40</v>
          </cell>
          <cell r="C62" t="str">
            <v>Instrument Transformers</v>
          </cell>
          <cell r="D62" t="str">
            <v xml:space="preserve">High DGA ITs - 132kV </v>
          </cell>
          <cell r="E62" t="str">
            <v>Replacement</v>
          </cell>
          <cell r="F62" t="str">
            <v>Make budget provision for unidentified replacements based on historical replacement rates</v>
          </cell>
          <cell r="G62" t="str">
            <v>C</v>
          </cell>
          <cell r="H62" t="str">
            <v>C</v>
          </cell>
          <cell r="J62" t="str">
            <v>SSE</v>
          </cell>
          <cell r="K62" t="str">
            <v>Recurrent</v>
          </cell>
          <cell r="M62">
            <v>10</v>
          </cell>
          <cell r="N62">
            <v>5</v>
          </cell>
          <cell r="O62">
            <v>8</v>
          </cell>
          <cell r="P62">
            <v>5</v>
          </cell>
          <cell r="Q62" t="str">
            <v>4           (one business case for these strategies)</v>
          </cell>
        </row>
        <row r="63">
          <cell r="B63">
            <v>41</v>
          </cell>
          <cell r="C63" t="str">
            <v>Instrument Transformers</v>
          </cell>
          <cell r="D63" t="str">
            <v>High DGA ITs - 66kV and below</v>
          </cell>
          <cell r="E63" t="str">
            <v>Replacement</v>
          </cell>
          <cell r="F63" t="str">
            <v>Assess and Replace as required</v>
          </cell>
          <cell r="G63" t="str">
            <v>C</v>
          </cell>
          <cell r="H63" t="str">
            <v>C</v>
          </cell>
          <cell r="I63">
            <v>1994</v>
          </cell>
          <cell r="J63" t="str">
            <v>Asset Managers</v>
          </cell>
          <cell r="K63" t="str">
            <v>Recurrent</v>
          </cell>
          <cell r="M63">
            <v>10</v>
          </cell>
          <cell r="N63">
            <v>5</v>
          </cell>
          <cell r="O63">
            <v>8</v>
          </cell>
          <cell r="P63">
            <v>5</v>
          </cell>
          <cell r="Q63" t="str">
            <v>5           (one business case for these strategies)</v>
          </cell>
        </row>
        <row r="64">
          <cell r="B64">
            <v>41</v>
          </cell>
          <cell r="C64" t="str">
            <v>Instrument Transformers</v>
          </cell>
          <cell r="D64" t="str">
            <v>High DGA ITs - 66kV and below</v>
          </cell>
          <cell r="E64" t="str">
            <v>Replacement</v>
          </cell>
          <cell r="F64" t="str">
            <v>Make budget provision for unidentified replacements based on historical replacement rates</v>
          </cell>
          <cell r="G64" t="str">
            <v>C</v>
          </cell>
          <cell r="H64" t="str">
            <v>C</v>
          </cell>
          <cell r="J64" t="str">
            <v>SSE</v>
          </cell>
          <cell r="K64" t="str">
            <v>Recurrent</v>
          </cell>
          <cell r="M64">
            <v>10</v>
          </cell>
          <cell r="N64">
            <v>5</v>
          </cell>
          <cell r="O64">
            <v>8</v>
          </cell>
          <cell r="P64">
            <v>5</v>
          </cell>
          <cell r="Q64" t="str">
            <v>6           (one business case for these strategies)</v>
          </cell>
        </row>
        <row r="65">
          <cell r="B65">
            <v>42</v>
          </cell>
          <cell r="C65" t="str">
            <v>Instrument Transformers</v>
          </cell>
          <cell r="D65" t="str">
            <v>Tyree Contract 2794 (with on-line monitoring)</v>
          </cell>
          <cell r="E65" t="str">
            <v>Other</v>
          </cell>
          <cell r="F65" t="str">
            <v>Assess effectiveness and reliability of OLM</v>
          </cell>
          <cell r="G65" t="str">
            <v>C</v>
          </cell>
          <cell r="H65" t="str">
            <v>I</v>
          </cell>
          <cell r="I65">
            <v>2000</v>
          </cell>
          <cell r="J65" t="str">
            <v>AM/Central, AM/Northern</v>
          </cell>
          <cell r="K65" t="str">
            <v>Recurrent</v>
          </cell>
          <cell r="M65">
            <v>8</v>
          </cell>
          <cell r="N65">
            <v>5</v>
          </cell>
          <cell r="O65">
            <v>8</v>
          </cell>
          <cell r="P65">
            <v>5</v>
          </cell>
          <cell r="Q65" t="str">
            <v>NB</v>
          </cell>
        </row>
        <row r="66">
          <cell r="B66">
            <v>42</v>
          </cell>
          <cell r="C66" t="str">
            <v>Instrument Transformers</v>
          </cell>
          <cell r="D66" t="str">
            <v>Tyree Contract 2794 (without on-line monitoring)</v>
          </cell>
          <cell r="E66" t="str">
            <v>Replacement</v>
          </cell>
          <cell r="F66" t="str">
            <v>Replace all of this type without on-line monitoring</v>
          </cell>
          <cell r="G66" t="str">
            <v>C</v>
          </cell>
          <cell r="H66" t="str">
            <v>R</v>
          </cell>
          <cell r="I66">
            <v>2000</v>
          </cell>
          <cell r="J66" t="str">
            <v>Asset Managers</v>
          </cell>
          <cell r="M66">
            <v>8</v>
          </cell>
          <cell r="N66">
            <v>5</v>
          </cell>
          <cell r="O66">
            <v>8</v>
          </cell>
          <cell r="P66">
            <v>5</v>
          </cell>
          <cell r="Q66" t="str">
            <v>NB</v>
          </cell>
        </row>
        <row r="67">
          <cell r="B67">
            <v>43</v>
          </cell>
          <cell r="C67" t="str">
            <v>Instrument Transformers</v>
          </cell>
          <cell r="D67" t="str">
            <v>Tyree Contract 3113 (without OLM)</v>
          </cell>
          <cell r="E67" t="str">
            <v>Other</v>
          </cell>
          <cell r="F67" t="str">
            <v>Carry out 6-monthly oil sampling</v>
          </cell>
          <cell r="G67" t="str">
            <v>C</v>
          </cell>
          <cell r="H67" t="str">
            <v>M</v>
          </cell>
          <cell r="I67">
            <v>2000</v>
          </cell>
          <cell r="J67" t="str">
            <v>Asset Managers</v>
          </cell>
          <cell r="K67" t="str">
            <v>Ongoing</v>
          </cell>
          <cell r="M67">
            <v>8</v>
          </cell>
          <cell r="N67">
            <v>5</v>
          </cell>
          <cell r="O67">
            <v>8</v>
          </cell>
          <cell r="P67">
            <v>5</v>
          </cell>
          <cell r="Q67" t="str">
            <v>NB</v>
          </cell>
        </row>
        <row r="68">
          <cell r="B68">
            <v>43</v>
          </cell>
          <cell r="C68" t="str">
            <v>Instrument Transformers</v>
          </cell>
          <cell r="D68" t="str">
            <v>Tyree Contract 3113 (without OLM)</v>
          </cell>
          <cell r="E68" t="str">
            <v>Replacement</v>
          </cell>
          <cell r="F68" t="str">
            <v>Replace</v>
          </cell>
          <cell r="G68" t="str">
            <v>C</v>
          </cell>
          <cell r="H68" t="str">
            <v>R</v>
          </cell>
          <cell r="I68">
            <v>2000</v>
          </cell>
          <cell r="J68" t="str">
            <v>Asset Managers</v>
          </cell>
          <cell r="K68">
            <v>38139</v>
          </cell>
          <cell r="M68">
            <v>8</v>
          </cell>
          <cell r="N68">
            <v>5</v>
          </cell>
          <cell r="O68">
            <v>8</v>
          </cell>
          <cell r="P68">
            <v>5</v>
          </cell>
          <cell r="Q68" t="str">
            <v>NB</v>
          </cell>
        </row>
        <row r="69">
          <cell r="B69">
            <v>43</v>
          </cell>
          <cell r="C69" t="str">
            <v>Instrument Transformers</v>
          </cell>
          <cell r="D69" t="str">
            <v>Tyree Contract 3113 (with OLM)</v>
          </cell>
          <cell r="E69" t="str">
            <v>Other</v>
          </cell>
          <cell r="F69" t="str">
            <v>Assess effectiveness and reliability of OLM</v>
          </cell>
          <cell r="G69" t="str">
            <v>C</v>
          </cell>
          <cell r="H69" t="str">
            <v>I</v>
          </cell>
          <cell r="I69">
            <v>2000</v>
          </cell>
          <cell r="J69" t="str">
            <v>AM/Central</v>
          </cell>
          <cell r="M69">
            <v>8</v>
          </cell>
          <cell r="N69">
            <v>5</v>
          </cell>
          <cell r="O69">
            <v>8</v>
          </cell>
          <cell r="P69">
            <v>5</v>
          </cell>
          <cell r="Q69" t="str">
            <v>NB</v>
          </cell>
        </row>
        <row r="70">
          <cell r="B70">
            <v>43</v>
          </cell>
          <cell r="C70" t="str">
            <v>Instrument Transformers</v>
          </cell>
          <cell r="D70" t="str">
            <v>Tyree Contract 3113 (with OLM)</v>
          </cell>
          <cell r="E70" t="str">
            <v>Other</v>
          </cell>
          <cell r="F70" t="str">
            <v>Annual DGA testing?</v>
          </cell>
          <cell r="G70" t="str">
            <v>C</v>
          </cell>
          <cell r="H70" t="str">
            <v>I</v>
          </cell>
          <cell r="I70">
            <v>2000</v>
          </cell>
          <cell r="J70" t="str">
            <v>AM/Central</v>
          </cell>
          <cell r="M70">
            <v>8</v>
          </cell>
          <cell r="N70">
            <v>5</v>
          </cell>
          <cell r="O70">
            <v>8</v>
          </cell>
          <cell r="P70">
            <v>5</v>
          </cell>
          <cell r="Q70" t="str">
            <v>NB</v>
          </cell>
        </row>
        <row r="71">
          <cell r="B71">
            <v>44</v>
          </cell>
          <cell r="C71" t="str">
            <v>Instrument Transformers</v>
          </cell>
          <cell r="D71" t="str">
            <v>Tyree Contract 2909 (without OLM)</v>
          </cell>
          <cell r="E71" t="str">
            <v>Other</v>
          </cell>
          <cell r="F71" t="str">
            <v>Assess effectiveness and reliability of OLM</v>
          </cell>
          <cell r="G71" t="str">
            <v>C</v>
          </cell>
          <cell r="M71">
            <v>8</v>
          </cell>
          <cell r="N71">
            <v>5</v>
          </cell>
          <cell r="O71">
            <v>8</v>
          </cell>
          <cell r="P71">
            <v>5</v>
          </cell>
          <cell r="Q71" t="str">
            <v>NB</v>
          </cell>
        </row>
        <row r="72">
          <cell r="B72">
            <v>44.1</v>
          </cell>
          <cell r="C72" t="str">
            <v>Instrument Transformers</v>
          </cell>
          <cell r="D72" t="str">
            <v>Tyree Contract 2909 (without OLM)</v>
          </cell>
          <cell r="E72" t="str">
            <v>Replacement</v>
          </cell>
          <cell r="F72" t="str">
            <v>Replace all of this type without on-line monitoring</v>
          </cell>
          <cell r="G72" t="str">
            <v>C</v>
          </cell>
          <cell r="H72" t="str">
            <v>R</v>
          </cell>
          <cell r="I72">
            <v>2001</v>
          </cell>
          <cell r="J72" t="str">
            <v>Asset Managers</v>
          </cell>
          <cell r="K72" t="str">
            <v>June, 2006</v>
          </cell>
          <cell r="M72">
            <v>8</v>
          </cell>
          <cell r="N72">
            <v>5</v>
          </cell>
          <cell r="O72">
            <v>8</v>
          </cell>
          <cell r="P72">
            <v>5</v>
          </cell>
          <cell r="Q72" t="str">
            <v>NB</v>
          </cell>
        </row>
        <row r="73">
          <cell r="B73">
            <v>45</v>
          </cell>
          <cell r="C73" t="str">
            <v>Instrument Transformers</v>
          </cell>
          <cell r="D73" t="str">
            <v>ASEA CUEA (X-mas Tree) CVT</v>
          </cell>
          <cell r="E73" t="str">
            <v>Replacement</v>
          </cell>
          <cell r="F73" t="str">
            <v>Replace all of this type</v>
          </cell>
          <cell r="G73" t="str">
            <v>C</v>
          </cell>
          <cell r="H73" t="str">
            <v>R</v>
          </cell>
          <cell r="I73">
            <v>1995</v>
          </cell>
          <cell r="J73" t="str">
            <v>Asset Managers</v>
          </cell>
          <cell r="K73">
            <v>38504</v>
          </cell>
          <cell r="M73">
            <v>8</v>
          </cell>
          <cell r="N73">
            <v>5</v>
          </cell>
          <cell r="O73">
            <v>8</v>
          </cell>
          <cell r="P73">
            <v>8</v>
          </cell>
          <cell r="Q73">
            <v>3</v>
          </cell>
        </row>
        <row r="74">
          <cell r="B74">
            <v>45</v>
          </cell>
          <cell r="C74" t="str">
            <v>Instrument Transformers</v>
          </cell>
          <cell r="D74" t="str">
            <v>Coupling Capacitors for X-mas Tress CVTs</v>
          </cell>
          <cell r="E74" t="str">
            <v>Replacement</v>
          </cell>
          <cell r="F74" t="str">
            <v>Replace all of this type</v>
          </cell>
          <cell r="G74" t="str">
            <v>C</v>
          </cell>
          <cell r="H74" t="str">
            <v>R</v>
          </cell>
          <cell r="I74">
            <v>1998</v>
          </cell>
          <cell r="J74" t="str">
            <v>Asset Managers</v>
          </cell>
          <cell r="K74" t="str">
            <v>June, 2005</v>
          </cell>
          <cell r="M74">
            <v>8</v>
          </cell>
          <cell r="N74">
            <v>5</v>
          </cell>
          <cell r="O74">
            <v>8</v>
          </cell>
          <cell r="P74">
            <v>8</v>
          </cell>
          <cell r="Q74">
            <v>3</v>
          </cell>
        </row>
        <row r="75">
          <cell r="B75">
            <v>46</v>
          </cell>
          <cell r="C75" t="str">
            <v>Instrument Transformers</v>
          </cell>
          <cell r="D75" t="str">
            <v>Under rated NUB CTs for in capacitor banks</v>
          </cell>
          <cell r="E75" t="str">
            <v>Replacement</v>
          </cell>
          <cell r="F75" t="str">
            <v>Replace with fully rated CT</v>
          </cell>
          <cell r="G75" t="str">
            <v>C</v>
          </cell>
          <cell r="H75" t="str">
            <v>R</v>
          </cell>
          <cell r="I75">
            <v>1995</v>
          </cell>
          <cell r="J75" t="str">
            <v>Asset Managers</v>
          </cell>
          <cell r="K75">
            <v>38504</v>
          </cell>
          <cell r="L75" t="str">
            <v>Not defined</v>
          </cell>
          <cell r="M75">
            <v>8</v>
          </cell>
          <cell r="N75">
            <v>2</v>
          </cell>
          <cell r="O75">
            <v>8</v>
          </cell>
          <cell r="P75">
            <v>0</v>
          </cell>
          <cell r="Q75">
            <v>3</v>
          </cell>
        </row>
        <row r="76">
          <cell r="B76">
            <v>47</v>
          </cell>
          <cell r="C76" t="str">
            <v>Other Equipment</v>
          </cell>
          <cell r="D76" t="str">
            <v>Provide alternate auxiliary supply to Avon SS</v>
          </cell>
          <cell r="E76" t="str">
            <v>Replacement</v>
          </cell>
          <cell r="F76" t="str">
            <v>Install power rated MVTs at Avon to Provide auxiliary supply</v>
          </cell>
          <cell r="G76" t="str">
            <v>C</v>
          </cell>
          <cell r="H76" t="str">
            <v>R</v>
          </cell>
          <cell r="I76">
            <v>2003</v>
          </cell>
          <cell r="J76" t="str">
            <v>AM/Central</v>
          </cell>
          <cell r="K76">
            <v>38504</v>
          </cell>
          <cell r="M76">
            <v>0</v>
          </cell>
          <cell r="N76">
            <v>0</v>
          </cell>
          <cell r="O76">
            <v>10</v>
          </cell>
          <cell r="P76">
            <v>8</v>
          </cell>
          <cell r="Q76" t="str">
            <v>CD</v>
          </cell>
        </row>
        <row r="77">
          <cell r="B77">
            <v>48</v>
          </cell>
          <cell r="C77" t="str">
            <v>Ancillary Systems</v>
          </cell>
          <cell r="D77" t="str">
            <v xml:space="preserve">VT Secondary Boxes </v>
          </cell>
          <cell r="E77" t="str">
            <v>Replacement</v>
          </cell>
          <cell r="F77" t="str">
            <v>Replace De-ion CBs</v>
          </cell>
          <cell r="G77" t="str">
            <v>M</v>
          </cell>
          <cell r="H77" t="str">
            <v>R</v>
          </cell>
          <cell r="I77">
            <v>2004</v>
          </cell>
          <cell r="J77" t="str">
            <v>Asset Managers</v>
          </cell>
          <cell r="K77">
            <v>38504</v>
          </cell>
          <cell r="M77">
            <v>0</v>
          </cell>
          <cell r="N77">
            <v>0</v>
          </cell>
          <cell r="O77">
            <v>5</v>
          </cell>
          <cell r="P77">
            <v>8</v>
          </cell>
          <cell r="Q77">
            <v>3</v>
          </cell>
        </row>
        <row r="78">
          <cell r="B78">
            <v>49</v>
          </cell>
          <cell r="C78" t="str">
            <v>Instrument Transformers</v>
          </cell>
          <cell r="D78" t="str">
            <v>Non-Standard CTs</v>
          </cell>
          <cell r="E78" t="str">
            <v>Replacement</v>
          </cell>
          <cell r="F78" t="str">
            <v>Where non-standard CTs are in service, replace if there is no reasonable contingency available</v>
          </cell>
          <cell r="G78" t="str">
            <v>C</v>
          </cell>
          <cell r="H78" t="str">
            <v>R</v>
          </cell>
          <cell r="I78">
            <v>1994</v>
          </cell>
          <cell r="J78" t="str">
            <v>Asset Managers</v>
          </cell>
          <cell r="K78">
            <v>38869</v>
          </cell>
          <cell r="L78" t="str">
            <v>Not defined, split</v>
          </cell>
          <cell r="M78">
            <v>0</v>
          </cell>
          <cell r="N78">
            <v>0</v>
          </cell>
          <cell r="O78">
            <v>8</v>
          </cell>
          <cell r="P78">
            <v>5</v>
          </cell>
          <cell r="Q78">
            <v>3</v>
          </cell>
        </row>
        <row r="79">
          <cell r="B79">
            <v>50</v>
          </cell>
          <cell r="C79" t="str">
            <v>DC Systems</v>
          </cell>
          <cell r="D79" t="str">
            <v>Substation Batteries - 50V</v>
          </cell>
          <cell r="E79" t="str">
            <v>Replacement</v>
          </cell>
          <cell r="F79" t="str">
            <v>Monitor and replace as required</v>
          </cell>
          <cell r="G79" t="str">
            <v>C</v>
          </cell>
          <cell r="H79" t="str">
            <v>C</v>
          </cell>
          <cell r="I79">
            <v>1994</v>
          </cell>
          <cell r="J79" t="str">
            <v>Asset Managers</v>
          </cell>
          <cell r="K79" t="str">
            <v>Recurrent</v>
          </cell>
          <cell r="M79">
            <v>0</v>
          </cell>
          <cell r="N79">
            <v>0</v>
          </cell>
          <cell r="O79">
            <v>10</v>
          </cell>
          <cell r="P79">
            <v>2</v>
          </cell>
          <cell r="Q79" t="str">
            <v>2 (one business case for these strategies</v>
          </cell>
        </row>
        <row r="80">
          <cell r="B80">
            <v>51</v>
          </cell>
          <cell r="C80" t="str">
            <v>DC Systems</v>
          </cell>
          <cell r="D80" t="str">
            <v>Substation Batteries - 110V</v>
          </cell>
          <cell r="E80" t="str">
            <v>Replacement</v>
          </cell>
          <cell r="F80" t="str">
            <v>Monitor and replace as required</v>
          </cell>
          <cell r="G80" t="str">
            <v>C</v>
          </cell>
          <cell r="H80" t="str">
            <v>C</v>
          </cell>
          <cell r="I80">
            <v>1994</v>
          </cell>
          <cell r="J80" t="str">
            <v>Asset Managers</v>
          </cell>
          <cell r="K80" t="str">
            <v>Recurrent</v>
          </cell>
          <cell r="M80">
            <v>0</v>
          </cell>
          <cell r="N80">
            <v>0</v>
          </cell>
          <cell r="O80">
            <v>8</v>
          </cell>
          <cell r="P80">
            <v>2</v>
          </cell>
        </row>
        <row r="81">
          <cell r="B81">
            <v>52</v>
          </cell>
          <cell r="C81" t="str">
            <v>DC Systems</v>
          </cell>
          <cell r="D81" t="str">
            <v>Substation Batteries - 240V</v>
          </cell>
          <cell r="E81" t="str">
            <v>Replacement</v>
          </cell>
          <cell r="F81" t="str">
            <v>Monitor and replace as required</v>
          </cell>
          <cell r="G81" t="str">
            <v>C</v>
          </cell>
          <cell r="H81" t="str">
            <v>C</v>
          </cell>
          <cell r="J81" t="str">
            <v>Asset Managers</v>
          </cell>
          <cell r="K81" t="str">
            <v>Recurrent</v>
          </cell>
          <cell r="M81">
            <v>0</v>
          </cell>
          <cell r="N81">
            <v>0</v>
          </cell>
          <cell r="O81">
            <v>8</v>
          </cell>
          <cell r="P81">
            <v>2</v>
          </cell>
        </row>
        <row r="82">
          <cell r="B82">
            <v>53</v>
          </cell>
          <cell r="C82" t="str">
            <v>DC Systems</v>
          </cell>
          <cell r="D82" t="str">
            <v>Substation Battery chargers - 50V</v>
          </cell>
          <cell r="E82" t="str">
            <v>Replacement</v>
          </cell>
          <cell r="F82" t="str">
            <v>Monitor and replace as required</v>
          </cell>
          <cell r="G82" t="str">
            <v>C</v>
          </cell>
          <cell r="H82" t="str">
            <v>C</v>
          </cell>
          <cell r="I82">
            <v>1998</v>
          </cell>
          <cell r="J82" t="str">
            <v>Asset Managers</v>
          </cell>
          <cell r="K82" t="str">
            <v>Recurrent</v>
          </cell>
          <cell r="M82">
            <v>0</v>
          </cell>
          <cell r="N82">
            <v>0</v>
          </cell>
          <cell r="O82">
            <v>8</v>
          </cell>
          <cell r="P82">
            <v>2</v>
          </cell>
          <cell r="Q82" t="str">
            <v>3 (one business case for these strategies</v>
          </cell>
        </row>
        <row r="83">
          <cell r="B83">
            <v>54</v>
          </cell>
          <cell r="C83" t="str">
            <v>DC Systems</v>
          </cell>
          <cell r="D83" t="str">
            <v>Substation Battery chargers - 110V</v>
          </cell>
          <cell r="E83" t="str">
            <v>Replacement</v>
          </cell>
          <cell r="F83" t="str">
            <v>Monitor and replace as required</v>
          </cell>
          <cell r="G83" t="str">
            <v>C</v>
          </cell>
          <cell r="H83" t="str">
            <v>C</v>
          </cell>
          <cell r="I83">
            <v>1998</v>
          </cell>
          <cell r="J83" t="str">
            <v>Asset Managers</v>
          </cell>
          <cell r="K83" t="str">
            <v>Recurrent</v>
          </cell>
          <cell r="M83">
            <v>0</v>
          </cell>
          <cell r="N83">
            <v>0</v>
          </cell>
          <cell r="O83">
            <v>8</v>
          </cell>
          <cell r="P83">
            <v>2</v>
          </cell>
        </row>
        <row r="84">
          <cell r="B84">
            <v>55</v>
          </cell>
          <cell r="C84" t="str">
            <v>DC Systems</v>
          </cell>
          <cell r="D84" t="str">
            <v>Substation Battery chargers - 240V</v>
          </cell>
          <cell r="E84" t="str">
            <v>Replacement</v>
          </cell>
          <cell r="F84" t="str">
            <v>Monitor and replace as required</v>
          </cell>
          <cell r="G84" t="str">
            <v>C</v>
          </cell>
          <cell r="H84" t="str">
            <v>C</v>
          </cell>
          <cell r="J84" t="str">
            <v>Asset Managers</v>
          </cell>
          <cell r="K84" t="str">
            <v>Recurrent</v>
          </cell>
          <cell r="M84">
            <v>0</v>
          </cell>
          <cell r="N84">
            <v>0</v>
          </cell>
          <cell r="O84">
            <v>8</v>
          </cell>
          <cell r="P84">
            <v>2</v>
          </cell>
        </row>
        <row r="85">
          <cell r="B85">
            <v>56</v>
          </cell>
          <cell r="C85" t="str">
            <v>Disconnectors and Earth Switches</v>
          </cell>
          <cell r="D85" t="str">
            <v>220kV and above</v>
          </cell>
          <cell r="E85" t="str">
            <v>Replacement</v>
          </cell>
          <cell r="F85" t="str">
            <v>Monitor and replace as required</v>
          </cell>
          <cell r="G85" t="str">
            <v>C</v>
          </cell>
          <cell r="H85" t="str">
            <v>C</v>
          </cell>
          <cell r="I85">
            <v>1997</v>
          </cell>
          <cell r="J85" t="str">
            <v>Asset Managers</v>
          </cell>
          <cell r="K85" t="str">
            <v>Recurrent</v>
          </cell>
          <cell r="M85">
            <v>5</v>
          </cell>
          <cell r="N85">
            <v>0</v>
          </cell>
          <cell r="O85">
            <v>10</v>
          </cell>
          <cell r="P85">
            <v>5</v>
          </cell>
          <cell r="Q85" t="str">
            <v>2i</v>
          </cell>
        </row>
        <row r="86">
          <cell r="B86">
            <v>57</v>
          </cell>
          <cell r="C86" t="str">
            <v>Disconnectors and Earth Switches</v>
          </cell>
          <cell r="D86" t="str">
            <v>132kV</v>
          </cell>
          <cell r="E86" t="str">
            <v>Replacement</v>
          </cell>
          <cell r="F86" t="str">
            <v>Monitor and replace as required</v>
          </cell>
          <cell r="G86" t="str">
            <v>C</v>
          </cell>
          <cell r="H86" t="str">
            <v>C</v>
          </cell>
          <cell r="I86">
            <v>1997</v>
          </cell>
          <cell r="J86" t="str">
            <v>Asset Managers</v>
          </cell>
          <cell r="K86" t="str">
            <v>Recurrent</v>
          </cell>
          <cell r="M86">
            <v>5</v>
          </cell>
          <cell r="N86">
            <v>0</v>
          </cell>
          <cell r="O86">
            <v>10</v>
          </cell>
          <cell r="P86">
            <v>5</v>
          </cell>
          <cell r="Q86" t="str">
            <v>3i</v>
          </cell>
        </row>
        <row r="87">
          <cell r="B87">
            <v>58</v>
          </cell>
          <cell r="C87" t="str">
            <v>Disconnectors and Earth Switches</v>
          </cell>
          <cell r="D87" t="str">
            <v>66kV and below</v>
          </cell>
          <cell r="E87" t="str">
            <v>Replacement</v>
          </cell>
          <cell r="F87" t="str">
            <v>Monitor and replace as required</v>
          </cell>
          <cell r="G87" t="str">
            <v>C</v>
          </cell>
          <cell r="H87" t="str">
            <v>C</v>
          </cell>
          <cell r="I87">
            <v>1997</v>
          </cell>
          <cell r="J87" t="str">
            <v>Asset Managers</v>
          </cell>
          <cell r="K87" t="str">
            <v>Recurrent</v>
          </cell>
          <cell r="M87">
            <v>5</v>
          </cell>
          <cell r="N87">
            <v>0</v>
          </cell>
          <cell r="O87">
            <v>10</v>
          </cell>
          <cell r="P87">
            <v>5</v>
          </cell>
          <cell r="Q87" t="str">
            <v>3i</v>
          </cell>
        </row>
        <row r="88">
          <cell r="B88">
            <v>59</v>
          </cell>
          <cell r="C88" t="str">
            <v>GIS</v>
          </cell>
          <cell r="D88" t="str">
            <v>Beaconsfield</v>
          </cell>
          <cell r="E88" t="str">
            <v>Other</v>
          </cell>
          <cell r="F88" t="str">
            <v>Review options beyond 2006</v>
          </cell>
          <cell r="G88" t="str">
            <v>O</v>
          </cell>
          <cell r="H88" t="str">
            <v>I</v>
          </cell>
          <cell r="I88">
            <v>2003</v>
          </cell>
          <cell r="J88" t="str">
            <v>M/AP</v>
          </cell>
          <cell r="K88">
            <v>38687</v>
          </cell>
          <cell r="M88">
            <v>0</v>
          </cell>
          <cell r="N88">
            <v>0</v>
          </cell>
          <cell r="O88">
            <v>8</v>
          </cell>
          <cell r="P88">
            <v>10</v>
          </cell>
          <cell r="Q88">
            <v>3</v>
          </cell>
        </row>
        <row r="89">
          <cell r="B89">
            <v>60</v>
          </cell>
          <cell r="C89" t="str">
            <v>GIS</v>
          </cell>
          <cell r="D89" t="str">
            <v>Beaconsfield</v>
          </cell>
          <cell r="E89" t="str">
            <v>Replacement</v>
          </cell>
          <cell r="F89" t="str">
            <v>Install conventional CB on No.1 Reactor</v>
          </cell>
          <cell r="G89" t="str">
            <v>C</v>
          </cell>
          <cell r="H89" t="str">
            <v>R</v>
          </cell>
          <cell r="I89">
            <v>2004</v>
          </cell>
          <cell r="J89" t="str">
            <v>AM/Central</v>
          </cell>
          <cell r="K89">
            <v>38504</v>
          </cell>
          <cell r="M89">
            <v>0</v>
          </cell>
          <cell r="N89">
            <v>2</v>
          </cell>
          <cell r="O89">
            <v>10</v>
          </cell>
          <cell r="P89">
            <v>10</v>
          </cell>
          <cell r="Q89">
            <v>3</v>
          </cell>
        </row>
        <row r="90">
          <cell r="B90">
            <v>61</v>
          </cell>
          <cell r="C90" t="str">
            <v>Environment</v>
          </cell>
          <cell r="D90" t="str">
            <v>PCB Disposal</v>
          </cell>
          <cell r="E90" t="str">
            <v>Replacement</v>
          </cell>
          <cell r="F90" t="str">
            <v>Remove all scheduled PCB contaminated from in-service equipment</v>
          </cell>
          <cell r="G90" t="str">
            <v>C</v>
          </cell>
          <cell r="H90" t="str">
            <v>R</v>
          </cell>
          <cell r="I90">
            <v>2003</v>
          </cell>
          <cell r="J90" t="str">
            <v>Asset Managers</v>
          </cell>
          <cell r="K90">
            <v>40179</v>
          </cell>
          <cell r="M90">
            <v>2</v>
          </cell>
          <cell r="N90">
            <v>10</v>
          </cell>
          <cell r="O90">
            <v>0</v>
          </cell>
          <cell r="P90">
            <v>8</v>
          </cell>
          <cell r="Q90">
            <v>2</v>
          </cell>
        </row>
        <row r="91">
          <cell r="B91">
            <v>62</v>
          </cell>
          <cell r="C91" t="str">
            <v>Surge Diverters</v>
          </cell>
          <cell r="D91" t="str">
            <v>Gapped Type (pre 1965) - 220kV and above</v>
          </cell>
          <cell r="E91" t="str">
            <v>Replacement</v>
          </cell>
          <cell r="F91" t="str">
            <v>Replace</v>
          </cell>
          <cell r="G91" t="str">
            <v>M</v>
          </cell>
          <cell r="H91" t="str">
            <v>R</v>
          </cell>
          <cell r="I91">
            <v>2000</v>
          </cell>
          <cell r="J91" t="str">
            <v>Asset Managers</v>
          </cell>
          <cell r="K91" t="str">
            <v>June, 2005</v>
          </cell>
          <cell r="M91">
            <v>8</v>
          </cell>
          <cell r="N91">
            <v>0</v>
          </cell>
          <cell r="O91">
            <v>8</v>
          </cell>
          <cell r="P91">
            <v>0</v>
          </cell>
          <cell r="Q91" t="str">
            <v>2 (one business case for these strategies)</v>
          </cell>
        </row>
        <row r="92">
          <cell r="B92">
            <v>63</v>
          </cell>
          <cell r="C92" t="str">
            <v>Surge Diverters</v>
          </cell>
          <cell r="D92" t="str">
            <v>Gapped Type (pre 1965) - 132kV</v>
          </cell>
          <cell r="E92" t="str">
            <v>Replacement</v>
          </cell>
          <cell r="F92" t="str">
            <v>Replace</v>
          </cell>
          <cell r="G92" t="str">
            <v>M</v>
          </cell>
          <cell r="H92" t="str">
            <v>R</v>
          </cell>
          <cell r="I92">
            <v>2000</v>
          </cell>
          <cell r="J92" t="str">
            <v>Asset Managers</v>
          </cell>
          <cell r="K92" t="str">
            <v>June, 2005</v>
          </cell>
          <cell r="M92">
            <v>8</v>
          </cell>
          <cell r="N92">
            <v>0</v>
          </cell>
          <cell r="O92">
            <v>8</v>
          </cell>
          <cell r="P92">
            <v>0</v>
          </cell>
        </row>
        <row r="93">
          <cell r="B93">
            <v>64</v>
          </cell>
          <cell r="C93" t="str">
            <v>Surge Diverters</v>
          </cell>
          <cell r="D93" t="str">
            <v>Gapped Type (pre 1965) - 66kV</v>
          </cell>
          <cell r="E93" t="str">
            <v>Replacement</v>
          </cell>
          <cell r="F93" t="str">
            <v>Replace</v>
          </cell>
          <cell r="G93" t="str">
            <v>M</v>
          </cell>
          <cell r="H93" t="str">
            <v>R</v>
          </cell>
          <cell r="I93">
            <v>2000</v>
          </cell>
          <cell r="J93" t="str">
            <v>Asset Managers</v>
          </cell>
          <cell r="K93" t="str">
            <v>June, 2005</v>
          </cell>
          <cell r="M93">
            <v>8</v>
          </cell>
          <cell r="N93">
            <v>0</v>
          </cell>
          <cell r="O93">
            <v>8</v>
          </cell>
          <cell r="P93">
            <v>0</v>
          </cell>
        </row>
        <row r="94">
          <cell r="B94">
            <v>65</v>
          </cell>
          <cell r="C94" t="str">
            <v>Surge Diverters</v>
          </cell>
          <cell r="D94" t="str">
            <v>Gapped Type (post 1965) - 220kV and above</v>
          </cell>
          <cell r="E94" t="str">
            <v>Replacement</v>
          </cell>
          <cell r="F94" t="str">
            <v>Replace</v>
          </cell>
          <cell r="G94" t="str">
            <v>M</v>
          </cell>
          <cell r="H94" t="str">
            <v>R</v>
          </cell>
          <cell r="I94">
            <v>2002</v>
          </cell>
          <cell r="J94" t="str">
            <v>Asset Managers</v>
          </cell>
          <cell r="K94">
            <v>40330</v>
          </cell>
          <cell r="M94">
            <v>8</v>
          </cell>
          <cell r="N94">
            <v>0</v>
          </cell>
          <cell r="O94">
            <v>8</v>
          </cell>
          <cell r="P94">
            <v>0</v>
          </cell>
        </row>
        <row r="95">
          <cell r="B95">
            <v>66</v>
          </cell>
          <cell r="C95" t="str">
            <v>Surge Diverters</v>
          </cell>
          <cell r="D95" t="str">
            <v>Gapped Type (post 1965) - 132kV</v>
          </cell>
          <cell r="E95" t="str">
            <v>Replacement</v>
          </cell>
          <cell r="F95" t="str">
            <v>Replace</v>
          </cell>
          <cell r="G95" t="str">
            <v>M</v>
          </cell>
          <cell r="H95" t="str">
            <v>R</v>
          </cell>
          <cell r="I95">
            <v>2002</v>
          </cell>
          <cell r="J95" t="str">
            <v>Asset Managers</v>
          </cell>
          <cell r="K95">
            <v>40330</v>
          </cell>
          <cell r="M95">
            <v>8</v>
          </cell>
          <cell r="N95">
            <v>0</v>
          </cell>
          <cell r="O95">
            <v>8</v>
          </cell>
          <cell r="P95">
            <v>0</v>
          </cell>
        </row>
        <row r="96">
          <cell r="B96">
            <v>67</v>
          </cell>
          <cell r="C96" t="str">
            <v>Surge Diverters</v>
          </cell>
          <cell r="D96" t="str">
            <v>Gapped Type (post 1965) - 66kV and below</v>
          </cell>
          <cell r="E96" t="str">
            <v>Replacement</v>
          </cell>
          <cell r="F96" t="str">
            <v>Replace</v>
          </cell>
          <cell r="G96" t="str">
            <v>M</v>
          </cell>
          <cell r="H96" t="str">
            <v>R</v>
          </cell>
          <cell r="I96">
            <v>2002</v>
          </cell>
          <cell r="J96" t="str">
            <v>Asset Managers</v>
          </cell>
          <cell r="K96">
            <v>40330</v>
          </cell>
          <cell r="M96">
            <v>8</v>
          </cell>
          <cell r="N96">
            <v>0</v>
          </cell>
          <cell r="O96">
            <v>8</v>
          </cell>
          <cell r="P96">
            <v>0</v>
          </cell>
        </row>
        <row r="97">
          <cell r="B97">
            <v>68</v>
          </cell>
          <cell r="C97" t="str">
            <v>Reactive Plant</v>
          </cell>
          <cell r="D97" t="str">
            <v>Capacitor</v>
          </cell>
          <cell r="E97" t="str">
            <v>Replacement</v>
          </cell>
          <cell r="F97" t="str">
            <v>Monitor and replace as required</v>
          </cell>
          <cell r="G97" t="str">
            <v>C</v>
          </cell>
          <cell r="H97" t="str">
            <v>C</v>
          </cell>
          <cell r="I97">
            <v>2000</v>
          </cell>
          <cell r="J97" t="str">
            <v>Asset Managers</v>
          </cell>
          <cell r="K97" t="str">
            <v>Recurrent</v>
          </cell>
          <cell r="M97">
            <v>2</v>
          </cell>
          <cell r="N97">
            <v>2</v>
          </cell>
          <cell r="O97">
            <v>8</v>
          </cell>
          <cell r="P97">
            <v>10</v>
          </cell>
          <cell r="Q97" t="str">
            <v>3i</v>
          </cell>
        </row>
        <row r="98">
          <cell r="B98">
            <v>69</v>
          </cell>
          <cell r="C98" t="str">
            <v>Buildings</v>
          </cell>
          <cell r="D98" t="str">
            <v>Pre- 1975 Buildings</v>
          </cell>
          <cell r="E98" t="str">
            <v>Other</v>
          </cell>
          <cell r="F98" t="str">
            <v>Formal building inspection to be carried out since 1990</v>
          </cell>
          <cell r="G98" t="str">
            <v>O</v>
          </cell>
          <cell r="H98" t="str">
            <v>I</v>
          </cell>
          <cell r="I98">
            <v>1998</v>
          </cell>
          <cell r="J98" t="str">
            <v>Asset Managers</v>
          </cell>
          <cell r="K98">
            <v>38322</v>
          </cell>
          <cell r="Q98" t="str">
            <v>NB</v>
          </cell>
        </row>
        <row r="99">
          <cell r="B99">
            <v>69</v>
          </cell>
          <cell r="C99" t="str">
            <v>Buildings</v>
          </cell>
          <cell r="D99" t="str">
            <v>Building Defects</v>
          </cell>
          <cell r="E99" t="str">
            <v>Other</v>
          </cell>
          <cell r="F99" t="str">
            <v>Regional Business plans to make provision for maintenance</v>
          </cell>
          <cell r="G99" t="str">
            <v>M</v>
          </cell>
          <cell r="H99" t="str">
            <v>c</v>
          </cell>
          <cell r="I99">
            <v>1998</v>
          </cell>
          <cell r="J99" t="str">
            <v>Asset Managers</v>
          </cell>
          <cell r="K99" t="str">
            <v>Recurrent</v>
          </cell>
          <cell r="M99">
            <v>5</v>
          </cell>
          <cell r="N99">
            <v>2</v>
          </cell>
          <cell r="O99">
            <v>0</v>
          </cell>
          <cell r="P99">
            <v>2</v>
          </cell>
          <cell r="Q99" t="str">
            <v>3i</v>
          </cell>
        </row>
        <row r="100">
          <cell r="B100">
            <v>70</v>
          </cell>
          <cell r="C100" t="str">
            <v>Buildings</v>
          </cell>
          <cell r="D100" t="str">
            <v>Energy Efficiency (220kV sites and above)</v>
          </cell>
          <cell r="E100" t="str">
            <v>Other</v>
          </cell>
          <cell r="F100" t="str">
            <v>Carry out energy audit and implement approved recommendations</v>
          </cell>
          <cell r="G100" t="str">
            <v>O</v>
          </cell>
          <cell r="H100" t="str">
            <v>I,A</v>
          </cell>
          <cell r="I100">
            <v>2003</v>
          </cell>
          <cell r="J100" t="str">
            <v>Asset Managers</v>
          </cell>
          <cell r="K100" t="str">
            <v>December, 2003, June 2004</v>
          </cell>
          <cell r="L100" t="str">
            <v>Split</v>
          </cell>
          <cell r="Q100" t="str">
            <v>NB</v>
          </cell>
        </row>
        <row r="101">
          <cell r="B101">
            <v>70</v>
          </cell>
          <cell r="C101" t="str">
            <v>Buildings</v>
          </cell>
          <cell r="D101" t="str">
            <v>Energy Efficiency (sites 132kV and below)</v>
          </cell>
          <cell r="E101" t="str">
            <v>Other</v>
          </cell>
          <cell r="F101" t="str">
            <v>Carry out energy audit and implement approved recommendations</v>
          </cell>
          <cell r="G101" t="str">
            <v>O</v>
          </cell>
          <cell r="H101" t="str">
            <v>I,A</v>
          </cell>
          <cell r="I101">
            <v>2003</v>
          </cell>
          <cell r="J101" t="str">
            <v>Asset Managers</v>
          </cell>
          <cell r="K101" t="str">
            <v>June, 2004, December 2004</v>
          </cell>
          <cell r="L101" t="str">
            <v>Split</v>
          </cell>
          <cell r="M101" t="str">
            <v>Assess indivually</v>
          </cell>
          <cell r="Q101" t="str">
            <v>3i</v>
          </cell>
        </row>
        <row r="102">
          <cell r="B102">
            <v>71</v>
          </cell>
          <cell r="C102" t="str">
            <v>Fire</v>
          </cell>
          <cell r="D102" t="str">
            <v>Fire Detection and Protection Systems</v>
          </cell>
          <cell r="E102" t="str">
            <v>Other</v>
          </cell>
          <cell r="F102" t="str">
            <v>Regional Business plans to make provision for any installation or replacement to fire detection and protection systems in accordance with the Fire Protection Policies and procedures manual</v>
          </cell>
          <cell r="G102" t="str">
            <v>M</v>
          </cell>
          <cell r="H102" t="str">
            <v>C</v>
          </cell>
          <cell r="I102">
            <v>1998</v>
          </cell>
          <cell r="J102" t="str">
            <v>Asset Managers</v>
          </cell>
          <cell r="K102" t="str">
            <v>Recurrent</v>
          </cell>
          <cell r="M102" t="str">
            <v>Assess indivually</v>
          </cell>
          <cell r="Q102" t="str">
            <v>3i</v>
          </cell>
        </row>
        <row r="103">
          <cell r="B103">
            <v>72</v>
          </cell>
          <cell r="C103" t="str">
            <v>Fire</v>
          </cell>
          <cell r="D103" t="str">
            <v>Automatic Fire Protection Schemes for Power transformers</v>
          </cell>
          <cell r="E103" t="str">
            <v>Other</v>
          </cell>
          <cell r="F103" t="str">
            <v>Regional Business plans to make provision for any installation or replacement to fire detection and protection systems in accordance with the Fire Protection Policies and procedures manual</v>
          </cell>
          <cell r="G103" t="str">
            <v>M</v>
          </cell>
          <cell r="H103" t="str">
            <v>C</v>
          </cell>
          <cell r="I103">
            <v>1998</v>
          </cell>
          <cell r="J103" t="str">
            <v>Asset Managers</v>
          </cell>
          <cell r="K103">
            <v>38504</v>
          </cell>
          <cell r="M103" t="str">
            <v>Assess indivually</v>
          </cell>
          <cell r="Q103" t="str">
            <v>3i</v>
          </cell>
        </row>
        <row r="104">
          <cell r="B104">
            <v>72</v>
          </cell>
          <cell r="C104" t="str">
            <v>Fire</v>
          </cell>
          <cell r="D104" t="str">
            <v>Automatic Fire Protection Schemes for Power transformers</v>
          </cell>
          <cell r="E104" t="str">
            <v>Other</v>
          </cell>
          <cell r="F104" t="str">
            <v>Decommission deluge systems not required as and when maintenance costs become significant.</v>
          </cell>
          <cell r="G104" t="str">
            <v>O</v>
          </cell>
          <cell r="H104" t="str">
            <v>C</v>
          </cell>
          <cell r="I104">
            <v>1998</v>
          </cell>
          <cell r="J104" t="str">
            <v>Asset Managers</v>
          </cell>
          <cell r="K104">
            <v>38504</v>
          </cell>
          <cell r="M104">
            <v>0</v>
          </cell>
          <cell r="N104">
            <v>0</v>
          </cell>
          <cell r="O104">
            <v>0</v>
          </cell>
          <cell r="P104">
            <v>10</v>
          </cell>
          <cell r="Q104">
            <v>3</v>
          </cell>
        </row>
        <row r="105">
          <cell r="B105">
            <v>73</v>
          </cell>
          <cell r="C105" t="str">
            <v>Other Equipment</v>
          </cell>
          <cell r="D105" t="str">
            <v>General</v>
          </cell>
          <cell r="E105" t="str">
            <v>Other</v>
          </cell>
          <cell r="F105" t="str">
            <v>Monitor and replace as required</v>
          </cell>
          <cell r="G105" t="str">
            <v>M</v>
          </cell>
          <cell r="H105" t="str">
            <v>C</v>
          </cell>
          <cell r="I105">
            <v>1998</v>
          </cell>
          <cell r="J105" t="str">
            <v>Asset Managers</v>
          </cell>
          <cell r="K105" t="str">
            <v>recurrent</v>
          </cell>
          <cell r="M105" t="str">
            <v>Assess indivually</v>
          </cell>
          <cell r="Q105">
            <v>3</v>
          </cell>
        </row>
        <row r="106">
          <cell r="B106">
            <v>74</v>
          </cell>
          <cell r="C106" t="str">
            <v>Environment</v>
          </cell>
          <cell r="D106" t="str">
            <v>Transformer Bunds</v>
          </cell>
          <cell r="E106" t="str">
            <v>Other</v>
          </cell>
          <cell r="F106" t="str">
            <v>Inspect and reseal all bunds where sealing is not satisfactory</v>
          </cell>
          <cell r="G106" t="str">
            <v>M</v>
          </cell>
          <cell r="H106" t="str">
            <v>C</v>
          </cell>
          <cell r="I106">
            <v>2004</v>
          </cell>
          <cell r="J106" t="str">
            <v>Asset Managers</v>
          </cell>
          <cell r="K106">
            <v>38869</v>
          </cell>
          <cell r="M106">
            <v>0</v>
          </cell>
          <cell r="N106">
            <v>10</v>
          </cell>
          <cell r="O106">
            <v>0</v>
          </cell>
          <cell r="P106">
            <v>10</v>
          </cell>
          <cell r="Q106">
            <v>3</v>
          </cell>
        </row>
        <row r="107">
          <cell r="B107">
            <v>75</v>
          </cell>
          <cell r="C107" t="str">
            <v>Circuit Breakers</v>
          </cell>
          <cell r="D107" t="str">
            <v>POW Circuit Breakers</v>
          </cell>
          <cell r="E107" t="str">
            <v>Replacement</v>
          </cell>
          <cell r="F107" t="str">
            <v>Install Point on Wave CBs</v>
          </cell>
          <cell r="G107" t="str">
            <v>C</v>
          </cell>
          <cell r="H107" t="str">
            <v>A</v>
          </cell>
          <cell r="I107">
            <v>1998</v>
          </cell>
          <cell r="J107" t="str">
            <v>Asset Managers</v>
          </cell>
          <cell r="K107" t="str">
            <v>June , 2005</v>
          </cell>
          <cell r="M107">
            <v>0</v>
          </cell>
          <cell r="N107">
            <v>0</v>
          </cell>
          <cell r="O107">
            <v>8</v>
          </cell>
          <cell r="P107">
            <v>10</v>
          </cell>
          <cell r="Q107">
            <v>2</v>
          </cell>
        </row>
        <row r="108">
          <cell r="B108">
            <v>76</v>
          </cell>
          <cell r="C108" t="str">
            <v>Reactive Plant</v>
          </cell>
          <cell r="D108" t="str">
            <v>Sydney South Syn Cons</v>
          </cell>
          <cell r="E108" t="str">
            <v>Other</v>
          </cell>
          <cell r="F108" t="str">
            <v>Retire on commissioning of Sydney South SVC</v>
          </cell>
          <cell r="G108" t="str">
            <v>O</v>
          </cell>
          <cell r="H108" t="str">
            <v>C</v>
          </cell>
          <cell r="I108">
            <v>1998</v>
          </cell>
          <cell r="J108" t="str">
            <v>Asset Managers</v>
          </cell>
          <cell r="K108" t="str">
            <v>within 12 months of SYW SVC</v>
          </cell>
          <cell r="M108">
            <v>5</v>
          </cell>
          <cell r="N108">
            <v>2</v>
          </cell>
          <cell r="O108">
            <v>10</v>
          </cell>
          <cell r="P108">
            <v>10</v>
          </cell>
          <cell r="Q108">
            <v>3</v>
          </cell>
        </row>
        <row r="109">
          <cell r="B109">
            <v>77</v>
          </cell>
          <cell r="C109" t="str">
            <v>Shunt Capacitor Banks</v>
          </cell>
          <cell r="D109" t="str">
            <v>Concrete Pads</v>
          </cell>
          <cell r="E109" t="str">
            <v>Other</v>
          </cell>
          <cell r="F109" t="str">
            <v xml:space="preserve">Identify Capacitor banks with excessive weed growth </v>
          </cell>
          <cell r="G109" t="str">
            <v>O</v>
          </cell>
          <cell r="H109" t="str">
            <v>I</v>
          </cell>
          <cell r="I109">
            <v>2001</v>
          </cell>
          <cell r="J109" t="str">
            <v>Asset Managers</v>
          </cell>
          <cell r="K109">
            <v>38504</v>
          </cell>
          <cell r="M109">
            <v>2</v>
          </cell>
          <cell r="N109">
            <v>2</v>
          </cell>
          <cell r="O109">
            <v>8</v>
          </cell>
          <cell r="P109">
            <v>5</v>
          </cell>
          <cell r="Q109">
            <v>3</v>
          </cell>
        </row>
        <row r="110">
          <cell r="B110">
            <v>77.099999999999994</v>
          </cell>
          <cell r="C110" t="str">
            <v>Shunt Capacitor Banks</v>
          </cell>
          <cell r="D110" t="str">
            <v>Concrete Pads</v>
          </cell>
          <cell r="E110" t="str">
            <v>Replacement</v>
          </cell>
          <cell r="F110" t="str">
            <v>Re-surface capacitor banks as required</v>
          </cell>
          <cell r="G110" t="str">
            <v>M</v>
          </cell>
          <cell r="H110" t="str">
            <v>C</v>
          </cell>
          <cell r="I110">
            <v>2001</v>
          </cell>
          <cell r="J110" t="str">
            <v>Asset Managers</v>
          </cell>
          <cell r="K110">
            <v>39965</v>
          </cell>
          <cell r="M110">
            <v>2</v>
          </cell>
          <cell r="N110">
            <v>2</v>
          </cell>
          <cell r="O110">
            <v>8</v>
          </cell>
          <cell r="P110">
            <v>8</v>
          </cell>
          <cell r="Q110">
            <v>3</v>
          </cell>
        </row>
        <row r="111">
          <cell r="B111">
            <v>78</v>
          </cell>
          <cell r="C111" t="str">
            <v>Condition Monitoring</v>
          </cell>
          <cell r="D111" t="str">
            <v>Dissolved Gas in Oil</v>
          </cell>
          <cell r="E111" t="str">
            <v>Other</v>
          </cell>
          <cell r="F111" t="str">
            <v>Install DGA monitors on transformers nominated in the Condition Monitoring Working Group Report (Recommendation 5.)</v>
          </cell>
          <cell r="G111" t="str">
            <v>C</v>
          </cell>
          <cell r="H111" t="str">
            <v>A</v>
          </cell>
          <cell r="I111">
            <v>2003</v>
          </cell>
          <cell r="J111" t="str">
            <v>Asset Managers</v>
          </cell>
          <cell r="K111">
            <v>38504</v>
          </cell>
          <cell r="L111" t="str">
            <v>List in Doc, - 3 categories</v>
          </cell>
          <cell r="M111">
            <v>0</v>
          </cell>
          <cell r="N111">
            <v>0</v>
          </cell>
          <cell r="O111">
            <v>10</v>
          </cell>
          <cell r="P111">
            <v>10</v>
          </cell>
          <cell r="Q111">
            <v>3</v>
          </cell>
        </row>
        <row r="112">
          <cell r="B112">
            <v>79</v>
          </cell>
          <cell r="C112" t="str">
            <v>Condition Monitoring</v>
          </cell>
          <cell r="D112" t="str">
            <v>Dissolved Gas in Oil</v>
          </cell>
          <cell r="E112" t="str">
            <v>Other</v>
          </cell>
          <cell r="F112" t="str">
            <v>Upgrade  to Calisto type</v>
          </cell>
          <cell r="G112" t="str">
            <v>C</v>
          </cell>
          <cell r="I112">
            <v>2003</v>
          </cell>
          <cell r="J112" t="str">
            <v>Asset Managers</v>
          </cell>
          <cell r="K112">
            <v>38504</v>
          </cell>
          <cell r="M112">
            <v>0</v>
          </cell>
          <cell r="N112">
            <v>0</v>
          </cell>
          <cell r="O112">
            <v>10</v>
          </cell>
          <cell r="P112">
            <v>10</v>
          </cell>
          <cell r="Q112">
            <v>3</v>
          </cell>
        </row>
        <row r="113">
          <cell r="B113">
            <v>80</v>
          </cell>
          <cell r="C113" t="str">
            <v>Condition Monitoring</v>
          </cell>
          <cell r="D113" t="str">
            <v>Dissolved Gas in Oil</v>
          </cell>
          <cell r="E113" t="str">
            <v>Other</v>
          </cell>
          <cell r="F113" t="str">
            <v>Move to Oil circulation path</v>
          </cell>
          <cell r="G113" t="str">
            <v>M</v>
          </cell>
          <cell r="I113">
            <v>2003</v>
          </cell>
          <cell r="J113" t="str">
            <v>Asset Managers</v>
          </cell>
          <cell r="K113">
            <v>38869</v>
          </cell>
          <cell r="M113">
            <v>0</v>
          </cell>
          <cell r="N113">
            <v>0</v>
          </cell>
          <cell r="O113">
            <v>10</v>
          </cell>
          <cell r="P113">
            <v>10</v>
          </cell>
          <cell r="Q113">
            <v>3</v>
          </cell>
        </row>
        <row r="114">
          <cell r="B114">
            <v>81</v>
          </cell>
          <cell r="C114" t="str">
            <v>Condition Monitoring</v>
          </cell>
          <cell r="D114" t="str">
            <v>Moisture in Oil</v>
          </cell>
          <cell r="E114" t="str">
            <v>Other</v>
          </cell>
          <cell r="F114" t="str">
            <v>Install online moisture monitors to  transformers nominated in the Condition Monitoring working group Report (Recommendation 10)</v>
          </cell>
          <cell r="G114" t="str">
            <v>C</v>
          </cell>
          <cell r="H114" t="str">
            <v>R</v>
          </cell>
          <cell r="I114">
            <v>2003</v>
          </cell>
          <cell r="J114" t="str">
            <v>Asset Managers</v>
          </cell>
          <cell r="K114">
            <v>38504</v>
          </cell>
          <cell r="M114">
            <v>0</v>
          </cell>
          <cell r="N114">
            <v>0</v>
          </cell>
          <cell r="O114">
            <v>10</v>
          </cell>
          <cell r="P114">
            <v>10</v>
          </cell>
          <cell r="Q114">
            <v>3</v>
          </cell>
        </row>
        <row r="115">
          <cell r="B115">
            <v>82</v>
          </cell>
          <cell r="C115" t="str">
            <v>Condition Monitoring</v>
          </cell>
          <cell r="D115" t="str">
            <v>Tapchanger Monitors</v>
          </cell>
          <cell r="E115" t="str">
            <v>Other</v>
          </cell>
          <cell r="F115" t="str">
            <v>Install tapchanger monitors to specific Reinhausen Tapchangers nominated in the Condition Monitoring Working Group Report (Recommendation 13)</v>
          </cell>
          <cell r="G115" t="str">
            <v>C</v>
          </cell>
          <cell r="H115" t="str">
            <v>R</v>
          </cell>
          <cell r="I115">
            <v>2003</v>
          </cell>
          <cell r="J115" t="str">
            <v>Asset Managers</v>
          </cell>
          <cell r="K115">
            <v>39234</v>
          </cell>
          <cell r="M115">
            <v>2</v>
          </cell>
          <cell r="N115">
            <v>2</v>
          </cell>
          <cell r="O115">
            <v>10</v>
          </cell>
          <cell r="P115">
            <v>8</v>
          </cell>
          <cell r="Q115">
            <v>3</v>
          </cell>
        </row>
        <row r="116">
          <cell r="B116">
            <v>82</v>
          </cell>
          <cell r="C116" t="str">
            <v>Condition Monitoring</v>
          </cell>
          <cell r="D116" t="str">
            <v>Tapchanger Monitors</v>
          </cell>
          <cell r="E116" t="str">
            <v>Other</v>
          </cell>
          <cell r="F116" t="str">
            <v>Review effectiveness of existing tapchanger monitors and consider further installation of tapchanger monitors on transformers identified in the Condition Working Group Report (Recommendation 13)</v>
          </cell>
          <cell r="G116" t="str">
            <v>O</v>
          </cell>
          <cell r="H116" t="str">
            <v>I</v>
          </cell>
          <cell r="I116">
            <v>2003</v>
          </cell>
          <cell r="J116" t="str">
            <v>SSE</v>
          </cell>
          <cell r="K116">
            <v>38322</v>
          </cell>
          <cell r="M116">
            <v>2</v>
          </cell>
          <cell r="N116">
            <v>2</v>
          </cell>
          <cell r="O116">
            <v>10</v>
          </cell>
          <cell r="P116">
            <v>8</v>
          </cell>
          <cell r="Q116">
            <v>3</v>
          </cell>
        </row>
        <row r="117">
          <cell r="B117">
            <v>82</v>
          </cell>
          <cell r="C117" t="str">
            <v>Condition Monitoring</v>
          </cell>
          <cell r="D117" t="str">
            <v>Tapchanger Monitors</v>
          </cell>
          <cell r="E117" t="str">
            <v>Other</v>
          </cell>
          <cell r="F117" t="str">
            <v>Install Reinhausen Tapchanger Monitors to transformers identified above</v>
          </cell>
          <cell r="G117" t="str">
            <v>C</v>
          </cell>
          <cell r="H117" t="str">
            <v>C</v>
          </cell>
          <cell r="I117">
            <v>2003</v>
          </cell>
          <cell r="J117" t="str">
            <v>Asset Managers</v>
          </cell>
          <cell r="K117">
            <v>39965</v>
          </cell>
          <cell r="M117">
            <v>2</v>
          </cell>
          <cell r="N117">
            <v>2</v>
          </cell>
          <cell r="O117">
            <v>10</v>
          </cell>
          <cell r="P117">
            <v>8</v>
          </cell>
          <cell r="Q117">
            <v>3</v>
          </cell>
        </row>
        <row r="118">
          <cell r="B118">
            <v>83</v>
          </cell>
          <cell r="C118" t="str">
            <v>Condition Monitoring</v>
          </cell>
          <cell r="D118" t="str">
            <v>CT  DDF Monitors</v>
          </cell>
          <cell r="E118" t="str">
            <v>Other</v>
          </cell>
          <cell r="F118" t="str">
            <v>Resolve Reliability Concerns for Powerlink DDF monitoring system</v>
          </cell>
          <cell r="G118" t="str">
            <v>O</v>
          </cell>
          <cell r="H118" t="str">
            <v>I</v>
          </cell>
          <cell r="I118">
            <v>2003</v>
          </cell>
          <cell r="J118" t="str">
            <v>AM/Northern</v>
          </cell>
          <cell r="K118">
            <v>38504</v>
          </cell>
          <cell r="L118" t="str">
            <v>No date</v>
          </cell>
          <cell r="M118">
            <v>0</v>
          </cell>
          <cell r="N118">
            <v>0</v>
          </cell>
          <cell r="O118">
            <v>10</v>
          </cell>
          <cell r="P118">
            <v>10</v>
          </cell>
          <cell r="Q118">
            <v>3</v>
          </cell>
        </row>
        <row r="119">
          <cell r="B119">
            <v>84</v>
          </cell>
          <cell r="C119" t="str">
            <v>Condition Monitoring</v>
          </cell>
          <cell r="D119" t="str">
            <v>CT  DDF Monitors</v>
          </cell>
          <cell r="E119" t="str">
            <v>Other</v>
          </cell>
          <cell r="F119" t="str">
            <v>Purchase, install AVO SOS system</v>
          </cell>
          <cell r="G119" t="str">
            <v>C</v>
          </cell>
          <cell r="H119" t="str">
            <v>I</v>
          </cell>
          <cell r="I119">
            <v>2003</v>
          </cell>
          <cell r="J119" t="str">
            <v>AM/Central</v>
          </cell>
          <cell r="K119">
            <v>38139</v>
          </cell>
          <cell r="M119">
            <v>0</v>
          </cell>
          <cell r="N119">
            <v>0</v>
          </cell>
          <cell r="O119">
            <v>10</v>
          </cell>
          <cell r="P119">
            <v>10</v>
          </cell>
          <cell r="Q119">
            <v>3</v>
          </cell>
        </row>
        <row r="120">
          <cell r="B120">
            <v>84</v>
          </cell>
          <cell r="C120" t="str">
            <v>Condition Monitoring</v>
          </cell>
          <cell r="D120" t="str">
            <v>CT  DDF Monitors</v>
          </cell>
          <cell r="E120" t="str">
            <v>Other</v>
          </cell>
          <cell r="F120" t="str">
            <v>Evaluate performance of AVO SOS system</v>
          </cell>
          <cell r="G120" t="str">
            <v>O</v>
          </cell>
          <cell r="H120" t="str">
            <v>I</v>
          </cell>
          <cell r="I120">
            <v>2003</v>
          </cell>
          <cell r="J120" t="str">
            <v>AM/Central</v>
          </cell>
          <cell r="K120">
            <v>38687</v>
          </cell>
          <cell r="M120">
            <v>0</v>
          </cell>
          <cell r="N120">
            <v>0</v>
          </cell>
          <cell r="O120">
            <v>10</v>
          </cell>
          <cell r="P120">
            <v>10</v>
          </cell>
          <cell r="Q120">
            <v>3</v>
          </cell>
        </row>
        <row r="121">
          <cell r="B121">
            <v>85</v>
          </cell>
          <cell r="C121" t="str">
            <v>Condition Monitoring</v>
          </cell>
          <cell r="D121" t="str">
            <v>CT  DDF Monitors</v>
          </cell>
          <cell r="E121" t="str">
            <v>Other</v>
          </cell>
          <cell r="F121" t="str">
            <v>Purchase and install Connel Wagner Intellinode system</v>
          </cell>
          <cell r="G121" t="str">
            <v>C</v>
          </cell>
          <cell r="H121" t="str">
            <v>I</v>
          </cell>
          <cell r="I121">
            <v>2003</v>
          </cell>
          <cell r="J121" t="str">
            <v>AM/Northern</v>
          </cell>
          <cell r="K121" t="str">
            <v>When System is in production</v>
          </cell>
          <cell r="L121" t="str">
            <v>No Date</v>
          </cell>
          <cell r="M121">
            <v>0</v>
          </cell>
          <cell r="N121">
            <v>0</v>
          </cell>
          <cell r="O121">
            <v>10</v>
          </cell>
          <cell r="P121">
            <v>10</v>
          </cell>
          <cell r="Q121">
            <v>3</v>
          </cell>
        </row>
        <row r="122">
          <cell r="B122">
            <v>85</v>
          </cell>
          <cell r="C122" t="str">
            <v>Condition Monitoring</v>
          </cell>
          <cell r="D122" t="str">
            <v>CT  DDF Monitors</v>
          </cell>
          <cell r="E122" t="str">
            <v>Other</v>
          </cell>
          <cell r="F122" t="str">
            <v>Evaluate performance of Connel Wagner Intellinode system</v>
          </cell>
          <cell r="G122" t="str">
            <v>O</v>
          </cell>
          <cell r="H122" t="str">
            <v>I</v>
          </cell>
          <cell r="I122">
            <v>2003</v>
          </cell>
          <cell r="J122" t="str">
            <v>AM/Northern</v>
          </cell>
          <cell r="K122" t="str">
            <v>TBA</v>
          </cell>
          <cell r="L122" t="str">
            <v>No Date</v>
          </cell>
          <cell r="M122">
            <v>0</v>
          </cell>
          <cell r="N122">
            <v>0</v>
          </cell>
          <cell r="O122">
            <v>10</v>
          </cell>
          <cell r="P122">
            <v>10</v>
          </cell>
          <cell r="Q122">
            <v>3</v>
          </cell>
        </row>
        <row r="123">
          <cell r="B123">
            <v>86</v>
          </cell>
          <cell r="C123" t="str">
            <v>Condition Monitoring</v>
          </cell>
          <cell r="D123" t="str">
            <v>Bushin DDF Monitors</v>
          </cell>
          <cell r="E123" t="str">
            <v>Other</v>
          </cell>
          <cell r="F123" t="str">
            <v>Install bushing monitor on system critical transformers with no system spares - Lismore</v>
          </cell>
          <cell r="G123" t="str">
            <v>C</v>
          </cell>
          <cell r="H123" t="str">
            <v>A</v>
          </cell>
          <cell r="I123">
            <v>2003</v>
          </cell>
          <cell r="J123" t="str">
            <v>AM/Northern</v>
          </cell>
          <cell r="K123">
            <v>38869</v>
          </cell>
          <cell r="L123" t="str">
            <v>No Date</v>
          </cell>
          <cell r="M123">
            <v>0</v>
          </cell>
          <cell r="N123">
            <v>0</v>
          </cell>
          <cell r="O123">
            <v>10</v>
          </cell>
          <cell r="P123">
            <v>10</v>
          </cell>
          <cell r="Q123">
            <v>3</v>
          </cell>
        </row>
        <row r="124">
          <cell r="B124">
            <v>87</v>
          </cell>
          <cell r="C124" t="str">
            <v>Condition Monitoring</v>
          </cell>
          <cell r="D124" t="str">
            <v>Portable Tx On line Monitor</v>
          </cell>
          <cell r="E124" t="str">
            <v>Other</v>
          </cell>
          <cell r="F124" t="str">
            <v>Establish portable on-line monitoring unit for short-term monitoring or nursing of transformers</v>
          </cell>
          <cell r="G124" t="str">
            <v>C</v>
          </cell>
          <cell r="H124" t="str">
            <v>A</v>
          </cell>
          <cell r="I124">
            <v>2003</v>
          </cell>
          <cell r="J124" t="str">
            <v>SSE</v>
          </cell>
          <cell r="K124">
            <v>38322</v>
          </cell>
          <cell r="M124">
            <v>0</v>
          </cell>
          <cell r="N124">
            <v>0</v>
          </cell>
          <cell r="O124">
            <v>10</v>
          </cell>
          <cell r="P124">
            <v>10</v>
          </cell>
          <cell r="Q124">
            <v>3</v>
          </cell>
        </row>
        <row r="125">
          <cell r="B125">
            <v>88</v>
          </cell>
          <cell r="C125" t="str">
            <v>Circuit Breakers</v>
          </cell>
          <cell r="D125" t="str">
            <v>Circuit Breakers Testing</v>
          </cell>
          <cell r="E125" t="str">
            <v>Other</v>
          </cell>
          <cell r="F125" t="str">
            <v>Investigate and Report on circuit breaker test procedures and methods by December 2004</v>
          </cell>
          <cell r="G125" t="str">
            <v>O</v>
          </cell>
          <cell r="H125" t="str">
            <v>I</v>
          </cell>
          <cell r="I125">
            <v>2003</v>
          </cell>
          <cell r="J125" t="str">
            <v>SSE</v>
          </cell>
          <cell r="K125">
            <v>38322</v>
          </cell>
          <cell r="M125">
            <v>0</v>
          </cell>
          <cell r="N125">
            <v>0</v>
          </cell>
          <cell r="O125">
            <v>10</v>
          </cell>
          <cell r="P125">
            <v>10</v>
          </cell>
          <cell r="Q125">
            <v>3</v>
          </cell>
        </row>
        <row r="126">
          <cell r="B126">
            <v>89</v>
          </cell>
          <cell r="C126" t="str">
            <v>Spare Equipment</v>
          </cell>
          <cell r="D126" t="str">
            <v>Spare Equipment</v>
          </cell>
          <cell r="E126" t="str">
            <v>Other</v>
          </cell>
          <cell r="F126" t="str">
            <v>Develop and issue general policy for the management of spare plant and parts to be held for substations</v>
          </cell>
          <cell r="G126" t="str">
            <v>O</v>
          </cell>
          <cell r="H126" t="str">
            <v>I</v>
          </cell>
          <cell r="I126">
            <v>2004</v>
          </cell>
          <cell r="J126" t="str">
            <v>SSE</v>
          </cell>
          <cell r="K126">
            <v>38504</v>
          </cell>
          <cell r="M126">
            <v>0</v>
          </cell>
          <cell r="N126">
            <v>0</v>
          </cell>
          <cell r="O126">
            <v>8</v>
          </cell>
          <cell r="P126">
            <v>0</v>
          </cell>
          <cell r="Q126">
            <v>3</v>
          </cell>
        </row>
        <row r="127">
          <cell r="B127">
            <v>90</v>
          </cell>
          <cell r="C127" t="str">
            <v>Instrument Transformers</v>
          </cell>
          <cell r="D127" t="str">
            <v xml:space="preserve">Other Condition </v>
          </cell>
          <cell r="E127" t="str">
            <v>Other</v>
          </cell>
          <cell r="F127" t="str">
            <v>Replace</v>
          </cell>
          <cell r="G127" t="str">
            <v>C</v>
          </cell>
          <cell r="H127" t="str">
            <v>C</v>
          </cell>
          <cell r="I127" t="str">
            <v>XX</v>
          </cell>
          <cell r="J127" t="str">
            <v>Asset Managers</v>
          </cell>
          <cell r="K127" t="str">
            <v>Recurrent</v>
          </cell>
          <cell r="M127" t="str">
            <v>Assess</v>
          </cell>
        </row>
        <row r="128">
          <cell r="B128">
            <v>91</v>
          </cell>
          <cell r="C128" t="str">
            <v>Instrument Transformers</v>
          </cell>
          <cell r="D128" t="str">
            <v>Ducon CTs and CVTs</v>
          </cell>
          <cell r="E128" t="str">
            <v>Other</v>
          </cell>
          <cell r="F128" t="str">
            <v>Replace</v>
          </cell>
          <cell r="G128" t="str">
            <v>C</v>
          </cell>
          <cell r="H128" t="str">
            <v>C</v>
          </cell>
          <cell r="I128" t="str">
            <v>XX</v>
          </cell>
          <cell r="J128" t="str">
            <v>Asset Managers</v>
          </cell>
          <cell r="K128" t="str">
            <v>Recurrent</v>
          </cell>
        </row>
        <row r="129">
          <cell r="B129">
            <v>92</v>
          </cell>
          <cell r="C129" t="str">
            <v>Reactive Plant</v>
          </cell>
          <cell r="D129" t="str">
            <v>SVC</v>
          </cell>
          <cell r="E129" t="str">
            <v>Other</v>
          </cell>
          <cell r="F129" t="str">
            <v>Site Specific</v>
          </cell>
          <cell r="G129" t="str">
            <v>c</v>
          </cell>
          <cell r="H129" t="str">
            <v>c</v>
          </cell>
          <cell r="J129" t="str">
            <v>Asset Managers</v>
          </cell>
          <cell r="M129" t="str">
            <v>Assess</v>
          </cell>
        </row>
        <row r="130">
          <cell r="B130">
            <v>200</v>
          </cell>
          <cell r="C130" t="str">
            <v>Security</v>
          </cell>
          <cell r="D130" t="str">
            <v>Network Security Plan 2004 - 2009</v>
          </cell>
          <cell r="E130" t="str">
            <v>Replacement</v>
          </cell>
          <cell r="F130" t="str">
            <v>T1 - Security Perimeter Delineation Fence</v>
          </cell>
          <cell r="G130" t="str">
            <v>C</v>
          </cell>
          <cell r="H130" t="str">
            <v>R</v>
          </cell>
          <cell r="I130">
            <v>2004</v>
          </cell>
          <cell r="J130" t="str">
            <v>Asset Managers</v>
          </cell>
          <cell r="K130">
            <v>39965</v>
          </cell>
          <cell r="M130">
            <v>8</v>
          </cell>
          <cell r="N130">
            <v>0</v>
          </cell>
          <cell r="O130">
            <v>5</v>
          </cell>
          <cell r="P130">
            <v>2</v>
          </cell>
        </row>
        <row r="131">
          <cell r="B131">
            <v>201</v>
          </cell>
          <cell r="C131" t="str">
            <v>Security</v>
          </cell>
          <cell r="D131" t="str">
            <v>Network Security Plan 2004 - 2009</v>
          </cell>
          <cell r="E131" t="str">
            <v>Replacement</v>
          </cell>
          <cell r="F131" t="str">
            <v>T2 - Security Perimeter Fence</v>
          </cell>
          <cell r="G131" t="str">
            <v>C</v>
          </cell>
          <cell r="H131" t="str">
            <v>R</v>
          </cell>
          <cell r="I131">
            <v>2004</v>
          </cell>
          <cell r="J131" t="str">
            <v>Asset Managers</v>
          </cell>
          <cell r="K131">
            <v>39965</v>
          </cell>
          <cell r="M131">
            <v>8</v>
          </cell>
          <cell r="N131">
            <v>0</v>
          </cell>
          <cell r="O131">
            <v>5</v>
          </cell>
          <cell r="P131">
            <v>2</v>
          </cell>
        </row>
        <row r="132">
          <cell r="B132">
            <v>202</v>
          </cell>
          <cell r="C132" t="str">
            <v>Security</v>
          </cell>
          <cell r="D132" t="str">
            <v>Network Security Plan 2004 - 2009</v>
          </cell>
          <cell r="E132" t="str">
            <v>Other</v>
          </cell>
          <cell r="F132" t="str">
            <v>T3 - CCTV/PA</v>
          </cell>
          <cell r="G132" t="str">
            <v>C</v>
          </cell>
          <cell r="H132" t="str">
            <v>R</v>
          </cell>
          <cell r="I132">
            <v>2004</v>
          </cell>
          <cell r="J132" t="str">
            <v>Asset Managers</v>
          </cell>
          <cell r="K132">
            <v>39965</v>
          </cell>
          <cell r="M132">
            <v>8</v>
          </cell>
          <cell r="N132">
            <v>0</v>
          </cell>
          <cell r="O132">
            <v>5</v>
          </cell>
          <cell r="P132">
            <v>2</v>
          </cell>
        </row>
        <row r="133">
          <cell r="B133">
            <v>203</v>
          </cell>
          <cell r="C133" t="str">
            <v>Security</v>
          </cell>
          <cell r="D133" t="str">
            <v>Network Security Plan 2004 - 2009</v>
          </cell>
          <cell r="E133" t="str">
            <v>Other</v>
          </cell>
          <cell r="F133" t="str">
            <v>T4 - Monitored intrusion detection</v>
          </cell>
          <cell r="G133" t="str">
            <v>C</v>
          </cell>
          <cell r="H133" t="str">
            <v>R</v>
          </cell>
          <cell r="I133">
            <v>2004</v>
          </cell>
          <cell r="J133" t="str">
            <v>Asset Managers</v>
          </cell>
          <cell r="K133">
            <v>39965</v>
          </cell>
          <cell r="M133">
            <v>8</v>
          </cell>
          <cell r="N133">
            <v>0</v>
          </cell>
          <cell r="O133">
            <v>5</v>
          </cell>
          <cell r="P133">
            <v>2</v>
          </cell>
        </row>
        <row r="134">
          <cell r="B134">
            <v>204</v>
          </cell>
          <cell r="C134" t="str">
            <v>Security</v>
          </cell>
          <cell r="D134" t="str">
            <v>Network Security Plan 2004 - 2009</v>
          </cell>
          <cell r="E134" t="str">
            <v>Other</v>
          </cell>
          <cell r="F134" t="str">
            <v>T5 - Access Control</v>
          </cell>
          <cell r="G134" t="str">
            <v>C</v>
          </cell>
          <cell r="H134" t="str">
            <v>R</v>
          </cell>
          <cell r="I134">
            <v>2004</v>
          </cell>
          <cell r="J134" t="str">
            <v>Asset Managers</v>
          </cell>
          <cell r="K134">
            <v>39965</v>
          </cell>
          <cell r="M134">
            <v>8</v>
          </cell>
          <cell r="N134">
            <v>0</v>
          </cell>
          <cell r="O134">
            <v>5</v>
          </cell>
          <cell r="P134">
            <v>2</v>
          </cell>
        </row>
        <row r="135">
          <cell r="B135">
            <v>205</v>
          </cell>
          <cell r="C135" t="str">
            <v>Security</v>
          </cell>
          <cell r="D135" t="str">
            <v>Network Security Plan 2004 - 2009</v>
          </cell>
          <cell r="E135" t="str">
            <v>Other</v>
          </cell>
          <cell r="F135" t="str">
            <v>T6 - Movement activated lighting</v>
          </cell>
          <cell r="G135" t="str">
            <v>C</v>
          </cell>
          <cell r="H135" t="str">
            <v>R</v>
          </cell>
          <cell r="I135">
            <v>2004</v>
          </cell>
          <cell r="J135" t="str">
            <v>Asset Managers</v>
          </cell>
          <cell r="K135">
            <v>39965</v>
          </cell>
          <cell r="M135">
            <v>8</v>
          </cell>
          <cell r="N135">
            <v>0</v>
          </cell>
          <cell r="O135">
            <v>5</v>
          </cell>
          <cell r="P135">
            <v>2</v>
          </cell>
        </row>
        <row r="136">
          <cell r="B136">
            <v>206</v>
          </cell>
          <cell r="C136" t="str">
            <v>Security</v>
          </cell>
          <cell r="D136" t="str">
            <v>Network Security Plan 2004 - 2009</v>
          </cell>
          <cell r="E136" t="str">
            <v>Other</v>
          </cell>
          <cell r="F136" t="str">
            <v>T7 - Restricted locking and keying</v>
          </cell>
          <cell r="G136" t="str">
            <v>C</v>
          </cell>
          <cell r="H136" t="str">
            <v>R</v>
          </cell>
          <cell r="I136">
            <v>2004</v>
          </cell>
          <cell r="J136" t="str">
            <v>Asset Managers</v>
          </cell>
          <cell r="K136">
            <v>39965</v>
          </cell>
          <cell r="M136">
            <v>8</v>
          </cell>
          <cell r="N136">
            <v>0</v>
          </cell>
          <cell r="O136">
            <v>5</v>
          </cell>
          <cell r="P136">
            <v>2</v>
          </cell>
        </row>
        <row r="137">
          <cell r="B137">
            <v>207</v>
          </cell>
          <cell r="C137" t="str">
            <v>Security</v>
          </cell>
          <cell r="D137" t="str">
            <v>Network Security Plan 2004 - 2009</v>
          </cell>
          <cell r="E137" t="str">
            <v>Other</v>
          </cell>
          <cell r="F137" t="str">
            <v>T8 - Sinage</v>
          </cell>
          <cell r="G137" t="str">
            <v>C</v>
          </cell>
          <cell r="H137" t="str">
            <v>R</v>
          </cell>
          <cell r="I137">
            <v>2004</v>
          </cell>
          <cell r="J137" t="str">
            <v>Asset Managers</v>
          </cell>
          <cell r="K137">
            <v>39965</v>
          </cell>
          <cell r="M137">
            <v>8</v>
          </cell>
          <cell r="N137">
            <v>0</v>
          </cell>
          <cell r="O137">
            <v>5</v>
          </cell>
          <cell r="P137">
            <v>2</v>
          </cell>
        </row>
        <row r="138">
          <cell r="B138">
            <v>208</v>
          </cell>
          <cell r="C138" t="str">
            <v>Security</v>
          </cell>
          <cell r="D138" t="str">
            <v>Network Security Plan 2004 - 2009</v>
          </cell>
          <cell r="E138" t="str">
            <v>Other</v>
          </cell>
          <cell r="F138" t="str">
            <v>T9 - Community awareness</v>
          </cell>
          <cell r="G138" t="str">
            <v>C</v>
          </cell>
          <cell r="H138" t="str">
            <v>R</v>
          </cell>
          <cell r="I138">
            <v>2004</v>
          </cell>
          <cell r="J138" t="str">
            <v>Asset Managers</v>
          </cell>
          <cell r="K138">
            <v>39965</v>
          </cell>
          <cell r="M138">
            <v>8</v>
          </cell>
          <cell r="N138">
            <v>0</v>
          </cell>
          <cell r="O138">
            <v>5</v>
          </cell>
          <cell r="P138">
            <v>2</v>
          </cell>
        </row>
        <row r="139">
          <cell r="B139">
            <v>209</v>
          </cell>
          <cell r="C139" t="str">
            <v>Security</v>
          </cell>
          <cell r="D139" t="str">
            <v>Network Security Plan 2004 - 2009</v>
          </cell>
          <cell r="E139" t="str">
            <v>Other</v>
          </cell>
          <cell r="F139" t="str">
            <v>T10 - Staff awareness</v>
          </cell>
          <cell r="G139" t="str">
            <v>C</v>
          </cell>
          <cell r="H139" t="str">
            <v>R</v>
          </cell>
          <cell r="I139">
            <v>2004</v>
          </cell>
          <cell r="J139" t="str">
            <v>Asset Managers</v>
          </cell>
          <cell r="K139">
            <v>39965</v>
          </cell>
          <cell r="M139">
            <v>8</v>
          </cell>
          <cell r="N139">
            <v>0</v>
          </cell>
          <cell r="O139">
            <v>5</v>
          </cell>
          <cell r="P139">
            <v>2</v>
          </cell>
        </row>
        <row r="140">
          <cell r="B140">
            <v>300</v>
          </cell>
          <cell r="C140" t="str">
            <v>To Be confirmed</v>
          </cell>
          <cell r="D140" t="str">
            <v>To Be confirmed</v>
          </cell>
          <cell r="E140" t="str">
            <v>Other</v>
          </cell>
          <cell r="F140" t="str">
            <v>To Be confirmed</v>
          </cell>
        </row>
        <row r="141">
          <cell r="B141">
            <v>301</v>
          </cell>
          <cell r="C141" t="str">
            <v>Condition Monitoring</v>
          </cell>
          <cell r="D141" t="str">
            <v>Site Infrastructure</v>
          </cell>
          <cell r="E141" t="str">
            <v>Other</v>
          </cell>
          <cell r="F141" t="str">
            <v xml:space="preserve">Installation of infrastructure to support CM equipment </v>
          </cell>
          <cell r="G141" t="str">
            <v>C</v>
          </cell>
          <cell r="H141" t="str">
            <v>R</v>
          </cell>
          <cell r="I141">
            <v>3004</v>
          </cell>
          <cell r="J141" t="str">
            <v>Asset Managers</v>
          </cell>
          <cell r="K141">
            <v>39965</v>
          </cell>
          <cell r="M141">
            <v>0</v>
          </cell>
          <cell r="N141">
            <v>0</v>
          </cell>
          <cell r="O141">
            <v>0</v>
          </cell>
          <cell r="P141">
            <v>8</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Revenue summary"/>
      <sheetName val="Equity raising cost-capex"/>
      <sheetName val="Price path (nominal)"/>
      <sheetName val="Price path (real)"/>
      <sheetName val="Chart 1-MAR"/>
      <sheetName val="Chart 2-Price path"/>
      <sheetName val="Chart 3-Building blocks"/>
      <sheetName val="Proposal Tables"/>
    </sheetNames>
    <sheetDataSet>
      <sheetData sheetId="0"/>
      <sheetData sheetId="1">
        <row r="248">
          <cell r="G248">
            <v>8.2030519045455483E-2</v>
          </cell>
          <cell r="H248">
            <v>8.2780997024925682E-2</v>
          </cell>
          <cell r="I248">
            <v>8.3096275457698404E-2</v>
          </cell>
          <cell r="J248">
            <v>8.2380546032619531E-2</v>
          </cell>
          <cell r="K248">
            <v>8.2263810131458726E-2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A Notes"/>
      <sheetName val="Intro"/>
      <sheetName val="Input"/>
      <sheetName val="Adjustment for previous period"/>
      <sheetName val="Actual RAB roll forward"/>
      <sheetName val="Total actual RAB roll forward"/>
      <sheetName val="Tax value roll forward"/>
      <sheetName val="Asset lives roll forward"/>
      <sheetName val="Output summary"/>
    </sheetNames>
    <sheetDataSet>
      <sheetData sheetId="0"/>
      <sheetData sheetId="1"/>
      <sheetData sheetId="2">
        <row r="71">
          <cell r="H71">
            <v>2.00880824</v>
          </cell>
          <cell r="I71">
            <v>0.81721900999999997</v>
          </cell>
          <cell r="J71">
            <v>0</v>
          </cell>
          <cell r="K71">
            <v>1.0330000000000002E-2</v>
          </cell>
          <cell r="L71">
            <v>2.0771760000000004E-2</v>
          </cell>
          <cell r="M71">
            <v>2.105081888</v>
          </cell>
          <cell r="N71">
            <v>1.6389941100000001</v>
          </cell>
          <cell r="O71">
            <v>0.70413979000000004</v>
          </cell>
          <cell r="P71">
            <v>3.679114729999994</v>
          </cell>
          <cell r="Q71">
            <v>3.0300000000000002</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mailto:scott.young@apa.com.au"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sheetPr>
  <dimension ref="C1:AD31"/>
  <sheetViews>
    <sheetView tabSelected="1" zoomScale="85" zoomScaleNormal="85" workbookViewId="0"/>
  </sheetViews>
  <sheetFormatPr defaultRowHeight="15"/>
  <cols>
    <col min="1" max="1" width="14" style="1" customWidth="1"/>
    <col min="2" max="2" width="13" style="1" customWidth="1"/>
    <col min="3" max="10" width="9.140625" style="1"/>
    <col min="11" max="11" width="9.140625" style="1" customWidth="1"/>
    <col min="12" max="12" width="3.7109375" style="1" customWidth="1"/>
    <col min="13" max="18" width="9.140625" style="1"/>
    <col min="19" max="19" width="3.7109375" style="1" customWidth="1"/>
    <col min="20" max="16384" width="9.140625" style="1"/>
  </cols>
  <sheetData>
    <row r="1" spans="3:30" ht="20.25">
      <c r="C1" s="241" t="s">
        <v>160</v>
      </c>
      <c r="D1" s="242"/>
      <c r="E1" s="242"/>
      <c r="F1" s="242"/>
      <c r="G1" s="242"/>
      <c r="H1" s="242"/>
      <c r="I1" s="242"/>
      <c r="J1" s="242"/>
      <c r="K1" s="242"/>
      <c r="L1" s="242"/>
      <c r="M1" s="242"/>
      <c r="N1" s="242"/>
      <c r="O1" s="242"/>
      <c r="P1" s="242"/>
      <c r="Q1" s="242"/>
      <c r="R1" s="242"/>
      <c r="S1" s="242"/>
      <c r="T1" s="242"/>
      <c r="U1" s="242"/>
      <c r="V1" s="242"/>
      <c r="W1" s="242"/>
      <c r="X1" s="242"/>
      <c r="Y1" s="242"/>
      <c r="Z1" s="242"/>
      <c r="AA1" s="242"/>
      <c r="AB1" s="243"/>
    </row>
    <row r="2" spans="3:30" ht="20.25">
      <c r="C2" s="244" t="str">
        <f>+'1.2 Business &amp; other details  '!$C$2</f>
        <v>Directlink Joint Venture</v>
      </c>
      <c r="D2" s="210"/>
      <c r="E2" s="210"/>
      <c r="F2" s="210"/>
      <c r="G2" s="210"/>
      <c r="H2" s="210"/>
      <c r="I2" s="210"/>
      <c r="J2" s="210"/>
      <c r="K2" s="210"/>
      <c r="L2" s="210"/>
      <c r="M2" s="210"/>
      <c r="N2" s="210"/>
      <c r="O2" s="210"/>
      <c r="P2" s="210"/>
      <c r="Q2" s="210"/>
      <c r="R2" s="210"/>
      <c r="S2" s="210"/>
      <c r="T2" s="210"/>
      <c r="U2" s="210"/>
      <c r="V2" s="210"/>
      <c r="W2" s="210"/>
      <c r="X2" s="210"/>
      <c r="Y2" s="210"/>
      <c r="Z2" s="210"/>
      <c r="AA2" s="210"/>
      <c r="AB2" s="215"/>
    </row>
    <row r="3" spans="3:30" ht="20.25">
      <c r="C3" s="245" t="str">
        <f>+'1.2 Business &amp; other details  '!$C$3</f>
        <v>2015-16 to 2019-20</v>
      </c>
      <c r="D3" s="210"/>
      <c r="E3" s="210"/>
      <c r="F3" s="210"/>
      <c r="G3" s="210"/>
      <c r="H3" s="210"/>
      <c r="I3" s="210"/>
      <c r="J3" s="210"/>
      <c r="K3" s="210"/>
      <c r="L3" s="210"/>
      <c r="M3" s="210"/>
      <c r="N3" s="210"/>
      <c r="O3" s="210"/>
      <c r="P3" s="210"/>
      <c r="Q3" s="210"/>
      <c r="R3" s="210"/>
      <c r="S3" s="210"/>
      <c r="T3" s="210"/>
      <c r="U3" s="210"/>
      <c r="V3" s="210"/>
      <c r="W3" s="210"/>
      <c r="X3" s="210"/>
      <c r="Y3" s="210"/>
      <c r="Z3" s="210"/>
      <c r="AA3" s="210"/>
      <c r="AB3" s="215"/>
    </row>
    <row r="4" spans="3:30" ht="23.25">
      <c r="C4" s="550" t="s">
        <v>164</v>
      </c>
      <c r="D4" s="551"/>
      <c r="E4" s="551"/>
      <c r="F4" s="551"/>
      <c r="G4" s="551"/>
      <c r="H4" s="551"/>
      <c r="I4" s="551"/>
      <c r="J4" s="551"/>
      <c r="K4" s="551"/>
      <c r="L4" s="551"/>
      <c r="M4" s="551"/>
      <c r="N4" s="551"/>
      <c r="O4" s="551"/>
      <c r="P4" s="551"/>
      <c r="Q4" s="551"/>
      <c r="R4" s="551"/>
      <c r="S4" s="551"/>
      <c r="T4" s="551"/>
      <c r="U4" s="551"/>
      <c r="V4" s="551"/>
      <c r="W4" s="551"/>
      <c r="X4" s="551"/>
      <c r="Y4" s="551"/>
      <c r="Z4" s="551"/>
      <c r="AA4" s="551"/>
      <c r="AB4" s="552"/>
    </row>
    <row r="5" spans="3:30">
      <c r="C5" s="193"/>
      <c r="D5" s="3"/>
      <c r="E5" s="3"/>
      <c r="F5" s="3"/>
      <c r="G5" s="3"/>
      <c r="H5" s="3"/>
      <c r="I5" s="3"/>
      <c r="J5" s="3"/>
      <c r="K5" s="3"/>
      <c r="L5" s="3"/>
      <c r="M5" s="3"/>
      <c r="N5" s="3"/>
      <c r="O5" s="3"/>
      <c r="P5" s="3"/>
      <c r="Q5" s="3"/>
      <c r="R5" s="3"/>
      <c r="S5" s="3"/>
      <c r="T5" s="3"/>
      <c r="U5" s="3"/>
      <c r="V5" s="3"/>
      <c r="W5" s="3"/>
      <c r="X5" s="3"/>
      <c r="Y5" s="3"/>
      <c r="Z5" s="3"/>
      <c r="AA5" s="3"/>
      <c r="AB5" s="194"/>
    </row>
    <row r="6" spans="3:30">
      <c r="C6" s="193"/>
      <c r="D6" s="3"/>
      <c r="E6" s="3"/>
      <c r="F6" s="3"/>
      <c r="G6" s="3"/>
      <c r="H6" s="3"/>
      <c r="I6" s="3"/>
      <c r="J6" s="3"/>
      <c r="K6" s="3"/>
      <c r="L6" s="3"/>
      <c r="M6" s="3"/>
      <c r="N6" s="3"/>
      <c r="O6" s="3"/>
      <c r="P6" s="3"/>
      <c r="Q6" s="3"/>
      <c r="R6" s="3"/>
      <c r="S6" s="3"/>
      <c r="T6" s="3"/>
      <c r="U6" s="3"/>
      <c r="V6" s="3"/>
      <c r="W6" s="3"/>
      <c r="X6" s="3"/>
      <c r="Y6" s="3"/>
      <c r="Z6" s="3"/>
      <c r="AA6" s="3"/>
      <c r="AB6" s="194"/>
    </row>
    <row r="7" spans="3:30" ht="20.25">
      <c r="C7" s="193"/>
      <c r="D7" s="3"/>
      <c r="E7" s="3"/>
      <c r="F7" s="239" t="s">
        <v>1</v>
      </c>
      <c r="G7" s="239"/>
      <c r="H7" s="239"/>
      <c r="I7" s="240"/>
      <c r="J7" s="240"/>
      <c r="K7" s="240"/>
      <c r="L7" s="3"/>
      <c r="M7" s="239" t="s">
        <v>0</v>
      </c>
      <c r="N7" s="239"/>
      <c r="O7" s="239"/>
      <c r="P7" s="240"/>
      <c r="Q7" s="240"/>
      <c r="R7" s="240"/>
      <c r="S7" s="3"/>
      <c r="T7" s="239" t="s">
        <v>243</v>
      </c>
      <c r="U7" s="239"/>
      <c r="V7" s="239"/>
      <c r="W7" s="240"/>
      <c r="X7" s="240"/>
      <c r="Y7" s="240"/>
      <c r="Z7" s="3"/>
      <c r="AA7" s="3"/>
      <c r="AB7" s="194"/>
      <c r="AD7" s="26"/>
    </row>
    <row r="8" spans="3:30">
      <c r="C8" s="193"/>
      <c r="D8" s="3"/>
      <c r="E8" s="3"/>
      <c r="F8" s="2"/>
      <c r="G8" s="2"/>
      <c r="H8" s="2"/>
      <c r="I8" s="2"/>
      <c r="J8" s="2"/>
      <c r="K8" s="2"/>
      <c r="L8" s="3"/>
      <c r="M8" s="2"/>
      <c r="N8" s="2"/>
      <c r="O8" s="2"/>
      <c r="P8" s="2"/>
      <c r="Q8" s="2"/>
      <c r="R8" s="2"/>
      <c r="S8" s="3"/>
      <c r="T8" s="2"/>
      <c r="U8" s="2"/>
      <c r="V8" s="2"/>
      <c r="W8" s="2"/>
      <c r="X8" s="2"/>
      <c r="Y8" s="2"/>
      <c r="Z8" s="3"/>
      <c r="AA8" s="3"/>
      <c r="AB8" s="194"/>
    </row>
    <row r="9" spans="3:30">
      <c r="C9" s="193"/>
      <c r="D9" s="3"/>
      <c r="E9" s="3"/>
      <c r="F9" s="2"/>
      <c r="G9" s="2"/>
      <c r="H9" s="2"/>
      <c r="I9" s="2"/>
      <c r="J9" s="2"/>
      <c r="K9" s="2"/>
      <c r="L9" s="3"/>
      <c r="M9" s="2"/>
      <c r="N9" s="2"/>
      <c r="O9" s="2"/>
      <c r="P9" s="2"/>
      <c r="Q9" s="2"/>
      <c r="R9" s="2"/>
      <c r="S9" s="3"/>
      <c r="T9" s="3"/>
      <c r="U9" s="3"/>
      <c r="V9" s="3"/>
      <c r="W9" s="3"/>
      <c r="X9" s="3"/>
      <c r="Y9" s="3"/>
      <c r="Z9" s="3"/>
      <c r="AA9" s="3"/>
      <c r="AB9" s="194"/>
    </row>
    <row r="10" spans="3:30">
      <c r="C10" s="193"/>
      <c r="D10" s="3"/>
      <c r="E10" s="3"/>
      <c r="F10" s="3"/>
      <c r="G10" s="3"/>
      <c r="H10" s="3"/>
      <c r="I10" s="3"/>
      <c r="J10" s="3"/>
      <c r="K10" s="3"/>
      <c r="L10" s="3"/>
      <c r="M10" s="2"/>
      <c r="N10" s="2"/>
      <c r="O10" s="2"/>
      <c r="P10" s="2"/>
      <c r="Q10" s="2"/>
      <c r="R10" s="2"/>
      <c r="S10" s="3"/>
      <c r="T10" s="3"/>
      <c r="U10" s="3"/>
      <c r="V10" s="3"/>
      <c r="W10" s="3"/>
      <c r="X10" s="3"/>
      <c r="Y10" s="3"/>
      <c r="Z10" s="3"/>
      <c r="AA10" s="3"/>
      <c r="AB10" s="194"/>
    </row>
    <row r="11" spans="3:30">
      <c r="C11" s="193"/>
      <c r="D11" s="3"/>
      <c r="E11" s="3"/>
      <c r="F11" s="3"/>
      <c r="G11" s="3"/>
      <c r="H11" s="3"/>
      <c r="I11" s="3"/>
      <c r="J11" s="3"/>
      <c r="K11" s="3"/>
      <c r="L11" s="3"/>
      <c r="M11" s="2"/>
      <c r="N11" s="2"/>
      <c r="O11" s="2"/>
      <c r="P11" s="2"/>
      <c r="Q11" s="2"/>
      <c r="R11" s="2"/>
      <c r="S11" s="3"/>
      <c r="T11" s="3"/>
      <c r="U11" s="3"/>
      <c r="V11" s="3"/>
      <c r="W11" s="3"/>
      <c r="X11" s="3"/>
      <c r="Y11" s="3"/>
      <c r="Z11" s="3"/>
      <c r="AA11" s="3"/>
      <c r="AB11" s="194"/>
    </row>
    <row r="12" spans="3:30">
      <c r="C12" s="193"/>
      <c r="D12" s="3"/>
      <c r="E12" s="3"/>
      <c r="F12" s="3"/>
      <c r="G12" s="3"/>
      <c r="H12" s="3"/>
      <c r="I12" s="3"/>
      <c r="J12" s="3"/>
      <c r="K12" s="3"/>
      <c r="L12" s="3"/>
      <c r="M12" s="2"/>
      <c r="N12" s="2"/>
      <c r="O12" s="2"/>
      <c r="P12" s="2"/>
      <c r="Q12" s="2"/>
      <c r="R12" s="2"/>
      <c r="S12" s="3"/>
      <c r="Z12" s="3"/>
      <c r="AA12" s="3"/>
      <c r="AB12" s="194"/>
    </row>
    <row r="13" spans="3:30">
      <c r="C13" s="193"/>
      <c r="D13" s="3"/>
      <c r="E13" s="3"/>
      <c r="F13" s="3"/>
      <c r="G13" s="3"/>
      <c r="H13" s="3"/>
      <c r="I13" s="3"/>
      <c r="J13" s="3"/>
      <c r="K13" s="3"/>
      <c r="L13" s="3"/>
      <c r="M13" s="3"/>
      <c r="N13" s="3"/>
      <c r="O13" s="3"/>
      <c r="P13" s="3"/>
      <c r="Q13" s="3"/>
      <c r="R13" s="3"/>
      <c r="S13" s="3"/>
      <c r="Z13" s="3"/>
      <c r="AA13" s="3"/>
      <c r="AB13" s="194"/>
    </row>
    <row r="14" spans="3:30">
      <c r="C14" s="193"/>
      <c r="D14" s="3"/>
      <c r="E14" s="3"/>
      <c r="F14" s="3"/>
      <c r="G14" s="3"/>
      <c r="H14" s="3"/>
      <c r="I14" s="3"/>
      <c r="J14" s="3"/>
      <c r="K14" s="3"/>
      <c r="L14" s="3"/>
      <c r="M14" s="3"/>
      <c r="N14" s="3"/>
      <c r="O14" s="3"/>
      <c r="P14" s="3"/>
      <c r="Q14" s="3"/>
      <c r="R14" s="3"/>
      <c r="S14" s="3"/>
      <c r="T14" s="3"/>
      <c r="U14" s="3"/>
      <c r="V14" s="3"/>
      <c r="W14" s="3"/>
      <c r="X14" s="3"/>
      <c r="Y14" s="3"/>
      <c r="Z14" s="3"/>
      <c r="AA14" s="3"/>
      <c r="AB14" s="194"/>
    </row>
    <row r="15" spans="3:30">
      <c r="C15" s="193"/>
      <c r="D15" s="3"/>
      <c r="E15" s="3"/>
      <c r="F15" s="3"/>
      <c r="G15" s="3"/>
      <c r="H15" s="3"/>
      <c r="I15" s="3"/>
      <c r="J15" s="3"/>
      <c r="K15" s="3"/>
      <c r="L15" s="3"/>
      <c r="M15" s="3"/>
      <c r="N15" s="3"/>
      <c r="O15" s="3"/>
      <c r="P15" s="3"/>
      <c r="Q15" s="3"/>
      <c r="R15" s="3"/>
      <c r="S15" s="3"/>
      <c r="T15" s="3"/>
      <c r="U15" s="3"/>
      <c r="V15" s="3"/>
      <c r="W15" s="3"/>
      <c r="X15" s="3"/>
      <c r="Y15" s="3"/>
      <c r="Z15" s="3"/>
      <c r="AA15" s="3"/>
      <c r="AB15" s="194"/>
    </row>
    <row r="16" spans="3:30" ht="20.25">
      <c r="C16" s="193"/>
      <c r="D16" s="3"/>
      <c r="E16" s="3"/>
      <c r="F16" s="239" t="s">
        <v>244</v>
      </c>
      <c r="G16" s="239"/>
      <c r="H16" s="239"/>
      <c r="I16" s="240"/>
      <c r="J16" s="240"/>
      <c r="K16" s="240"/>
      <c r="L16" s="3"/>
      <c r="M16" s="239" t="s">
        <v>245</v>
      </c>
      <c r="N16" s="239"/>
      <c r="O16" s="239"/>
      <c r="P16" s="240"/>
      <c r="Q16" s="240"/>
      <c r="R16" s="240"/>
      <c r="S16" s="3"/>
      <c r="Z16" s="3"/>
      <c r="AA16" s="3"/>
      <c r="AB16" s="194"/>
    </row>
    <row r="17" spans="3:28">
      <c r="C17" s="193"/>
      <c r="D17" s="3"/>
      <c r="E17" s="3"/>
      <c r="F17" s="2"/>
      <c r="G17" s="2"/>
      <c r="H17" s="2"/>
      <c r="I17" s="2"/>
      <c r="J17" s="2"/>
      <c r="K17" s="2"/>
      <c r="L17" s="3"/>
      <c r="M17" s="2"/>
      <c r="N17" s="2"/>
      <c r="O17" s="2"/>
      <c r="P17" s="2"/>
      <c r="Q17" s="2"/>
      <c r="R17" s="2"/>
      <c r="S17" s="3"/>
      <c r="Z17" s="3"/>
      <c r="AA17" s="3"/>
      <c r="AB17" s="194"/>
    </row>
    <row r="18" spans="3:28">
      <c r="C18" s="193"/>
      <c r="D18" s="3"/>
      <c r="E18" s="3"/>
      <c r="F18" s="2"/>
      <c r="G18" s="2"/>
      <c r="H18" s="2"/>
      <c r="I18" s="2"/>
      <c r="J18" s="2"/>
      <c r="K18" s="2"/>
      <c r="L18" s="3"/>
      <c r="M18" s="2"/>
      <c r="N18" s="2"/>
      <c r="O18" s="2"/>
      <c r="P18" s="2"/>
      <c r="Q18" s="2"/>
      <c r="R18" s="2"/>
      <c r="S18" s="3"/>
      <c r="Z18" s="3"/>
      <c r="AA18" s="3"/>
      <c r="AB18" s="194"/>
    </row>
    <row r="19" spans="3:28">
      <c r="C19" s="193"/>
      <c r="D19" s="3"/>
      <c r="E19" s="3"/>
      <c r="F19" s="3"/>
      <c r="G19" s="3"/>
      <c r="H19" s="3"/>
      <c r="I19" s="3"/>
      <c r="J19" s="3"/>
      <c r="K19" s="3"/>
      <c r="L19" s="3"/>
      <c r="M19" s="2"/>
      <c r="N19" s="2"/>
      <c r="O19" s="2"/>
      <c r="P19" s="2"/>
      <c r="Q19" s="2"/>
      <c r="R19" s="2"/>
      <c r="S19" s="3"/>
      <c r="Z19" s="3"/>
      <c r="AA19" s="3"/>
      <c r="AB19" s="194"/>
    </row>
    <row r="20" spans="3:28">
      <c r="C20" s="193"/>
      <c r="D20" s="3"/>
      <c r="E20" s="3"/>
      <c r="F20" s="3"/>
      <c r="G20" s="3"/>
      <c r="H20" s="3"/>
      <c r="I20" s="3"/>
      <c r="J20" s="3"/>
      <c r="K20" s="3"/>
      <c r="L20" s="3"/>
      <c r="M20" s="277"/>
      <c r="N20" s="277"/>
      <c r="O20" s="277"/>
      <c r="P20" s="277"/>
      <c r="Q20" s="277"/>
      <c r="R20" s="277"/>
      <c r="S20" s="3"/>
      <c r="Z20" s="3"/>
      <c r="AA20" s="3"/>
      <c r="AB20" s="194"/>
    </row>
    <row r="21" spans="3:28">
      <c r="C21" s="193"/>
      <c r="D21" s="3"/>
      <c r="E21" s="3"/>
      <c r="F21" s="3"/>
      <c r="G21" s="3"/>
      <c r="H21" s="3"/>
      <c r="I21" s="3"/>
      <c r="J21" s="3"/>
      <c r="K21" s="3"/>
      <c r="L21" s="3"/>
      <c r="M21" s="198"/>
      <c r="N21" s="198"/>
      <c r="O21" s="198"/>
      <c r="P21" s="198"/>
      <c r="Q21" s="198"/>
      <c r="R21" s="198"/>
      <c r="S21" s="3"/>
      <c r="Z21" s="3"/>
      <c r="AA21" s="3"/>
      <c r="AB21" s="194"/>
    </row>
    <row r="22" spans="3:28">
      <c r="C22" s="193"/>
      <c r="D22" s="3"/>
      <c r="E22" s="3"/>
      <c r="F22" s="3"/>
      <c r="G22" s="3"/>
      <c r="H22" s="3"/>
      <c r="I22" s="3"/>
      <c r="J22" s="3"/>
      <c r="K22" s="3"/>
      <c r="L22" s="3"/>
      <c r="M22" s="198"/>
      <c r="N22" s="198"/>
      <c r="O22" s="198"/>
      <c r="P22" s="198"/>
      <c r="Q22" s="198"/>
      <c r="R22" s="198"/>
      <c r="S22" s="3"/>
      <c r="T22" s="3"/>
      <c r="U22" s="3"/>
      <c r="V22" s="3"/>
      <c r="W22" s="3"/>
      <c r="X22" s="3"/>
      <c r="Y22" s="3"/>
      <c r="Z22" s="3"/>
      <c r="AA22" s="3"/>
      <c r="AB22" s="194"/>
    </row>
    <row r="23" spans="3:28">
      <c r="C23" s="193"/>
      <c r="D23" s="3"/>
      <c r="E23" s="3"/>
      <c r="F23" s="3"/>
      <c r="G23" s="3"/>
      <c r="H23" s="3"/>
      <c r="I23" s="3"/>
      <c r="J23" s="3"/>
      <c r="K23" s="3"/>
      <c r="L23" s="3"/>
      <c r="M23" s="198"/>
      <c r="N23" s="198"/>
      <c r="O23" s="198"/>
      <c r="P23" s="198"/>
      <c r="Q23" s="198"/>
      <c r="R23" s="198"/>
      <c r="S23" s="3"/>
      <c r="T23" s="3"/>
      <c r="U23" s="3"/>
      <c r="V23" s="3"/>
      <c r="W23" s="3"/>
      <c r="X23" s="3"/>
      <c r="Y23" s="3"/>
      <c r="Z23" s="3"/>
      <c r="AA23" s="3"/>
      <c r="AB23" s="194"/>
    </row>
    <row r="24" spans="3:28" ht="15.75" thickBot="1">
      <c r="C24" s="195"/>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7"/>
    </row>
    <row r="25" spans="3:28">
      <c r="C25" s="3"/>
      <c r="D25" s="3"/>
      <c r="E25" s="3"/>
      <c r="F25" s="3"/>
      <c r="G25" s="3"/>
      <c r="H25" s="3"/>
      <c r="I25" s="3"/>
      <c r="J25" s="3"/>
      <c r="K25" s="3"/>
      <c r="L25" s="3"/>
      <c r="M25" s="3"/>
      <c r="N25" s="3"/>
      <c r="O25" s="3"/>
      <c r="P25" s="3"/>
      <c r="Q25" s="3"/>
      <c r="R25" s="3"/>
      <c r="S25" s="3"/>
      <c r="T25" s="3"/>
      <c r="U25" s="3"/>
      <c r="V25" s="3"/>
      <c r="W25" s="3"/>
      <c r="X25" s="3"/>
      <c r="Y25" s="3"/>
      <c r="Z25" s="3"/>
      <c r="AA25" s="3"/>
      <c r="AB25" s="3"/>
    </row>
    <row r="26" spans="3:28">
      <c r="C26" s="3"/>
      <c r="D26" s="3"/>
      <c r="E26" s="3"/>
      <c r="F26" s="3"/>
      <c r="G26" s="3"/>
      <c r="H26" s="3"/>
      <c r="I26" s="3"/>
      <c r="J26" s="3"/>
      <c r="K26" s="3"/>
      <c r="L26" s="3"/>
      <c r="M26" s="3"/>
      <c r="N26" s="3"/>
      <c r="O26" s="3"/>
      <c r="P26" s="3"/>
      <c r="Q26" s="3"/>
      <c r="R26" s="3"/>
      <c r="S26" s="3"/>
      <c r="T26" s="3"/>
      <c r="U26" s="3"/>
      <c r="V26" s="3"/>
      <c r="W26" s="3"/>
      <c r="X26" s="3"/>
      <c r="Y26" s="3"/>
      <c r="Z26" s="3"/>
      <c r="AA26" s="3"/>
      <c r="AB26" s="3"/>
    </row>
    <row r="27" spans="3:28">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3:28">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3:28">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3:28">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3:28">
      <c r="C31" s="3"/>
      <c r="D31" s="3"/>
      <c r="E31" s="3"/>
    </row>
  </sheetData>
  <mergeCells count="1">
    <mergeCell ref="C4:AB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AB29"/>
  <sheetViews>
    <sheetView workbookViewId="0"/>
  </sheetViews>
  <sheetFormatPr defaultRowHeight="15"/>
  <cols>
    <col min="1" max="1" width="14" style="1" customWidth="1"/>
    <col min="2" max="2" width="14.28515625" style="1" customWidth="1"/>
    <col min="3" max="3" width="61.42578125" style="1" customWidth="1"/>
    <col min="4" max="4" width="9.28515625" style="1" bestFit="1" customWidth="1"/>
    <col min="5" max="5" width="8.85546875" style="1" bestFit="1" customWidth="1"/>
    <col min="6" max="9" width="9.28515625" style="1" bestFit="1" customWidth="1"/>
    <col min="10" max="10" width="9.140625" style="1"/>
    <col min="11" max="11" width="62.42578125" style="1" customWidth="1"/>
    <col min="12" max="12" width="9.28515625" style="1" bestFit="1" customWidth="1"/>
    <col min="13" max="13" width="8.7109375" style="1" bestFit="1" customWidth="1"/>
    <col min="14" max="17" width="9.28515625" style="1" bestFit="1" customWidth="1"/>
    <col min="18" max="18" width="9.85546875" style="1" customWidth="1"/>
    <col min="19" max="22" width="9.28515625" style="1" bestFit="1" customWidth="1"/>
    <col min="23" max="16384" width="9.140625" style="1"/>
  </cols>
  <sheetData>
    <row r="1" spans="3:28" ht="23.25">
      <c r="C1" s="208" t="s">
        <v>22</v>
      </c>
      <c r="D1" s="5"/>
      <c r="E1" s="5"/>
      <c r="F1" s="5"/>
      <c r="G1" s="5"/>
      <c r="H1" s="5"/>
      <c r="I1" s="5"/>
      <c r="J1" s="5"/>
      <c r="K1" s="5"/>
      <c r="L1" s="5"/>
      <c r="M1" s="5"/>
      <c r="N1" s="5"/>
      <c r="O1" s="5"/>
      <c r="P1" s="5"/>
      <c r="Q1" s="5"/>
      <c r="R1" s="5"/>
      <c r="S1" s="5"/>
      <c r="T1" s="5"/>
      <c r="U1" s="5"/>
      <c r="V1" s="5"/>
    </row>
    <row r="2" spans="3:28" ht="23.25">
      <c r="C2" s="207" t="str">
        <f>+'1.2 Business &amp; other details  '!$C$2</f>
        <v>Directlink Joint Venture</v>
      </c>
      <c r="D2" s="5"/>
      <c r="E2" s="5"/>
      <c r="F2" s="5"/>
      <c r="G2" s="5"/>
      <c r="H2" s="5"/>
      <c r="I2" s="5"/>
      <c r="J2" s="5"/>
      <c r="K2" s="5"/>
      <c r="L2" s="5"/>
      <c r="M2" s="5"/>
      <c r="N2" s="5"/>
      <c r="O2" s="5"/>
      <c r="P2" s="5"/>
      <c r="Q2" s="5"/>
      <c r="R2" s="5"/>
      <c r="S2" s="5"/>
      <c r="T2" s="5"/>
      <c r="U2" s="5"/>
      <c r="V2" s="5"/>
    </row>
    <row r="3" spans="3:28" ht="23.25">
      <c r="C3" s="207" t="str">
        <f>+'1.2 Business &amp; other details  '!$C$3</f>
        <v>2015-16 to 2019-20</v>
      </c>
      <c r="D3" s="5"/>
      <c r="E3" s="5"/>
      <c r="F3" s="5"/>
      <c r="G3" s="5"/>
      <c r="H3" s="5"/>
      <c r="I3" s="5"/>
      <c r="J3" s="5"/>
      <c r="K3" s="5"/>
      <c r="L3" s="5"/>
      <c r="M3" s="5"/>
      <c r="N3" s="5"/>
      <c r="O3" s="5"/>
      <c r="P3" s="5"/>
      <c r="Q3" s="5"/>
      <c r="R3" s="5"/>
      <c r="S3" s="5"/>
      <c r="T3" s="5"/>
      <c r="U3" s="5"/>
      <c r="V3" s="5"/>
    </row>
    <row r="4" spans="3:28" ht="23.25">
      <c r="C4" s="551" t="s">
        <v>249</v>
      </c>
      <c r="D4" s="551"/>
      <c r="E4" s="551"/>
      <c r="F4" s="551"/>
      <c r="G4" s="551"/>
      <c r="H4" s="551"/>
      <c r="I4" s="551"/>
      <c r="J4" s="551"/>
      <c r="K4" s="551"/>
      <c r="L4" s="551"/>
      <c r="M4" s="551"/>
      <c r="N4" s="551"/>
      <c r="O4" s="551"/>
      <c r="P4" s="551"/>
      <c r="Q4" s="551"/>
      <c r="R4" s="551"/>
      <c r="S4" s="551"/>
      <c r="T4" s="551"/>
      <c r="U4" s="551"/>
      <c r="V4" s="551"/>
    </row>
    <row r="7" spans="3:28">
      <c r="C7" s="699" t="s">
        <v>250</v>
      </c>
      <c r="D7" s="699"/>
      <c r="E7" s="699"/>
      <c r="F7" s="699"/>
      <c r="G7" s="699"/>
      <c r="H7" s="699"/>
      <c r="I7" s="699"/>
      <c r="J7" s="699"/>
      <c r="K7" s="699"/>
      <c r="L7" s="699"/>
      <c r="M7" s="699"/>
      <c r="N7" s="699"/>
      <c r="O7" s="699"/>
      <c r="P7" s="699"/>
      <c r="Q7" s="699"/>
      <c r="R7" s="699"/>
      <c r="S7" s="699"/>
      <c r="T7" s="699"/>
      <c r="U7" s="699"/>
      <c r="V7" s="699"/>
      <c r="W7" s="699"/>
      <c r="X7" s="699"/>
      <c r="Y7" s="699"/>
      <c r="Z7" s="699"/>
      <c r="AA7" s="699"/>
      <c r="AB7" s="699"/>
    </row>
    <row r="8" spans="3:28" ht="25.5" customHeight="1">
      <c r="C8" s="700" t="s">
        <v>3</v>
      </c>
      <c r="D8" s="700"/>
      <c r="E8" s="700"/>
      <c r="F8" s="700"/>
      <c r="G8" s="700"/>
      <c r="H8" s="700"/>
      <c r="I8" s="700"/>
      <c r="J8" s="700"/>
      <c r="K8" s="700"/>
      <c r="L8" s="700"/>
      <c r="M8" s="700"/>
      <c r="N8" s="700"/>
      <c r="O8" s="700"/>
      <c r="P8" s="700"/>
      <c r="Q8" s="700"/>
      <c r="R8" s="700"/>
      <c r="S8" s="700"/>
      <c r="T8" s="700"/>
      <c r="U8" s="700"/>
      <c r="V8" s="700"/>
    </row>
    <row r="9" spans="3:28">
      <c r="C9" s="701" t="s">
        <v>251</v>
      </c>
      <c r="D9" s="701"/>
      <c r="E9" s="701"/>
      <c r="F9" s="701"/>
      <c r="G9" s="701"/>
      <c r="H9" s="701"/>
      <c r="I9" s="701"/>
      <c r="J9" s="701"/>
      <c r="K9" s="701"/>
      <c r="L9" s="701"/>
      <c r="M9" s="701"/>
      <c r="N9" s="701"/>
      <c r="O9" s="701"/>
      <c r="P9" s="701"/>
      <c r="Q9" s="701"/>
      <c r="R9" s="701"/>
      <c r="S9" s="701"/>
      <c r="T9" s="701"/>
      <c r="U9" s="701"/>
      <c r="V9" s="701"/>
    </row>
    <row r="10" spans="3:28" ht="15.75" thickBot="1"/>
    <row r="11" spans="3:28">
      <c r="C11" s="64"/>
      <c r="D11" s="169" t="s">
        <v>38</v>
      </c>
      <c r="E11" s="169" t="s">
        <v>39</v>
      </c>
      <c r="F11" s="169" t="s">
        <v>65</v>
      </c>
      <c r="G11" s="169" t="s">
        <v>66</v>
      </c>
      <c r="H11" s="169" t="s">
        <v>195</v>
      </c>
      <c r="I11" s="170" t="s">
        <v>28</v>
      </c>
    </row>
    <row r="12" spans="3:28">
      <c r="C12" s="171" t="s">
        <v>199</v>
      </c>
      <c r="D12" s="534">
        <f>+'2.1 Opex'!N25/1000</f>
        <v>5.7857167930485804</v>
      </c>
      <c r="E12" s="534">
        <f>+'2.1 Opex'!O25/1000</f>
        <v>5.12714173602805</v>
      </c>
      <c r="F12" s="534">
        <f>+'2.1 Opex'!P25/1000</f>
        <v>5.2235396244608232</v>
      </c>
      <c r="G12" s="534">
        <f>+'2.1 Opex'!Q25/1000</f>
        <v>5.1997444200357439</v>
      </c>
      <c r="H12" s="534">
        <f>+'2.1 Opex'!R25/1000</f>
        <v>5.1998011991345843</v>
      </c>
      <c r="I12" s="173">
        <f>+SUM(D12:H12)</f>
        <v>26.535943772707782</v>
      </c>
    </row>
    <row r="13" spans="3:28">
      <c r="C13" s="171" t="s">
        <v>200</v>
      </c>
      <c r="D13" s="174"/>
      <c r="E13" s="174"/>
      <c r="F13" s="174"/>
      <c r="G13" s="174"/>
      <c r="H13" s="174"/>
      <c r="I13" s="175"/>
    </row>
    <row r="14" spans="3:28">
      <c r="C14" s="176" t="s">
        <v>443</v>
      </c>
      <c r="D14" s="172">
        <f>+'2.1 Opex'!N24/1000</f>
        <v>8.2030519045455483E-2</v>
      </c>
      <c r="E14" s="172">
        <f>+'2.1 Opex'!O24/1000</f>
        <v>8.2780997024925682E-2</v>
      </c>
      <c r="F14" s="172">
        <f>+'2.1 Opex'!P24/1000</f>
        <v>8.3096275457698404E-2</v>
      </c>
      <c r="G14" s="172">
        <f>+'2.1 Opex'!Q24/1000</f>
        <v>8.2380546032619531E-2</v>
      </c>
      <c r="H14" s="172">
        <f>+'2.1 Opex'!R24/1000</f>
        <v>8.2263810131458726E-2</v>
      </c>
      <c r="I14" s="173">
        <f t="shared" ref="I14:I23" si="0">+SUM(D14:H14)</f>
        <v>0.41255214769215781</v>
      </c>
    </row>
    <row r="15" spans="3:28">
      <c r="C15" s="146" t="s">
        <v>446</v>
      </c>
      <c r="D15" s="172">
        <v>0</v>
      </c>
      <c r="E15" s="172">
        <v>0</v>
      </c>
      <c r="F15" s="172">
        <v>0</v>
      </c>
      <c r="G15" s="172">
        <v>0</v>
      </c>
      <c r="H15" s="172">
        <v>0</v>
      </c>
      <c r="I15" s="173">
        <f t="shared" si="0"/>
        <v>0</v>
      </c>
    </row>
    <row r="16" spans="3:28">
      <c r="C16" s="146" t="s">
        <v>155</v>
      </c>
      <c r="D16" s="172"/>
      <c r="E16" s="172"/>
      <c r="F16" s="172"/>
      <c r="G16" s="172"/>
      <c r="H16" s="172"/>
      <c r="I16" s="173">
        <f t="shared" si="0"/>
        <v>0</v>
      </c>
    </row>
    <row r="17" spans="3:9">
      <c r="C17" s="146" t="s">
        <v>155</v>
      </c>
      <c r="D17" s="172"/>
      <c r="E17" s="172"/>
      <c r="F17" s="172"/>
      <c r="G17" s="172"/>
      <c r="H17" s="172"/>
      <c r="I17" s="173">
        <f t="shared" si="0"/>
        <v>0</v>
      </c>
    </row>
    <row r="18" spans="3:9">
      <c r="C18" s="146" t="s">
        <v>155</v>
      </c>
      <c r="D18" s="172"/>
      <c r="E18" s="172"/>
      <c r="F18" s="172"/>
      <c r="G18" s="172"/>
      <c r="H18" s="172"/>
      <c r="I18" s="173">
        <f t="shared" si="0"/>
        <v>0</v>
      </c>
    </row>
    <row r="19" spans="3:9">
      <c r="C19" s="146" t="s">
        <v>155</v>
      </c>
      <c r="D19" s="172"/>
      <c r="E19" s="172"/>
      <c r="F19" s="172"/>
      <c r="G19" s="172"/>
      <c r="H19" s="172"/>
      <c r="I19" s="173">
        <f t="shared" si="0"/>
        <v>0</v>
      </c>
    </row>
    <row r="20" spans="3:9">
      <c r="C20" s="146" t="s">
        <v>155</v>
      </c>
      <c r="D20" s="172"/>
      <c r="E20" s="172"/>
      <c r="F20" s="172"/>
      <c r="G20" s="172"/>
      <c r="H20" s="172"/>
      <c r="I20" s="173">
        <f t="shared" si="0"/>
        <v>0</v>
      </c>
    </row>
    <row r="21" spans="3:9">
      <c r="C21" s="146" t="s">
        <v>155</v>
      </c>
      <c r="D21" s="172"/>
      <c r="E21" s="172"/>
      <c r="F21" s="172"/>
      <c r="G21" s="172"/>
      <c r="H21" s="172"/>
      <c r="I21" s="173">
        <f t="shared" si="0"/>
        <v>0</v>
      </c>
    </row>
    <row r="22" spans="3:9">
      <c r="C22" s="146" t="s">
        <v>155</v>
      </c>
      <c r="D22" s="172"/>
      <c r="E22" s="172"/>
      <c r="F22" s="172"/>
      <c r="G22" s="172"/>
      <c r="H22" s="172"/>
      <c r="I22" s="173">
        <f t="shared" si="0"/>
        <v>0</v>
      </c>
    </row>
    <row r="23" spans="3:9">
      <c r="C23" s="146" t="s">
        <v>155</v>
      </c>
      <c r="D23" s="172"/>
      <c r="E23" s="172"/>
      <c r="F23" s="172"/>
      <c r="G23" s="172"/>
      <c r="H23" s="172"/>
      <c r="I23" s="173">
        <f t="shared" si="0"/>
        <v>0</v>
      </c>
    </row>
    <row r="24" spans="3:9" ht="15.75" thickBot="1">
      <c r="C24" s="168" t="s">
        <v>201</v>
      </c>
      <c r="D24" s="535">
        <f>+D12-SUM(D14:D23)</f>
        <v>5.7036862740031253</v>
      </c>
      <c r="E24" s="535">
        <f t="shared" ref="E24:I24" si="1">+E12-SUM(E14:E23)</f>
        <v>5.0443607390031246</v>
      </c>
      <c r="F24" s="535">
        <f t="shared" si="1"/>
        <v>5.1404433490031245</v>
      </c>
      <c r="G24" s="535">
        <f t="shared" si="1"/>
        <v>5.1173638740031242</v>
      </c>
      <c r="H24" s="535">
        <f t="shared" si="1"/>
        <v>5.1175373890031253</v>
      </c>
      <c r="I24" s="177">
        <f t="shared" si="1"/>
        <v>26.123391625015625</v>
      </c>
    </row>
    <row r="26" spans="3:9">
      <c r="C26" s="1" t="s">
        <v>445</v>
      </c>
    </row>
    <row r="28" spans="3:9">
      <c r="C28" s="1" t="s">
        <v>447</v>
      </c>
    </row>
    <row r="29" spans="3:9">
      <c r="C29" s="1" t="s">
        <v>448</v>
      </c>
    </row>
  </sheetData>
  <mergeCells count="4">
    <mergeCell ref="C7:AB7"/>
    <mergeCell ref="C8:V8"/>
    <mergeCell ref="C9:V9"/>
    <mergeCell ref="C4:V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AB67"/>
  <sheetViews>
    <sheetView showGridLines="0" zoomScale="80" zoomScaleNormal="80" workbookViewId="0"/>
  </sheetViews>
  <sheetFormatPr defaultRowHeight="15"/>
  <cols>
    <col min="1" max="1" width="13.5703125" style="1" customWidth="1"/>
    <col min="2" max="2" width="13.28515625" style="1" customWidth="1"/>
    <col min="3" max="3" width="30.28515625" style="1" customWidth="1"/>
    <col min="4" max="4" width="11" style="1" customWidth="1"/>
    <col min="5" max="5" width="12.42578125" style="1" customWidth="1"/>
    <col min="6" max="7" width="11" style="1" customWidth="1"/>
    <col min="8" max="8" width="10.85546875" style="1" customWidth="1"/>
    <col min="9" max="9" width="13.28515625" style="1" customWidth="1"/>
    <col min="10" max="10" width="12.28515625" style="1" customWidth="1"/>
    <col min="11" max="11" width="11.42578125" style="1" customWidth="1"/>
    <col min="12" max="12" width="12.7109375" style="1" customWidth="1"/>
    <col min="13" max="13" width="17.140625" style="1" customWidth="1"/>
    <col min="14" max="16384" width="9.140625" style="1"/>
  </cols>
  <sheetData>
    <row r="1" spans="3:28" ht="26.25" customHeight="1">
      <c r="C1" s="208" t="s">
        <v>22</v>
      </c>
      <c r="D1" s="6"/>
      <c r="E1" s="6"/>
      <c r="F1" s="6"/>
      <c r="G1" s="6"/>
      <c r="H1" s="6"/>
      <c r="I1" s="6"/>
      <c r="J1" s="6"/>
      <c r="K1" s="6"/>
      <c r="L1" s="6"/>
      <c r="M1" s="6"/>
      <c r="N1" s="6"/>
      <c r="O1" s="6"/>
      <c r="P1" s="6"/>
      <c r="Q1" s="6"/>
      <c r="R1" s="6"/>
      <c r="S1" s="6"/>
      <c r="T1" s="6"/>
      <c r="U1" s="6"/>
      <c r="V1" s="6"/>
      <c r="W1" s="6"/>
      <c r="X1" s="6"/>
      <c r="Y1" s="6"/>
      <c r="Z1" s="6"/>
      <c r="AA1" s="6"/>
      <c r="AB1" s="6"/>
    </row>
    <row r="2" spans="3:28" ht="18.75" customHeight="1">
      <c r="C2" s="207" t="str">
        <f>+'1.2 Business &amp; other details  '!$C$2</f>
        <v>Directlink Joint Venture</v>
      </c>
      <c r="D2" s="6"/>
      <c r="E2" s="6"/>
      <c r="F2" s="6"/>
      <c r="G2" s="6"/>
      <c r="H2" s="6"/>
      <c r="I2" s="6"/>
      <c r="J2" s="6"/>
      <c r="K2" s="6"/>
      <c r="L2" s="6"/>
      <c r="M2" s="6"/>
      <c r="N2" s="6"/>
      <c r="O2" s="6"/>
      <c r="P2" s="6"/>
      <c r="Q2" s="6"/>
      <c r="R2" s="6"/>
      <c r="S2" s="6"/>
      <c r="T2" s="6"/>
      <c r="U2" s="6"/>
      <c r="V2" s="6"/>
      <c r="W2" s="6"/>
      <c r="X2" s="6"/>
      <c r="Y2" s="6"/>
      <c r="Z2" s="6"/>
      <c r="AA2" s="6"/>
      <c r="AB2" s="6"/>
    </row>
    <row r="3" spans="3:28" ht="24.75" customHeight="1">
      <c r="C3" s="207" t="str">
        <f>+'1.2 Business &amp; other details  '!$C$3</f>
        <v>2015-16 to 2019-20</v>
      </c>
      <c r="D3" s="6"/>
      <c r="E3" s="6"/>
      <c r="F3" s="6"/>
      <c r="G3" s="6"/>
      <c r="H3" s="6"/>
      <c r="I3" s="6"/>
      <c r="J3" s="6"/>
      <c r="K3" s="6"/>
      <c r="L3" s="6"/>
      <c r="M3" s="6"/>
      <c r="N3" s="6"/>
      <c r="O3" s="6"/>
      <c r="P3" s="6"/>
      <c r="Q3" s="6"/>
      <c r="R3" s="6"/>
      <c r="S3" s="6"/>
      <c r="T3" s="6"/>
      <c r="U3" s="6"/>
      <c r="V3" s="6"/>
      <c r="W3" s="6"/>
      <c r="X3" s="6"/>
      <c r="Y3" s="6"/>
      <c r="Z3" s="6"/>
      <c r="AA3" s="6"/>
      <c r="AB3" s="6"/>
    </row>
    <row r="4" spans="3:28" ht="23.25">
      <c r="C4" s="551" t="s">
        <v>252</v>
      </c>
      <c r="D4" s="551"/>
      <c r="E4" s="551"/>
      <c r="F4" s="551"/>
      <c r="G4" s="551"/>
      <c r="H4" s="551"/>
      <c r="I4" s="551"/>
      <c r="J4" s="551"/>
      <c r="K4" s="551"/>
      <c r="L4" s="551"/>
      <c r="M4" s="551"/>
      <c r="N4" s="551"/>
      <c r="O4" s="551"/>
      <c r="P4" s="551"/>
      <c r="Q4" s="551"/>
      <c r="R4" s="551"/>
      <c r="S4" s="551"/>
      <c r="T4" s="551"/>
      <c r="U4" s="551"/>
      <c r="V4" s="551"/>
      <c r="W4" s="551"/>
      <c r="X4" s="551"/>
      <c r="Y4" s="551"/>
      <c r="Z4" s="551"/>
      <c r="AA4" s="551"/>
      <c r="AB4" s="551"/>
    </row>
    <row r="6" spans="3:28">
      <c r="C6" s="699" t="s">
        <v>253</v>
      </c>
      <c r="D6" s="699"/>
      <c r="E6" s="699"/>
      <c r="F6" s="699"/>
      <c r="G6" s="699"/>
      <c r="H6" s="699"/>
      <c r="I6" s="699"/>
      <c r="J6" s="699"/>
      <c r="K6" s="699"/>
      <c r="L6" s="699"/>
      <c r="M6" s="54"/>
      <c r="N6" s="54"/>
      <c r="O6" s="55"/>
      <c r="P6" s="55"/>
    </row>
    <row r="7" spans="3:28">
      <c r="C7" s="700" t="s">
        <v>3</v>
      </c>
      <c r="D7" s="700"/>
      <c r="E7" s="700"/>
      <c r="F7" s="700"/>
      <c r="G7" s="700"/>
      <c r="H7" s="700"/>
      <c r="I7" s="700"/>
      <c r="J7" s="700"/>
      <c r="K7" s="700"/>
      <c r="L7" s="700"/>
      <c r="M7" s="700"/>
      <c r="N7" s="700"/>
      <c r="O7" s="700"/>
      <c r="P7" s="700"/>
      <c r="Q7" s="700"/>
      <c r="R7" s="700"/>
      <c r="S7" s="700"/>
      <c r="T7" s="700"/>
      <c r="U7" s="700"/>
      <c r="V7" s="700"/>
      <c r="W7" s="27"/>
      <c r="X7" s="27"/>
      <c r="Y7" s="27"/>
      <c r="Z7" s="27"/>
      <c r="AA7" s="27"/>
      <c r="AB7" s="27"/>
    </row>
    <row r="8" spans="3:28">
      <c r="C8" s="69" t="s">
        <v>254</v>
      </c>
      <c r="D8" s="166"/>
      <c r="E8" s="166"/>
      <c r="F8" s="166"/>
      <c r="G8" s="166"/>
      <c r="H8" s="166"/>
      <c r="I8" s="166"/>
      <c r="J8" s="166"/>
      <c r="K8" s="166"/>
      <c r="L8" s="166"/>
      <c r="M8" s="166"/>
      <c r="N8" s="166"/>
      <c r="O8" s="166"/>
      <c r="P8" s="166"/>
      <c r="Q8" s="166"/>
      <c r="R8" s="166"/>
      <c r="S8" s="166"/>
      <c r="T8" s="166"/>
      <c r="U8" s="166"/>
      <c r="V8" s="166"/>
      <c r="W8" s="27"/>
      <c r="X8" s="27"/>
      <c r="Y8" s="27"/>
      <c r="Z8" s="27"/>
      <c r="AA8" s="27"/>
      <c r="AB8" s="27"/>
    </row>
    <row r="9" spans="3:28">
      <c r="C9" s="67"/>
      <c r="D9" s="67"/>
      <c r="E9" s="67"/>
      <c r="F9" s="67"/>
      <c r="G9" s="67"/>
      <c r="H9" s="67"/>
      <c r="I9" s="67"/>
      <c r="J9" s="67"/>
      <c r="K9" s="67"/>
      <c r="L9" s="67"/>
      <c r="M9" s="67"/>
      <c r="N9" s="67"/>
      <c r="O9" s="67"/>
      <c r="P9" s="67"/>
      <c r="Q9" s="67"/>
      <c r="R9" s="67"/>
      <c r="S9" s="67"/>
      <c r="T9" s="67"/>
      <c r="U9" s="67"/>
      <c r="V9" s="67"/>
      <c r="W9" s="68"/>
      <c r="X9" s="68"/>
      <c r="Y9" s="68"/>
      <c r="Z9" s="68"/>
      <c r="AA9" s="68"/>
      <c r="AB9" s="68"/>
    </row>
    <row r="10" spans="3:28" ht="27.75" customHeight="1">
      <c r="C10" s="702" t="s">
        <v>69</v>
      </c>
      <c r="D10" s="703" t="s">
        <v>124</v>
      </c>
      <c r="E10" s="703"/>
      <c r="F10" s="703"/>
      <c r="G10" s="703"/>
      <c r="H10" s="703"/>
      <c r="I10" s="702" t="s">
        <v>125</v>
      </c>
      <c r="J10" s="704" t="s">
        <v>70</v>
      </c>
      <c r="K10" s="702" t="s">
        <v>71</v>
      </c>
      <c r="L10" s="702" t="s">
        <v>72</v>
      </c>
      <c r="M10" s="702" t="s">
        <v>77</v>
      </c>
      <c r="N10" s="530" t="s">
        <v>450</v>
      </c>
      <c r="O10" s="67"/>
      <c r="P10" s="67"/>
      <c r="Q10" s="67"/>
      <c r="R10" s="67"/>
      <c r="S10" s="67"/>
      <c r="T10" s="67"/>
      <c r="U10" s="67"/>
      <c r="V10" s="67"/>
      <c r="W10" s="68"/>
      <c r="X10" s="68"/>
      <c r="Y10" s="68"/>
      <c r="Z10" s="68"/>
      <c r="AA10" s="68"/>
      <c r="AB10" s="68"/>
    </row>
    <row r="11" spans="3:28" ht="30" customHeight="1">
      <c r="C11" s="702"/>
      <c r="D11" s="523">
        <v>2008</v>
      </c>
      <c r="E11" s="523">
        <v>2009</v>
      </c>
      <c r="F11" s="523">
        <v>2010</v>
      </c>
      <c r="G11" s="523">
        <v>2011</v>
      </c>
      <c r="H11" s="523">
        <v>2012</v>
      </c>
      <c r="I11" s="702"/>
      <c r="J11" s="704"/>
      <c r="K11" s="702"/>
      <c r="L11" s="702"/>
      <c r="M11" s="702"/>
      <c r="N11" s="529"/>
      <c r="O11" s="55"/>
      <c r="P11" s="55"/>
    </row>
    <row r="12" spans="3:28" ht="25.5">
      <c r="C12" s="179" t="s">
        <v>73</v>
      </c>
      <c r="D12" s="129"/>
      <c r="E12" s="129"/>
      <c r="F12" s="129"/>
      <c r="G12" s="129"/>
      <c r="H12" s="129"/>
      <c r="I12" s="129"/>
      <c r="J12" s="124"/>
      <c r="K12" s="125"/>
      <c r="L12" s="125"/>
      <c r="M12" s="126">
        <v>1</v>
      </c>
      <c r="N12" s="54"/>
      <c r="O12" s="55"/>
      <c r="P12" s="55"/>
    </row>
    <row r="13" spans="3:28">
      <c r="C13" s="178" t="s">
        <v>78</v>
      </c>
      <c r="D13" s="119">
        <v>8</v>
      </c>
      <c r="E13" s="120">
        <v>4.67</v>
      </c>
      <c r="F13" s="120">
        <v>6.67</v>
      </c>
      <c r="G13" s="120">
        <v>8.33</v>
      </c>
      <c r="H13" s="120">
        <v>6.67</v>
      </c>
      <c r="I13" s="121">
        <f>+AVERAGE(D13:H13)</f>
        <v>6.8680000000000003</v>
      </c>
      <c r="J13" s="524">
        <v>8.16</v>
      </c>
      <c r="K13" s="524">
        <v>6.87</v>
      </c>
      <c r="L13" s="524">
        <v>5.57</v>
      </c>
      <c r="M13" s="122">
        <v>1</v>
      </c>
      <c r="N13" s="54"/>
      <c r="O13" s="55"/>
      <c r="P13" s="55"/>
    </row>
    <row r="14" spans="3:28" ht="25.5">
      <c r="C14" s="178" t="s">
        <v>79</v>
      </c>
      <c r="D14" s="120">
        <v>1.67</v>
      </c>
      <c r="E14" s="120">
        <v>1</v>
      </c>
      <c r="F14" s="120">
        <v>4.33</v>
      </c>
      <c r="G14" s="120">
        <v>2</v>
      </c>
      <c r="H14" s="120">
        <v>2.33</v>
      </c>
      <c r="I14" s="121">
        <f t="shared" ref="I14:I18" si="0">+AVERAGE(D14:H14)</f>
        <v>2.266</v>
      </c>
      <c r="J14" s="524">
        <v>3.39</v>
      </c>
      <c r="K14" s="524">
        <v>2.27</v>
      </c>
      <c r="L14" s="524">
        <v>1.1399999999999999</v>
      </c>
      <c r="M14" s="122">
        <v>0</v>
      </c>
      <c r="N14" s="54"/>
      <c r="O14" s="55"/>
      <c r="P14" s="55"/>
    </row>
    <row r="15" spans="3:28" ht="25.5">
      <c r="C15" s="179" t="s">
        <v>235</v>
      </c>
      <c r="D15" s="123"/>
      <c r="E15" s="123"/>
      <c r="F15" s="123"/>
      <c r="G15" s="123"/>
      <c r="H15" s="123"/>
      <c r="I15" s="129"/>
      <c r="J15" s="124"/>
      <c r="K15" s="125"/>
      <c r="L15" s="125"/>
      <c r="M15" s="126">
        <v>0</v>
      </c>
      <c r="N15" s="54"/>
      <c r="O15" s="55"/>
      <c r="P15" s="55"/>
    </row>
    <row r="16" spans="3:28">
      <c r="C16" s="178" t="s">
        <v>75</v>
      </c>
      <c r="D16" s="526">
        <v>5</v>
      </c>
      <c r="E16" s="526">
        <v>3</v>
      </c>
      <c r="F16" s="526">
        <v>4</v>
      </c>
      <c r="G16" s="526">
        <v>2</v>
      </c>
      <c r="H16" s="526">
        <v>6</v>
      </c>
      <c r="I16" s="128">
        <f t="shared" si="0"/>
        <v>4</v>
      </c>
      <c r="J16" s="528">
        <v>5.4142140000000003</v>
      </c>
      <c r="K16" s="525">
        <v>4</v>
      </c>
      <c r="L16" s="528">
        <v>2.5857860000000001</v>
      </c>
      <c r="M16" s="122">
        <v>0</v>
      </c>
      <c r="N16" s="54"/>
      <c r="O16" s="55"/>
      <c r="P16" s="55"/>
    </row>
    <row r="17" spans="3:22" ht="28.5" customHeight="1">
      <c r="C17" s="178" t="s">
        <v>74</v>
      </c>
      <c r="D17" s="127">
        <v>0</v>
      </c>
      <c r="E17" s="127">
        <v>0</v>
      </c>
      <c r="F17" s="127">
        <v>0</v>
      </c>
      <c r="G17" s="127">
        <v>0</v>
      </c>
      <c r="H17" s="127">
        <v>0</v>
      </c>
      <c r="I17" s="128">
        <f t="shared" si="0"/>
        <v>0</v>
      </c>
      <c r="J17" s="127">
        <v>0</v>
      </c>
      <c r="K17" s="127">
        <v>0</v>
      </c>
      <c r="L17" s="127">
        <v>0</v>
      </c>
      <c r="M17" s="122">
        <v>0</v>
      </c>
      <c r="N17" s="54"/>
      <c r="O17" s="55"/>
      <c r="P17" s="55"/>
    </row>
    <row r="18" spans="3:22" ht="39.75" thickBot="1">
      <c r="C18" s="180" t="s">
        <v>76</v>
      </c>
      <c r="D18" s="181">
        <v>0</v>
      </c>
      <c r="E18" s="181">
        <v>0</v>
      </c>
      <c r="F18" s="181">
        <v>0</v>
      </c>
      <c r="G18" s="181">
        <v>0</v>
      </c>
      <c r="H18" s="181">
        <v>0</v>
      </c>
      <c r="I18" s="182">
        <f t="shared" si="0"/>
        <v>0</v>
      </c>
      <c r="J18" s="181">
        <v>0</v>
      </c>
      <c r="K18" s="181">
        <v>0</v>
      </c>
      <c r="L18" s="181">
        <v>0</v>
      </c>
      <c r="M18" s="183">
        <v>0</v>
      </c>
      <c r="N18" s="54"/>
      <c r="O18" s="55"/>
      <c r="P18" s="55"/>
    </row>
    <row r="19" spans="3:22" ht="15" customHeight="1">
      <c r="C19" s="32"/>
      <c r="D19" s="32"/>
      <c r="E19" s="54"/>
      <c r="F19" s="54"/>
      <c r="G19" s="54"/>
      <c r="H19" s="54"/>
      <c r="I19" s="54"/>
      <c r="J19" s="54"/>
      <c r="K19" s="54"/>
      <c r="L19" s="54"/>
      <c r="M19" s="54"/>
      <c r="N19" s="54"/>
      <c r="O19" s="55"/>
      <c r="P19" s="55"/>
    </row>
    <row r="20" spans="3:22">
      <c r="C20" s="699" t="s">
        <v>255</v>
      </c>
      <c r="D20" s="699"/>
      <c r="E20" s="699"/>
      <c r="F20" s="699"/>
      <c r="G20" s="699"/>
      <c r="H20" s="699"/>
      <c r="I20" s="699"/>
      <c r="J20" s="699"/>
      <c r="K20" s="699"/>
      <c r="L20" s="699"/>
      <c r="M20" s="54"/>
      <c r="N20" s="54"/>
      <c r="O20" s="55"/>
      <c r="P20" s="55"/>
    </row>
    <row r="21" spans="3:22">
      <c r="C21" s="700" t="s">
        <v>3</v>
      </c>
      <c r="D21" s="700"/>
      <c r="E21" s="700"/>
      <c r="F21" s="700"/>
      <c r="G21" s="700"/>
      <c r="H21" s="700"/>
      <c r="I21" s="700"/>
      <c r="J21" s="700"/>
      <c r="K21" s="700"/>
      <c r="L21" s="700"/>
      <c r="M21" s="700"/>
      <c r="N21" s="700"/>
      <c r="O21" s="700"/>
      <c r="P21" s="700"/>
      <c r="Q21" s="700"/>
      <c r="R21" s="700"/>
      <c r="S21" s="700"/>
      <c r="T21" s="700"/>
      <c r="U21" s="700"/>
      <c r="V21" s="700"/>
    </row>
    <row r="22" spans="3:22">
      <c r="C22" s="69" t="s">
        <v>256</v>
      </c>
      <c r="D22" s="166"/>
      <c r="E22" s="166"/>
      <c r="F22" s="166"/>
      <c r="G22" s="166"/>
      <c r="H22" s="166"/>
      <c r="I22" s="166"/>
      <c r="J22" s="166"/>
      <c r="K22" s="166"/>
      <c r="L22" s="166"/>
      <c r="M22" s="166"/>
      <c r="N22" s="166"/>
      <c r="O22" s="166"/>
      <c r="P22" s="166"/>
      <c r="Q22" s="166"/>
      <c r="R22" s="166"/>
      <c r="S22" s="166"/>
      <c r="T22" s="166"/>
      <c r="U22" s="166"/>
      <c r="V22" s="166"/>
    </row>
    <row r="23" spans="3:22" ht="15.75" thickBot="1"/>
    <row r="24" spans="3:22" ht="90">
      <c r="C24" s="66" t="s">
        <v>25</v>
      </c>
      <c r="D24" s="66" t="s">
        <v>126</v>
      </c>
      <c r="E24" s="66" t="s">
        <v>127</v>
      </c>
      <c r="F24" s="66" t="s">
        <v>128</v>
      </c>
      <c r="G24" s="131" t="s">
        <v>236</v>
      </c>
    </row>
    <row r="25" spans="3:22">
      <c r="C25" s="184">
        <v>2013</v>
      </c>
      <c r="D25" s="105" t="s">
        <v>129</v>
      </c>
      <c r="E25" s="127"/>
      <c r="F25" s="127"/>
      <c r="G25" s="130">
        <f>+F25/12</f>
        <v>0</v>
      </c>
      <c r="I25" s="1" t="s">
        <v>441</v>
      </c>
    </row>
    <row r="26" spans="3:22">
      <c r="C26" s="184">
        <v>2013</v>
      </c>
      <c r="D26" s="105" t="s">
        <v>130</v>
      </c>
      <c r="E26" s="127"/>
      <c r="F26" s="127"/>
      <c r="G26" s="130">
        <f t="shared" ref="G26:G36" si="1">+F26/12</f>
        <v>0</v>
      </c>
      <c r="I26" s="1" t="s">
        <v>442</v>
      </c>
    </row>
    <row r="27" spans="3:22">
      <c r="C27" s="184">
        <v>2013</v>
      </c>
      <c r="D27" s="105" t="s">
        <v>131</v>
      </c>
      <c r="E27" s="127"/>
      <c r="F27" s="127"/>
      <c r="G27" s="130">
        <f t="shared" si="1"/>
        <v>0</v>
      </c>
    </row>
    <row r="28" spans="3:22">
      <c r="C28" s="184">
        <v>2013</v>
      </c>
      <c r="D28" s="105" t="s">
        <v>132</v>
      </c>
      <c r="E28" s="127"/>
      <c r="F28" s="127"/>
      <c r="G28" s="130">
        <f t="shared" si="1"/>
        <v>0</v>
      </c>
    </row>
    <row r="29" spans="3:22">
      <c r="C29" s="184">
        <v>2013</v>
      </c>
      <c r="D29" s="105" t="s">
        <v>133</v>
      </c>
      <c r="E29" s="127"/>
      <c r="F29" s="127"/>
      <c r="G29" s="130">
        <f t="shared" si="1"/>
        <v>0</v>
      </c>
    </row>
    <row r="30" spans="3:22">
      <c r="C30" s="184">
        <v>2013</v>
      </c>
      <c r="D30" s="105" t="s">
        <v>134</v>
      </c>
      <c r="E30" s="127"/>
      <c r="F30" s="127"/>
      <c r="G30" s="130">
        <f t="shared" si="1"/>
        <v>0</v>
      </c>
    </row>
    <row r="31" spans="3:22">
      <c r="C31" s="184">
        <v>2013</v>
      </c>
      <c r="D31" s="105" t="s">
        <v>135</v>
      </c>
      <c r="E31" s="127"/>
      <c r="F31" s="127"/>
      <c r="G31" s="130">
        <f t="shared" si="1"/>
        <v>0</v>
      </c>
    </row>
    <row r="32" spans="3:22">
      <c r="C32" s="184">
        <v>2013</v>
      </c>
      <c r="D32" s="105" t="s">
        <v>136</v>
      </c>
      <c r="E32" s="127"/>
      <c r="F32" s="127"/>
      <c r="G32" s="130">
        <f t="shared" si="1"/>
        <v>0</v>
      </c>
    </row>
    <row r="33" spans="3:7">
      <c r="C33" s="184">
        <v>2013</v>
      </c>
      <c r="D33" s="105" t="s">
        <v>137</v>
      </c>
      <c r="E33" s="127"/>
      <c r="F33" s="127"/>
      <c r="G33" s="130">
        <f t="shared" si="1"/>
        <v>0</v>
      </c>
    </row>
    <row r="34" spans="3:7">
      <c r="C34" s="184">
        <v>2013</v>
      </c>
      <c r="D34" s="105" t="s">
        <v>138</v>
      </c>
      <c r="E34" s="127"/>
      <c r="F34" s="127"/>
      <c r="G34" s="130">
        <f t="shared" si="1"/>
        <v>0</v>
      </c>
    </row>
    <row r="35" spans="3:7">
      <c r="C35" s="184">
        <v>2013</v>
      </c>
      <c r="D35" s="105" t="s">
        <v>139</v>
      </c>
      <c r="E35" s="127"/>
      <c r="F35" s="127"/>
      <c r="G35" s="130">
        <f t="shared" si="1"/>
        <v>0</v>
      </c>
    </row>
    <row r="36" spans="3:7">
      <c r="C36" s="184">
        <v>2013</v>
      </c>
      <c r="D36" s="105" t="s">
        <v>140</v>
      </c>
      <c r="E36" s="127"/>
      <c r="F36" s="127"/>
      <c r="G36" s="130">
        <f t="shared" si="1"/>
        <v>0</v>
      </c>
    </row>
    <row r="37" spans="3:7">
      <c r="C37" s="185" t="s">
        <v>141</v>
      </c>
      <c r="D37" s="132"/>
      <c r="E37" s="133">
        <f>+SUM(E25:E36)</f>
        <v>0</v>
      </c>
      <c r="F37" s="133">
        <f>+SUM(F25:F36)</f>
        <v>0</v>
      </c>
      <c r="G37" s="134">
        <f>+SUM(G25:G36)</f>
        <v>0</v>
      </c>
    </row>
    <row r="38" spans="3:7">
      <c r="C38" s="184">
        <v>2014</v>
      </c>
      <c r="D38" s="105" t="s">
        <v>129</v>
      </c>
      <c r="E38" s="127"/>
      <c r="F38" s="127"/>
      <c r="G38" s="134">
        <f>+F38/12</f>
        <v>0</v>
      </c>
    </row>
    <row r="39" spans="3:7">
      <c r="C39" s="184">
        <v>2014</v>
      </c>
      <c r="D39" s="105" t="s">
        <v>130</v>
      </c>
      <c r="E39" s="127"/>
      <c r="F39" s="127"/>
      <c r="G39" s="134">
        <f t="shared" ref="G39:G49" si="2">+F39/12</f>
        <v>0</v>
      </c>
    </row>
    <row r="40" spans="3:7">
      <c r="C40" s="184">
        <v>2014</v>
      </c>
      <c r="D40" s="105" t="s">
        <v>131</v>
      </c>
      <c r="E40" s="127"/>
      <c r="F40" s="127"/>
      <c r="G40" s="134">
        <f t="shared" si="2"/>
        <v>0</v>
      </c>
    </row>
    <row r="41" spans="3:7">
      <c r="C41" s="184">
        <v>2014</v>
      </c>
      <c r="D41" s="105" t="s">
        <v>132</v>
      </c>
      <c r="E41" s="127"/>
      <c r="F41" s="127"/>
      <c r="G41" s="134">
        <f t="shared" si="2"/>
        <v>0</v>
      </c>
    </row>
    <row r="42" spans="3:7">
      <c r="C42" s="184">
        <v>2014</v>
      </c>
      <c r="D42" s="105" t="s">
        <v>133</v>
      </c>
      <c r="E42" s="127"/>
      <c r="F42" s="127"/>
      <c r="G42" s="134">
        <f t="shared" si="2"/>
        <v>0</v>
      </c>
    </row>
    <row r="43" spans="3:7">
      <c r="C43" s="184">
        <v>2014</v>
      </c>
      <c r="D43" s="105" t="s">
        <v>134</v>
      </c>
      <c r="E43" s="127"/>
      <c r="F43" s="127"/>
      <c r="G43" s="134">
        <f t="shared" si="2"/>
        <v>0</v>
      </c>
    </row>
    <row r="44" spans="3:7">
      <c r="C44" s="184">
        <v>2014</v>
      </c>
      <c r="D44" s="105" t="s">
        <v>135</v>
      </c>
      <c r="E44" s="127"/>
      <c r="F44" s="127"/>
      <c r="G44" s="134">
        <f t="shared" si="2"/>
        <v>0</v>
      </c>
    </row>
    <row r="45" spans="3:7">
      <c r="C45" s="184">
        <v>2014</v>
      </c>
      <c r="D45" s="105" t="s">
        <v>136</v>
      </c>
      <c r="E45" s="127"/>
      <c r="F45" s="127"/>
      <c r="G45" s="134">
        <f t="shared" si="2"/>
        <v>0</v>
      </c>
    </row>
    <row r="46" spans="3:7">
      <c r="C46" s="184">
        <v>2014</v>
      </c>
      <c r="D46" s="105" t="s">
        <v>137</v>
      </c>
      <c r="E46" s="127"/>
      <c r="F46" s="127"/>
      <c r="G46" s="134">
        <f t="shared" si="2"/>
        <v>0</v>
      </c>
    </row>
    <row r="47" spans="3:7">
      <c r="C47" s="184">
        <v>2014</v>
      </c>
      <c r="D47" s="105" t="s">
        <v>138</v>
      </c>
      <c r="E47" s="127"/>
      <c r="F47" s="127"/>
      <c r="G47" s="134">
        <f t="shared" si="2"/>
        <v>0</v>
      </c>
    </row>
    <row r="48" spans="3:7">
      <c r="C48" s="184">
        <v>2014</v>
      </c>
      <c r="D48" s="105" t="s">
        <v>139</v>
      </c>
      <c r="E48" s="127"/>
      <c r="F48" s="127"/>
      <c r="G48" s="134">
        <f t="shared" si="2"/>
        <v>0</v>
      </c>
    </row>
    <row r="49" spans="3:7">
      <c r="C49" s="184">
        <v>2014</v>
      </c>
      <c r="D49" s="105" t="s">
        <v>140</v>
      </c>
      <c r="E49" s="127"/>
      <c r="F49" s="127"/>
      <c r="G49" s="134">
        <f t="shared" si="2"/>
        <v>0</v>
      </c>
    </row>
    <row r="50" spans="3:7" ht="15.75" thickBot="1">
      <c r="C50" s="186" t="s">
        <v>202</v>
      </c>
      <c r="D50" s="187"/>
      <c r="E50" s="188">
        <f>+SUM(E38:E49)</f>
        <v>0</v>
      </c>
      <c r="F50" s="188">
        <f t="shared" ref="F50" si="3">+SUM(F38:F49)</f>
        <v>0</v>
      </c>
      <c r="G50" s="189">
        <f>+SUM(G38:G49)</f>
        <v>0</v>
      </c>
    </row>
    <row r="52" spans="3:7">
      <c r="C52" s="527" t="s">
        <v>451</v>
      </c>
    </row>
    <row r="53" spans="3:7">
      <c r="C53" s="527"/>
      <c r="D53"/>
      <c r="E53"/>
      <c r="F53"/>
      <c r="G53"/>
    </row>
    <row r="54" spans="3:7">
      <c r="C54" s="527" t="s">
        <v>434</v>
      </c>
      <c r="D54"/>
      <c r="E54"/>
      <c r="F54"/>
      <c r="G54"/>
    </row>
    <row r="55" spans="3:7">
      <c r="C55" s="527"/>
      <c r="D55"/>
      <c r="E55"/>
      <c r="F55"/>
      <c r="G55"/>
    </row>
    <row r="56" spans="3:7">
      <c r="C56" s="527" t="s">
        <v>435</v>
      </c>
      <c r="D56"/>
      <c r="E56"/>
      <c r="F56"/>
      <c r="G56"/>
    </row>
    <row r="57" spans="3:7">
      <c r="C57" s="527" t="s">
        <v>436</v>
      </c>
      <c r="D57"/>
      <c r="E57"/>
      <c r="F57"/>
      <c r="G57"/>
    </row>
    <row r="58" spans="3:7">
      <c r="C58" s="527"/>
      <c r="D58"/>
      <c r="E58"/>
      <c r="F58"/>
      <c r="G58"/>
    </row>
    <row r="59" spans="3:7">
      <c r="C59" s="527" t="s">
        <v>437</v>
      </c>
      <c r="D59"/>
      <c r="E59"/>
      <c r="F59"/>
      <c r="G59"/>
    </row>
    <row r="60" spans="3:7">
      <c r="C60" s="527" t="s">
        <v>438</v>
      </c>
      <c r="D60"/>
      <c r="E60"/>
      <c r="F60"/>
      <c r="G60"/>
    </row>
    <row r="61" spans="3:7">
      <c r="C61" s="527"/>
      <c r="D61"/>
      <c r="E61"/>
      <c r="F61"/>
      <c r="G61"/>
    </row>
    <row r="62" spans="3:7">
      <c r="C62" s="527" t="s">
        <v>439</v>
      </c>
      <c r="D62"/>
      <c r="E62"/>
      <c r="F62"/>
      <c r="G62"/>
    </row>
    <row r="63" spans="3:7">
      <c r="C63" s="527" t="s">
        <v>440</v>
      </c>
      <c r="D63"/>
      <c r="E63"/>
      <c r="F63"/>
      <c r="G63"/>
    </row>
    <row r="64" spans="3:7">
      <c r="C64" s="527"/>
      <c r="D64"/>
      <c r="E64"/>
      <c r="F64"/>
      <c r="G64"/>
    </row>
    <row r="65" spans="3:7">
      <c r="C65" s="527" t="s">
        <v>432</v>
      </c>
      <c r="D65"/>
      <c r="E65"/>
      <c r="F65"/>
      <c r="G65"/>
    </row>
    <row r="66" spans="3:7">
      <c r="C66" s="527"/>
      <c r="D66"/>
      <c r="E66"/>
      <c r="F66"/>
      <c r="G66"/>
    </row>
    <row r="67" spans="3:7">
      <c r="C67" s="527" t="s">
        <v>433</v>
      </c>
    </row>
  </sheetData>
  <mergeCells count="12">
    <mergeCell ref="C21:V21"/>
    <mergeCell ref="C4:AB4"/>
    <mergeCell ref="C6:L6"/>
    <mergeCell ref="C7:V7"/>
    <mergeCell ref="C10:C11"/>
    <mergeCell ref="D10:H10"/>
    <mergeCell ref="I10:I11"/>
    <mergeCell ref="J10:J11"/>
    <mergeCell ref="K10:K11"/>
    <mergeCell ref="L10:L11"/>
    <mergeCell ref="M10:M11"/>
    <mergeCell ref="C20:L20"/>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theme="1" tint="0.499984740745262"/>
  </sheetPr>
  <dimension ref="A1:M217"/>
  <sheetViews>
    <sheetView showGridLines="0" zoomScaleNormal="100" workbookViewId="0"/>
  </sheetViews>
  <sheetFormatPr defaultRowHeight="15"/>
  <cols>
    <col min="1" max="1" width="12.5703125" style="1" customWidth="1"/>
    <col min="2" max="2" width="12.28515625" style="1" customWidth="1"/>
    <col min="3" max="3" width="38.7109375" style="1" customWidth="1"/>
    <col min="4" max="4" width="32.140625" style="1" customWidth="1"/>
    <col min="5" max="5" width="38.85546875" style="1" customWidth="1"/>
    <col min="6" max="6" width="33" style="1" customWidth="1"/>
    <col min="7" max="9" width="24.5703125" style="1" customWidth="1"/>
    <col min="10" max="10" width="38.7109375" style="1" customWidth="1"/>
    <col min="11" max="16384" width="9.140625" style="1"/>
  </cols>
  <sheetData>
    <row r="1" spans="1:13" ht="27.75" customHeight="1">
      <c r="A1" s="26"/>
      <c r="C1" s="208" t="s">
        <v>22</v>
      </c>
      <c r="D1" s="6"/>
      <c r="E1" s="6"/>
      <c r="F1" s="6"/>
      <c r="G1" s="6"/>
      <c r="H1" s="6"/>
      <c r="I1" s="6"/>
      <c r="J1" s="6"/>
      <c r="K1" s="6"/>
      <c r="L1" s="6"/>
      <c r="M1" s="6"/>
    </row>
    <row r="2" spans="1:13" ht="21" customHeight="1">
      <c r="C2" s="207" t="str">
        <f>+'1.2 Business &amp; other details  '!$C$2</f>
        <v>Directlink Joint Venture</v>
      </c>
      <c r="D2" s="6"/>
      <c r="E2" s="6"/>
      <c r="F2" s="6"/>
      <c r="G2" s="6"/>
      <c r="H2" s="6"/>
      <c r="I2" s="6"/>
      <c r="J2" s="6"/>
      <c r="K2" s="6"/>
      <c r="L2" s="6"/>
      <c r="M2" s="6"/>
    </row>
    <row r="3" spans="1:13" ht="26.25" customHeight="1">
      <c r="C3" s="207" t="str">
        <f>+'1.2 Business &amp; other details  '!$C$3</f>
        <v>2015-16 to 2019-20</v>
      </c>
      <c r="D3" s="6"/>
      <c r="E3" s="6"/>
      <c r="F3" s="6"/>
      <c r="G3" s="6"/>
      <c r="H3" s="6"/>
      <c r="I3" s="6"/>
      <c r="J3" s="6"/>
      <c r="K3" s="6"/>
      <c r="L3" s="6"/>
      <c r="M3" s="6"/>
    </row>
    <row r="4" spans="1:13" ht="23.25">
      <c r="C4" s="7" t="s">
        <v>257</v>
      </c>
      <c r="D4" s="7"/>
      <c r="E4" s="7"/>
      <c r="F4" s="7"/>
      <c r="G4" s="7"/>
      <c r="H4" s="7"/>
      <c r="I4" s="7"/>
      <c r="J4" s="7"/>
      <c r="K4" s="7"/>
      <c r="L4" s="7"/>
      <c r="M4" s="7"/>
    </row>
    <row r="6" spans="1:13" ht="15.75">
      <c r="C6" s="211" t="s">
        <v>3</v>
      </c>
      <c r="D6" s="84"/>
      <c r="E6" s="84"/>
      <c r="F6" s="84"/>
      <c r="G6" s="85"/>
      <c r="H6" s="85"/>
      <c r="I6" s="85"/>
      <c r="J6" s="85"/>
      <c r="K6" s="85"/>
      <c r="L6" s="85"/>
      <c r="M6" s="85"/>
    </row>
    <row r="7" spans="1:13" ht="15" customHeight="1">
      <c r="C7" s="707" t="s">
        <v>364</v>
      </c>
      <c r="D7" s="707"/>
      <c r="E7" s="707"/>
      <c r="F7" s="707"/>
      <c r="G7" s="707"/>
      <c r="H7" s="707"/>
      <c r="I7" s="707"/>
      <c r="J7" s="707"/>
      <c r="K7" s="707"/>
      <c r="L7" s="707"/>
      <c r="M7" s="707"/>
    </row>
    <row r="8" spans="1:13" ht="23.25" customHeight="1">
      <c r="C8" s="707"/>
      <c r="D8" s="707"/>
      <c r="E8" s="707"/>
      <c r="F8" s="707"/>
      <c r="G8" s="707"/>
      <c r="H8" s="707"/>
      <c r="I8" s="707"/>
      <c r="J8" s="707"/>
      <c r="K8" s="707"/>
      <c r="L8" s="707"/>
      <c r="M8" s="707"/>
    </row>
    <row r="9" spans="1:13" ht="21" customHeight="1">
      <c r="C9" s="707"/>
      <c r="D9" s="707"/>
      <c r="E9" s="707"/>
      <c r="F9" s="707"/>
      <c r="G9" s="707"/>
      <c r="H9" s="707"/>
      <c r="I9" s="707"/>
      <c r="J9" s="707"/>
      <c r="K9" s="707"/>
      <c r="L9" s="707"/>
      <c r="M9" s="707"/>
    </row>
    <row r="10" spans="1:13">
      <c r="C10" s="199"/>
      <c r="D10" s="199"/>
      <c r="E10" s="199"/>
      <c r="F10" s="199"/>
      <c r="G10" s="199"/>
      <c r="J10"/>
    </row>
    <row r="11" spans="1:13">
      <c r="C11" s="28"/>
      <c r="D11"/>
      <c r="E11"/>
      <c r="F11"/>
      <c r="G11"/>
      <c r="H11"/>
      <c r="I11"/>
      <c r="J11"/>
    </row>
    <row r="12" spans="1:13" ht="15.75">
      <c r="C12" s="86" t="s">
        <v>258</v>
      </c>
      <c r="D12"/>
      <c r="E12"/>
      <c r="F12"/>
      <c r="G12"/>
      <c r="H12"/>
      <c r="I12"/>
      <c r="J12"/>
    </row>
    <row r="13" spans="1:13">
      <c r="C13"/>
      <c r="D13"/>
      <c r="E13"/>
      <c r="F13"/>
      <c r="G13"/>
      <c r="H13"/>
      <c r="I13"/>
      <c r="J13"/>
      <c r="K13"/>
      <c r="L13"/>
    </row>
    <row r="14" spans="1:13">
      <c r="C14" s="705" t="s">
        <v>93</v>
      </c>
      <c r="D14" s="470" t="s">
        <v>94</v>
      </c>
      <c r="E14" s="470" t="s">
        <v>365</v>
      </c>
      <c r="F14" s="470" t="s">
        <v>95</v>
      </c>
      <c r="G14"/>
      <c r="H14"/>
      <c r="I14"/>
      <c r="J14"/>
      <c r="K14"/>
      <c r="L14"/>
    </row>
    <row r="15" spans="1:13" ht="63.75">
      <c r="C15" s="706"/>
      <c r="D15" s="471" t="s">
        <v>366</v>
      </c>
      <c r="E15" s="471" t="s">
        <v>367</v>
      </c>
      <c r="F15" s="471" t="s">
        <v>373</v>
      </c>
      <c r="G15"/>
      <c r="H15"/>
      <c r="I15"/>
      <c r="J15"/>
      <c r="K15"/>
      <c r="L15"/>
    </row>
    <row r="16" spans="1:13">
      <c r="C16" s="87" t="s">
        <v>96</v>
      </c>
      <c r="D16" s="88"/>
      <c r="E16" s="88"/>
      <c r="F16" s="88"/>
      <c r="G16"/>
      <c r="H16"/>
      <c r="I16"/>
      <c r="J16"/>
      <c r="K16"/>
      <c r="L16"/>
    </row>
    <row r="17" spans="3:12" ht="25.5">
      <c r="C17" s="146" t="s">
        <v>157</v>
      </c>
      <c r="D17" s="167"/>
      <c r="E17" s="167"/>
      <c r="F17" s="167"/>
      <c r="G17"/>
      <c r="H17"/>
      <c r="I17"/>
      <c r="J17"/>
      <c r="K17"/>
      <c r="L17"/>
    </row>
    <row r="18" spans="3:12">
      <c r="C18" s="146"/>
      <c r="D18" s="167"/>
      <c r="E18" s="167"/>
      <c r="F18" s="167"/>
      <c r="G18"/>
      <c r="H18"/>
      <c r="I18"/>
      <c r="J18"/>
      <c r="K18"/>
      <c r="L18"/>
    </row>
    <row r="19" spans="3:12">
      <c r="C19" s="146"/>
      <c r="D19" s="167"/>
      <c r="E19" s="167"/>
      <c r="F19" s="167"/>
      <c r="G19"/>
      <c r="H19"/>
      <c r="I19"/>
      <c r="J19"/>
      <c r="K19"/>
      <c r="L19"/>
    </row>
    <row r="20" spans="3:12">
      <c r="C20" s="87" t="s">
        <v>97</v>
      </c>
      <c r="D20" s="88"/>
      <c r="E20" s="88"/>
      <c r="F20" s="88"/>
      <c r="G20"/>
      <c r="H20"/>
      <c r="I20"/>
      <c r="J20"/>
      <c r="K20"/>
      <c r="L20"/>
    </row>
    <row r="21" spans="3:12" ht="25.5">
      <c r="C21" s="146" t="s">
        <v>157</v>
      </c>
      <c r="D21" s="167"/>
      <c r="E21" s="167"/>
      <c r="F21" s="167"/>
      <c r="G21"/>
      <c r="H21"/>
      <c r="I21"/>
      <c r="J21"/>
      <c r="K21"/>
      <c r="L21"/>
    </row>
    <row r="22" spans="3:12" ht="90">
      <c r="C22" s="87" t="s">
        <v>98</v>
      </c>
      <c r="D22" s="88"/>
      <c r="E22" s="88"/>
      <c r="F22" s="88"/>
      <c r="G22"/>
      <c r="H22"/>
      <c r="I22"/>
      <c r="J22"/>
      <c r="K22"/>
      <c r="L22"/>
    </row>
    <row r="23" spans="3:12">
      <c r="C23" s="146" t="s">
        <v>406</v>
      </c>
      <c r="D23" s="167"/>
      <c r="E23" s="167"/>
      <c r="F23" s="167" t="s">
        <v>411</v>
      </c>
      <c r="G23" t="s">
        <v>412</v>
      </c>
      <c r="H23"/>
      <c r="I23"/>
      <c r="J23"/>
      <c r="K23"/>
      <c r="L23"/>
    </row>
    <row r="24" spans="3:12">
      <c r="C24" s="146" t="s">
        <v>407</v>
      </c>
      <c r="D24" s="167"/>
      <c r="E24" s="167"/>
      <c r="F24" s="167" t="s">
        <v>411</v>
      </c>
      <c r="G24" t="s">
        <v>413</v>
      </c>
      <c r="H24"/>
      <c r="I24"/>
      <c r="J24"/>
      <c r="K24"/>
      <c r="L24"/>
    </row>
    <row r="25" spans="3:12">
      <c r="C25" s="146"/>
      <c r="D25" s="167"/>
      <c r="E25" s="167"/>
      <c r="F25" s="167"/>
      <c r="G25"/>
      <c r="H25"/>
      <c r="I25"/>
      <c r="J25"/>
      <c r="K25"/>
      <c r="L25"/>
    </row>
    <row r="26" spans="3:12" ht="30">
      <c r="C26" s="87" t="s">
        <v>99</v>
      </c>
      <c r="D26" s="88"/>
      <c r="E26" s="88"/>
      <c r="F26" s="88"/>
      <c r="G26"/>
      <c r="H26"/>
      <c r="I26"/>
      <c r="J26"/>
      <c r="K26"/>
      <c r="L26"/>
    </row>
    <row r="27" spans="3:12">
      <c r="C27" s="89" t="s">
        <v>100</v>
      </c>
      <c r="D27" s="88"/>
      <c r="E27" s="88"/>
      <c r="F27" s="88"/>
      <c r="G27"/>
      <c r="H27"/>
      <c r="I27"/>
      <c r="J27"/>
      <c r="K27"/>
      <c r="L27"/>
    </row>
    <row r="28" spans="3:12" ht="25.5">
      <c r="C28" s="146" t="s">
        <v>157</v>
      </c>
      <c r="D28" s="167"/>
      <c r="E28" s="167"/>
      <c r="F28" s="167"/>
      <c r="H28"/>
      <c r="I28"/>
      <c r="J28"/>
      <c r="K28"/>
      <c r="L28"/>
    </row>
    <row r="29" spans="3:12">
      <c r="C29" s="146"/>
      <c r="D29" s="167"/>
      <c r="E29" s="167"/>
      <c r="F29" s="167"/>
      <c r="G29"/>
      <c r="H29"/>
      <c r="I29"/>
      <c r="J29"/>
      <c r="K29"/>
      <c r="L29"/>
    </row>
    <row r="30" spans="3:12">
      <c r="C30" s="146"/>
      <c r="D30" s="167"/>
      <c r="E30" s="167"/>
      <c r="F30" s="167"/>
      <c r="G30"/>
      <c r="H30"/>
      <c r="I30"/>
      <c r="J30"/>
      <c r="K30"/>
      <c r="L30"/>
    </row>
    <row r="31" spans="3:12">
      <c r="C31" s="146"/>
      <c r="D31" s="167"/>
      <c r="E31" s="167"/>
      <c r="F31" s="167"/>
      <c r="G31"/>
      <c r="H31"/>
      <c r="I31"/>
      <c r="J31"/>
      <c r="K31"/>
      <c r="L31"/>
    </row>
    <row r="32" spans="3:12">
      <c r="C32" s="146"/>
      <c r="D32" s="167"/>
      <c r="E32" s="167"/>
      <c r="F32" s="167"/>
      <c r="G32"/>
      <c r="H32"/>
      <c r="I32"/>
      <c r="J32"/>
      <c r="K32"/>
      <c r="L32"/>
    </row>
    <row r="33" spans="3:12">
      <c r="C33" s="89" t="s">
        <v>101</v>
      </c>
      <c r="D33" s="88"/>
      <c r="E33" s="88"/>
      <c r="F33" s="88"/>
      <c r="G33"/>
      <c r="H33"/>
      <c r="I33"/>
      <c r="J33"/>
      <c r="K33"/>
      <c r="L33"/>
    </row>
    <row r="34" spans="3:12" ht="25.5">
      <c r="C34" s="146" t="s">
        <v>157</v>
      </c>
      <c r="D34" s="167"/>
      <c r="E34" s="167"/>
      <c r="F34" s="167"/>
      <c r="H34"/>
      <c r="I34"/>
      <c r="J34"/>
      <c r="K34"/>
      <c r="L34"/>
    </row>
    <row r="35" spans="3:12">
      <c r="C35" s="146"/>
      <c r="D35" s="167"/>
      <c r="E35" s="167"/>
      <c r="F35" s="167"/>
      <c r="G35"/>
      <c r="H35"/>
      <c r="I35"/>
      <c r="J35"/>
      <c r="K35"/>
      <c r="L35"/>
    </row>
    <row r="36" spans="3:12">
      <c r="C36" s="146"/>
      <c r="D36" s="167"/>
      <c r="E36" s="167"/>
      <c r="F36" s="167"/>
      <c r="G36"/>
      <c r="H36"/>
      <c r="I36"/>
      <c r="J36"/>
      <c r="K36"/>
      <c r="L36"/>
    </row>
    <row r="37" spans="3:12">
      <c r="C37" s="146"/>
      <c r="D37" s="167"/>
      <c r="E37" s="167"/>
      <c r="F37" s="167"/>
      <c r="G37"/>
      <c r="H37"/>
      <c r="I37"/>
      <c r="J37"/>
      <c r="K37"/>
      <c r="L37"/>
    </row>
    <row r="38" spans="3:12">
      <c r="C38" s="89" t="s">
        <v>102</v>
      </c>
      <c r="D38" s="88"/>
      <c r="E38" s="88"/>
      <c r="F38" s="88"/>
      <c r="G38"/>
      <c r="H38"/>
      <c r="I38"/>
      <c r="J38"/>
      <c r="K38"/>
      <c r="L38"/>
    </row>
    <row r="39" spans="3:12">
      <c r="C39" s="146" t="s">
        <v>408</v>
      </c>
      <c r="D39" s="167"/>
      <c r="E39" s="167"/>
      <c r="F39" s="167" t="s">
        <v>411</v>
      </c>
      <c r="G39" t="s">
        <v>414</v>
      </c>
      <c r="H39"/>
      <c r="I39"/>
      <c r="J39"/>
      <c r="K39"/>
      <c r="L39"/>
    </row>
    <row r="40" spans="3:12">
      <c r="C40" s="146"/>
      <c r="D40" s="167"/>
      <c r="E40" s="167"/>
      <c r="F40" s="167"/>
      <c r="G40"/>
      <c r="H40"/>
      <c r="I40"/>
      <c r="J40"/>
      <c r="K40"/>
      <c r="L40"/>
    </row>
    <row r="41" spans="3:12">
      <c r="C41" s="146"/>
      <c r="D41" s="167"/>
      <c r="E41" s="167"/>
      <c r="F41" s="167"/>
      <c r="G41"/>
      <c r="H41"/>
      <c r="I41"/>
      <c r="J41"/>
      <c r="K41"/>
      <c r="L41"/>
    </row>
    <row r="42" spans="3:12">
      <c r="C42" s="146"/>
      <c r="D42" s="167"/>
      <c r="E42" s="167"/>
      <c r="F42" s="167"/>
      <c r="G42"/>
      <c r="H42"/>
      <c r="I42"/>
      <c r="J42"/>
      <c r="K42"/>
      <c r="L42"/>
    </row>
    <row r="43" spans="3:12" ht="60">
      <c r="C43" s="87" t="s">
        <v>103</v>
      </c>
      <c r="D43" s="88"/>
      <c r="E43" s="88"/>
      <c r="F43" s="88"/>
      <c r="G43"/>
      <c r="H43"/>
      <c r="I43"/>
      <c r="J43"/>
      <c r="K43"/>
      <c r="L43"/>
    </row>
    <row r="44" spans="3:12" ht="25.5">
      <c r="C44" s="146" t="s">
        <v>157</v>
      </c>
      <c r="D44" s="167"/>
      <c r="E44" s="167"/>
      <c r="F44" s="167"/>
      <c r="G44"/>
      <c r="H44"/>
      <c r="I44"/>
      <c r="J44"/>
      <c r="K44"/>
      <c r="L44"/>
    </row>
    <row r="45" spans="3:12" ht="45">
      <c r="C45" s="87" t="s">
        <v>104</v>
      </c>
      <c r="D45" s="88"/>
      <c r="E45" s="88"/>
      <c r="F45" s="88"/>
      <c r="G45"/>
      <c r="H45"/>
      <c r="I45"/>
      <c r="J45"/>
      <c r="K45"/>
      <c r="L45"/>
    </row>
    <row r="46" spans="3:12" ht="25.5">
      <c r="C46" s="146" t="s">
        <v>157</v>
      </c>
      <c r="D46" s="167"/>
      <c r="E46" s="167"/>
      <c r="F46" s="167"/>
      <c r="G46"/>
      <c r="H46"/>
      <c r="I46"/>
      <c r="J46"/>
      <c r="K46"/>
      <c r="L46"/>
    </row>
    <row r="47" spans="3:12" ht="30">
      <c r="C47" s="87" t="s">
        <v>105</v>
      </c>
      <c r="D47" s="88"/>
      <c r="E47" s="88"/>
      <c r="F47" s="88"/>
      <c r="G47"/>
      <c r="H47"/>
      <c r="I47"/>
      <c r="J47"/>
      <c r="K47"/>
      <c r="L47"/>
    </row>
    <row r="48" spans="3:12" ht="25.5">
      <c r="C48" s="146" t="s">
        <v>157</v>
      </c>
      <c r="D48" s="167"/>
      <c r="E48" s="167"/>
      <c r="F48" s="167"/>
      <c r="G48"/>
      <c r="H48"/>
      <c r="I48"/>
      <c r="J48"/>
      <c r="K48"/>
      <c r="L48"/>
    </row>
    <row r="49" spans="3:12" ht="30">
      <c r="C49" s="87" t="s">
        <v>106</v>
      </c>
      <c r="D49" s="88"/>
      <c r="E49" s="88"/>
      <c r="F49" s="88"/>
      <c r="G49"/>
      <c r="H49"/>
      <c r="I49"/>
      <c r="J49"/>
      <c r="K49"/>
      <c r="L49"/>
    </row>
    <row r="50" spans="3:12" ht="25.5">
      <c r="C50" s="146" t="s">
        <v>157</v>
      </c>
      <c r="D50" s="167"/>
      <c r="E50" s="167"/>
      <c r="F50" s="167"/>
      <c r="G50"/>
      <c r="H50"/>
      <c r="I50"/>
      <c r="J50"/>
      <c r="K50"/>
      <c r="L50"/>
    </row>
    <row r="51" spans="3:12" ht="30">
      <c r="C51" s="87" t="s">
        <v>107</v>
      </c>
      <c r="D51" s="88"/>
      <c r="E51" s="88"/>
      <c r="F51" s="88"/>
      <c r="G51"/>
      <c r="H51"/>
      <c r="I51"/>
      <c r="J51"/>
      <c r="K51"/>
      <c r="L51"/>
    </row>
    <row r="52" spans="3:12" ht="25.5">
      <c r="C52" s="146" t="s">
        <v>157</v>
      </c>
      <c r="D52" s="167"/>
      <c r="E52" s="167"/>
      <c r="F52" s="167"/>
      <c r="G52"/>
      <c r="H52"/>
      <c r="I52"/>
      <c r="J52"/>
      <c r="K52"/>
      <c r="L52"/>
    </row>
    <row r="53" spans="3:12">
      <c r="C53" s="87" t="s">
        <v>108</v>
      </c>
      <c r="D53" s="88"/>
      <c r="E53" s="88"/>
      <c r="F53" s="88"/>
      <c r="G53"/>
      <c r="H53"/>
      <c r="I53"/>
      <c r="J53"/>
      <c r="K53"/>
      <c r="L53"/>
    </row>
    <row r="54" spans="3:12" ht="25.5">
      <c r="C54" s="146" t="s">
        <v>157</v>
      </c>
      <c r="D54" s="167"/>
      <c r="E54" s="167"/>
      <c r="F54" s="167"/>
      <c r="G54"/>
      <c r="H54"/>
      <c r="I54"/>
      <c r="J54"/>
      <c r="K54"/>
      <c r="L54"/>
    </row>
    <row r="55" spans="3:12" ht="30">
      <c r="C55" s="87" t="s">
        <v>109</v>
      </c>
      <c r="D55" s="88"/>
      <c r="E55" s="88"/>
      <c r="F55" s="88"/>
      <c r="G55"/>
      <c r="H55"/>
      <c r="I55"/>
      <c r="J55"/>
      <c r="K55"/>
      <c r="L55"/>
    </row>
    <row r="56" spans="3:12" ht="25.5">
      <c r="C56" s="146" t="s">
        <v>157</v>
      </c>
      <c r="D56" s="167"/>
      <c r="E56" s="167"/>
      <c r="F56" s="167"/>
      <c r="G56"/>
      <c r="H56"/>
      <c r="I56"/>
      <c r="J56"/>
      <c r="K56"/>
      <c r="L56"/>
    </row>
    <row r="57" spans="3:12">
      <c r="C57" s="87" t="s">
        <v>110</v>
      </c>
      <c r="D57" s="88"/>
      <c r="E57" s="88"/>
      <c r="F57" s="88"/>
      <c r="G57"/>
      <c r="H57"/>
      <c r="I57"/>
      <c r="J57"/>
      <c r="K57"/>
      <c r="L57"/>
    </row>
    <row r="58" spans="3:12" ht="25.5">
      <c r="C58" s="146" t="s">
        <v>157</v>
      </c>
      <c r="D58" s="167"/>
      <c r="E58" s="167"/>
      <c r="F58" s="167"/>
      <c r="G58"/>
      <c r="H58"/>
      <c r="I58"/>
      <c r="J58"/>
      <c r="K58"/>
      <c r="L58"/>
    </row>
    <row r="59" spans="3:12">
      <c r="C59" s="87" t="s">
        <v>111</v>
      </c>
      <c r="D59" s="88"/>
      <c r="E59" s="88"/>
      <c r="F59" s="88"/>
      <c r="G59"/>
      <c r="H59"/>
      <c r="I59"/>
      <c r="J59"/>
      <c r="K59"/>
      <c r="L59"/>
    </row>
    <row r="60" spans="3:12" ht="25.5">
      <c r="C60" s="146" t="s">
        <v>157</v>
      </c>
      <c r="D60" s="167"/>
      <c r="E60" s="167"/>
      <c r="F60" s="167"/>
      <c r="G60"/>
      <c r="H60"/>
      <c r="I60"/>
      <c r="J60"/>
      <c r="K60"/>
      <c r="L60"/>
    </row>
    <row r="61" spans="3:12">
      <c r="G61"/>
      <c r="H61"/>
      <c r="I61"/>
      <c r="J61"/>
      <c r="K61"/>
      <c r="L61"/>
    </row>
    <row r="62" spans="3:12">
      <c r="G62"/>
      <c r="H62"/>
      <c r="I62"/>
      <c r="J62"/>
      <c r="K62"/>
      <c r="L62"/>
    </row>
    <row r="63" spans="3:12">
      <c r="G63"/>
      <c r="H63"/>
      <c r="I63"/>
      <c r="J63"/>
      <c r="K63"/>
      <c r="L63"/>
    </row>
    <row r="64" spans="3:12">
      <c r="G64"/>
      <c r="H64"/>
      <c r="I64"/>
      <c r="J64"/>
      <c r="K64"/>
      <c r="L64"/>
    </row>
    <row r="65" spans="7:12">
      <c r="G65"/>
      <c r="H65"/>
      <c r="I65"/>
      <c r="J65"/>
      <c r="K65"/>
      <c r="L65"/>
    </row>
    <row r="66" spans="7:12">
      <c r="G66"/>
      <c r="H66"/>
      <c r="I66"/>
      <c r="J66"/>
      <c r="K66"/>
      <c r="L66"/>
    </row>
    <row r="67" spans="7:12">
      <c r="G67"/>
      <c r="H67"/>
      <c r="I67"/>
      <c r="J67"/>
      <c r="K67"/>
      <c r="L67"/>
    </row>
    <row r="68" spans="7:12">
      <c r="G68"/>
      <c r="H68"/>
      <c r="I68"/>
      <c r="J68"/>
      <c r="K68"/>
      <c r="L68"/>
    </row>
    <row r="69" spans="7:12">
      <c r="G69"/>
      <c r="H69"/>
      <c r="I69"/>
      <c r="J69"/>
      <c r="K69"/>
      <c r="L69"/>
    </row>
    <row r="70" spans="7:12">
      <c r="G70"/>
      <c r="H70"/>
      <c r="I70"/>
      <c r="J70"/>
      <c r="K70"/>
      <c r="L70"/>
    </row>
    <row r="71" spans="7:12">
      <c r="G71"/>
      <c r="H71"/>
      <c r="I71"/>
      <c r="J71"/>
      <c r="K71"/>
      <c r="L71"/>
    </row>
    <row r="72" spans="7:12">
      <c r="G72"/>
      <c r="H72"/>
      <c r="I72"/>
      <c r="J72"/>
      <c r="K72"/>
      <c r="L72"/>
    </row>
    <row r="73" spans="7:12">
      <c r="G73"/>
      <c r="H73"/>
      <c r="I73"/>
      <c r="J73"/>
      <c r="K73"/>
      <c r="L73"/>
    </row>
    <row r="74" spans="7:12">
      <c r="G74"/>
      <c r="H74"/>
      <c r="I74"/>
      <c r="J74"/>
      <c r="K74"/>
      <c r="L74"/>
    </row>
    <row r="75" spans="7:12">
      <c r="G75"/>
      <c r="H75"/>
      <c r="I75"/>
      <c r="J75"/>
      <c r="K75"/>
      <c r="L75"/>
    </row>
    <row r="76" spans="7:12">
      <c r="G76"/>
      <c r="H76"/>
      <c r="I76"/>
      <c r="J76"/>
      <c r="K76"/>
      <c r="L76"/>
    </row>
    <row r="77" spans="7:12">
      <c r="G77"/>
      <c r="H77"/>
      <c r="I77"/>
      <c r="J77"/>
      <c r="K77"/>
      <c r="L77"/>
    </row>
    <row r="78" spans="7:12">
      <c r="G78"/>
      <c r="H78"/>
      <c r="I78"/>
      <c r="J78"/>
      <c r="K78"/>
      <c r="L78"/>
    </row>
    <row r="79" spans="7:12">
      <c r="G79"/>
      <c r="H79"/>
      <c r="I79"/>
      <c r="J79"/>
      <c r="K79"/>
      <c r="L79"/>
    </row>
    <row r="80" spans="7:12">
      <c r="G80"/>
      <c r="H80"/>
      <c r="I80"/>
      <c r="J80"/>
      <c r="K80"/>
      <c r="L80"/>
    </row>
    <row r="81" spans="7:12">
      <c r="G81"/>
      <c r="H81"/>
      <c r="I81"/>
      <c r="J81"/>
      <c r="K81"/>
      <c r="L81"/>
    </row>
    <row r="82" spans="7:12">
      <c r="G82"/>
      <c r="H82"/>
      <c r="I82"/>
      <c r="J82"/>
      <c r="K82"/>
      <c r="L82"/>
    </row>
    <row r="83" spans="7:12">
      <c r="G83"/>
      <c r="H83"/>
      <c r="I83"/>
      <c r="J83"/>
      <c r="K83"/>
      <c r="L83"/>
    </row>
    <row r="84" spans="7:12">
      <c r="G84"/>
      <c r="H84"/>
      <c r="I84"/>
      <c r="J84"/>
      <c r="K84"/>
      <c r="L84"/>
    </row>
    <row r="85" spans="7:12">
      <c r="G85"/>
      <c r="H85"/>
      <c r="I85"/>
      <c r="J85"/>
      <c r="K85"/>
      <c r="L85"/>
    </row>
    <row r="86" spans="7:12">
      <c r="G86"/>
      <c r="H86"/>
      <c r="I86"/>
      <c r="J86"/>
      <c r="K86"/>
      <c r="L86"/>
    </row>
    <row r="87" spans="7:12">
      <c r="G87"/>
      <c r="H87"/>
      <c r="I87"/>
      <c r="J87"/>
      <c r="K87"/>
      <c r="L87"/>
    </row>
    <row r="88" spans="7:12">
      <c r="G88"/>
      <c r="H88"/>
      <c r="I88"/>
      <c r="J88"/>
      <c r="K88"/>
      <c r="L88"/>
    </row>
    <row r="89" spans="7:12">
      <c r="G89"/>
      <c r="H89"/>
      <c r="I89"/>
      <c r="J89"/>
      <c r="K89"/>
      <c r="L89"/>
    </row>
    <row r="90" spans="7:12">
      <c r="G90"/>
      <c r="H90"/>
      <c r="I90"/>
      <c r="J90"/>
      <c r="K90"/>
      <c r="L90"/>
    </row>
    <row r="91" spans="7:12">
      <c r="G91"/>
      <c r="H91"/>
      <c r="I91"/>
      <c r="J91"/>
      <c r="K91"/>
      <c r="L91"/>
    </row>
    <row r="92" spans="7:12">
      <c r="G92"/>
      <c r="H92"/>
      <c r="I92"/>
      <c r="J92"/>
      <c r="K92"/>
      <c r="L92"/>
    </row>
    <row r="93" spans="7:12">
      <c r="G93"/>
      <c r="H93"/>
      <c r="I93"/>
      <c r="J93"/>
      <c r="K93"/>
      <c r="L93"/>
    </row>
    <row r="94" spans="7:12">
      <c r="G94"/>
      <c r="H94"/>
      <c r="I94"/>
      <c r="J94"/>
      <c r="K94"/>
      <c r="L94"/>
    </row>
    <row r="95" spans="7:12">
      <c r="G95"/>
      <c r="H95"/>
      <c r="I95"/>
      <c r="J95"/>
      <c r="K95"/>
      <c r="L95"/>
    </row>
    <row r="96" spans="7:12">
      <c r="G96"/>
      <c r="H96"/>
      <c r="I96"/>
      <c r="J96"/>
      <c r="K96"/>
      <c r="L96"/>
    </row>
    <row r="97" spans="7:12">
      <c r="G97"/>
      <c r="H97"/>
      <c r="I97"/>
      <c r="J97"/>
      <c r="K97"/>
      <c r="L97"/>
    </row>
    <row r="98" spans="7:12">
      <c r="G98"/>
      <c r="H98"/>
      <c r="I98"/>
      <c r="J98"/>
      <c r="K98"/>
      <c r="L98"/>
    </row>
    <row r="99" spans="7:12">
      <c r="G99"/>
      <c r="H99"/>
      <c r="I99"/>
      <c r="J99"/>
      <c r="K99"/>
      <c r="L99"/>
    </row>
    <row r="100" spans="7:12">
      <c r="G100"/>
      <c r="H100"/>
      <c r="I100"/>
      <c r="J100"/>
      <c r="K100"/>
      <c r="L100"/>
    </row>
    <row r="101" spans="7:12">
      <c r="G101"/>
      <c r="H101"/>
      <c r="I101"/>
      <c r="J101"/>
      <c r="K101"/>
      <c r="L101"/>
    </row>
    <row r="102" spans="7:12">
      <c r="G102"/>
      <c r="H102"/>
      <c r="I102"/>
      <c r="J102"/>
      <c r="K102"/>
      <c r="L102"/>
    </row>
    <row r="103" spans="7:12">
      <c r="G103"/>
      <c r="H103"/>
      <c r="I103"/>
      <c r="J103"/>
      <c r="K103"/>
      <c r="L103"/>
    </row>
    <row r="104" spans="7:12">
      <c r="G104"/>
      <c r="H104"/>
      <c r="I104"/>
      <c r="J104"/>
      <c r="K104"/>
      <c r="L104"/>
    </row>
    <row r="105" spans="7:12">
      <c r="G105"/>
      <c r="H105"/>
      <c r="I105"/>
      <c r="J105"/>
      <c r="K105"/>
      <c r="L105"/>
    </row>
    <row r="106" spans="7:12">
      <c r="G106"/>
      <c r="H106"/>
      <c r="I106"/>
      <c r="J106"/>
      <c r="K106"/>
      <c r="L106"/>
    </row>
    <row r="107" spans="7:12">
      <c r="G107"/>
      <c r="H107"/>
      <c r="I107"/>
      <c r="J107"/>
      <c r="K107"/>
      <c r="L107"/>
    </row>
    <row r="108" spans="7:12">
      <c r="G108"/>
      <c r="H108"/>
      <c r="I108"/>
      <c r="J108"/>
      <c r="K108"/>
      <c r="L108"/>
    </row>
    <row r="109" spans="7:12">
      <c r="G109"/>
      <c r="H109"/>
      <c r="I109"/>
      <c r="J109"/>
      <c r="K109"/>
      <c r="L109"/>
    </row>
    <row r="110" spans="7:12">
      <c r="G110"/>
      <c r="H110"/>
      <c r="I110"/>
      <c r="J110"/>
      <c r="K110"/>
      <c r="L110"/>
    </row>
    <row r="111" spans="7:12">
      <c r="G111"/>
      <c r="H111"/>
      <c r="I111"/>
      <c r="J111"/>
      <c r="K111"/>
      <c r="L111"/>
    </row>
    <row r="112" spans="7:12">
      <c r="G112"/>
      <c r="H112"/>
      <c r="I112"/>
      <c r="J112"/>
      <c r="K112"/>
      <c r="L112"/>
    </row>
    <row r="113" spans="7:12">
      <c r="G113"/>
      <c r="H113"/>
      <c r="I113"/>
      <c r="J113"/>
      <c r="K113"/>
      <c r="L113"/>
    </row>
    <row r="114" spans="7:12">
      <c r="G114"/>
      <c r="H114"/>
      <c r="I114"/>
      <c r="J114"/>
      <c r="K114"/>
      <c r="L114"/>
    </row>
    <row r="115" spans="7:12">
      <c r="G115"/>
      <c r="H115"/>
      <c r="I115"/>
      <c r="J115"/>
      <c r="K115"/>
      <c r="L115"/>
    </row>
    <row r="116" spans="7:12">
      <c r="G116"/>
      <c r="H116"/>
      <c r="I116"/>
      <c r="J116"/>
      <c r="K116"/>
      <c r="L116"/>
    </row>
    <row r="117" spans="7:12">
      <c r="G117"/>
      <c r="H117"/>
      <c r="I117"/>
      <c r="J117"/>
      <c r="K117"/>
      <c r="L117"/>
    </row>
    <row r="118" spans="7:12">
      <c r="G118"/>
      <c r="H118"/>
      <c r="I118"/>
      <c r="J118"/>
      <c r="K118"/>
      <c r="L118"/>
    </row>
    <row r="119" spans="7:12">
      <c r="G119"/>
      <c r="H119"/>
      <c r="I119"/>
      <c r="J119"/>
      <c r="K119"/>
      <c r="L119"/>
    </row>
    <row r="120" spans="7:12">
      <c r="G120"/>
      <c r="H120"/>
      <c r="I120"/>
      <c r="J120"/>
      <c r="K120"/>
      <c r="L120"/>
    </row>
    <row r="121" spans="7:12">
      <c r="G121"/>
      <c r="H121"/>
      <c r="I121"/>
      <c r="J121"/>
      <c r="K121"/>
      <c r="L121"/>
    </row>
    <row r="122" spans="7:12">
      <c r="G122"/>
      <c r="H122"/>
      <c r="I122"/>
      <c r="J122"/>
      <c r="K122"/>
      <c r="L122"/>
    </row>
    <row r="123" spans="7:12">
      <c r="G123"/>
      <c r="H123"/>
      <c r="I123"/>
      <c r="J123"/>
      <c r="K123"/>
      <c r="L123"/>
    </row>
    <row r="124" spans="7:12">
      <c r="G124"/>
      <c r="H124"/>
      <c r="I124"/>
      <c r="J124"/>
      <c r="K124"/>
      <c r="L124"/>
    </row>
    <row r="125" spans="7:12">
      <c r="G125"/>
      <c r="H125"/>
      <c r="I125"/>
      <c r="J125"/>
      <c r="K125"/>
      <c r="L125"/>
    </row>
    <row r="126" spans="7:12">
      <c r="G126"/>
      <c r="H126"/>
      <c r="I126"/>
      <c r="J126"/>
      <c r="K126"/>
      <c r="L126"/>
    </row>
    <row r="127" spans="7:12">
      <c r="G127"/>
      <c r="H127"/>
      <c r="I127"/>
      <c r="J127"/>
      <c r="K127"/>
      <c r="L127"/>
    </row>
    <row r="128" spans="7:12">
      <c r="G128"/>
      <c r="H128"/>
      <c r="I128"/>
      <c r="J128"/>
      <c r="K128"/>
      <c r="L128"/>
    </row>
    <row r="129" spans="7:12">
      <c r="G129"/>
      <c r="H129"/>
      <c r="I129"/>
      <c r="J129"/>
      <c r="K129"/>
      <c r="L129"/>
    </row>
    <row r="130" spans="7:12">
      <c r="G130"/>
      <c r="H130"/>
      <c r="I130"/>
      <c r="J130"/>
      <c r="K130"/>
      <c r="L130"/>
    </row>
    <row r="131" spans="7:12">
      <c r="G131"/>
      <c r="H131"/>
      <c r="I131"/>
      <c r="J131"/>
      <c r="K131"/>
      <c r="L131"/>
    </row>
    <row r="132" spans="7:12">
      <c r="G132"/>
      <c r="H132"/>
      <c r="I132"/>
      <c r="J132"/>
      <c r="K132"/>
      <c r="L132"/>
    </row>
    <row r="133" spans="7:12">
      <c r="G133"/>
      <c r="H133"/>
      <c r="I133"/>
      <c r="J133"/>
      <c r="K133"/>
      <c r="L133"/>
    </row>
    <row r="134" spans="7:12">
      <c r="G134"/>
      <c r="H134"/>
      <c r="I134"/>
      <c r="J134"/>
      <c r="K134"/>
      <c r="L134"/>
    </row>
    <row r="135" spans="7:12">
      <c r="G135"/>
      <c r="H135"/>
      <c r="I135"/>
      <c r="J135"/>
      <c r="K135"/>
      <c r="L135"/>
    </row>
    <row r="136" spans="7:12">
      <c r="G136"/>
      <c r="H136"/>
      <c r="I136"/>
      <c r="J136"/>
      <c r="K136"/>
      <c r="L136"/>
    </row>
    <row r="137" spans="7:12">
      <c r="G137"/>
      <c r="H137"/>
      <c r="I137"/>
      <c r="J137"/>
      <c r="K137"/>
      <c r="L137"/>
    </row>
    <row r="138" spans="7:12">
      <c r="G138"/>
      <c r="H138"/>
      <c r="I138"/>
      <c r="J138"/>
      <c r="K138"/>
      <c r="L138"/>
    </row>
    <row r="139" spans="7:12">
      <c r="G139"/>
      <c r="H139"/>
      <c r="I139"/>
      <c r="J139"/>
      <c r="K139"/>
      <c r="L139"/>
    </row>
    <row r="140" spans="7:12">
      <c r="G140"/>
      <c r="H140"/>
      <c r="I140"/>
      <c r="J140"/>
      <c r="K140"/>
      <c r="L140"/>
    </row>
    <row r="141" spans="7:12">
      <c r="G141"/>
      <c r="H141"/>
      <c r="I141"/>
      <c r="J141"/>
      <c r="K141"/>
      <c r="L141"/>
    </row>
    <row r="142" spans="7:12">
      <c r="G142"/>
      <c r="H142"/>
      <c r="I142"/>
      <c r="J142"/>
      <c r="K142"/>
      <c r="L142"/>
    </row>
    <row r="143" spans="7:12">
      <c r="G143"/>
      <c r="H143"/>
      <c r="I143"/>
      <c r="J143"/>
      <c r="K143"/>
      <c r="L143"/>
    </row>
    <row r="144" spans="7:12">
      <c r="G144"/>
      <c r="H144"/>
      <c r="I144"/>
      <c r="J144"/>
      <c r="K144"/>
      <c r="L144"/>
    </row>
    <row r="145" spans="7:12">
      <c r="G145"/>
      <c r="H145"/>
      <c r="I145"/>
      <c r="J145"/>
      <c r="K145"/>
      <c r="L145"/>
    </row>
    <row r="146" spans="7:12">
      <c r="G146"/>
      <c r="H146"/>
      <c r="I146"/>
      <c r="J146"/>
      <c r="K146"/>
      <c r="L146"/>
    </row>
    <row r="147" spans="7:12">
      <c r="G147"/>
      <c r="H147"/>
      <c r="I147"/>
      <c r="J147"/>
      <c r="K147"/>
      <c r="L147"/>
    </row>
    <row r="148" spans="7:12">
      <c r="G148"/>
      <c r="H148"/>
      <c r="I148"/>
      <c r="J148"/>
      <c r="K148"/>
      <c r="L148"/>
    </row>
    <row r="149" spans="7:12">
      <c r="G149"/>
      <c r="H149"/>
      <c r="I149"/>
      <c r="J149"/>
      <c r="K149"/>
      <c r="L149"/>
    </row>
    <row r="150" spans="7:12">
      <c r="G150"/>
      <c r="H150"/>
      <c r="I150"/>
      <c r="J150"/>
      <c r="K150"/>
      <c r="L150"/>
    </row>
    <row r="151" spans="7:12">
      <c r="G151"/>
      <c r="H151"/>
      <c r="I151"/>
      <c r="J151"/>
      <c r="K151"/>
      <c r="L151"/>
    </row>
    <row r="152" spans="7:12">
      <c r="G152"/>
      <c r="H152"/>
      <c r="I152"/>
      <c r="J152"/>
      <c r="K152"/>
      <c r="L152"/>
    </row>
    <row r="153" spans="7:12">
      <c r="G153"/>
      <c r="H153"/>
      <c r="I153"/>
      <c r="J153"/>
      <c r="K153"/>
      <c r="L153"/>
    </row>
    <row r="154" spans="7:12">
      <c r="G154"/>
      <c r="H154"/>
      <c r="I154"/>
      <c r="J154"/>
      <c r="K154"/>
      <c r="L154"/>
    </row>
    <row r="155" spans="7:12">
      <c r="G155"/>
      <c r="H155"/>
      <c r="I155"/>
      <c r="J155"/>
      <c r="K155"/>
      <c r="L155"/>
    </row>
    <row r="156" spans="7:12">
      <c r="G156"/>
      <c r="H156"/>
      <c r="I156"/>
      <c r="J156"/>
      <c r="K156"/>
      <c r="L156"/>
    </row>
    <row r="157" spans="7:12">
      <c r="G157"/>
      <c r="H157"/>
      <c r="I157"/>
      <c r="J157"/>
      <c r="K157"/>
      <c r="L157"/>
    </row>
    <row r="158" spans="7:12">
      <c r="G158"/>
      <c r="H158"/>
      <c r="I158"/>
      <c r="J158"/>
      <c r="K158"/>
      <c r="L158"/>
    </row>
    <row r="159" spans="7:12">
      <c r="G159"/>
      <c r="H159"/>
      <c r="I159"/>
      <c r="J159"/>
      <c r="K159"/>
      <c r="L159"/>
    </row>
    <row r="160" spans="7:12">
      <c r="G160"/>
      <c r="H160"/>
      <c r="I160"/>
      <c r="J160"/>
      <c r="K160"/>
      <c r="L160"/>
    </row>
    <row r="161" spans="7:12">
      <c r="G161"/>
      <c r="H161"/>
      <c r="I161"/>
      <c r="J161"/>
      <c r="K161"/>
      <c r="L161"/>
    </row>
    <row r="162" spans="7:12">
      <c r="G162"/>
      <c r="H162"/>
      <c r="I162"/>
      <c r="J162"/>
      <c r="K162"/>
      <c r="L162"/>
    </row>
    <row r="163" spans="7:12">
      <c r="G163"/>
      <c r="H163"/>
      <c r="I163"/>
      <c r="J163"/>
      <c r="K163"/>
      <c r="L163"/>
    </row>
    <row r="164" spans="7:12">
      <c r="G164"/>
      <c r="H164"/>
      <c r="I164"/>
      <c r="J164"/>
      <c r="K164"/>
      <c r="L164"/>
    </row>
    <row r="165" spans="7:12">
      <c r="G165"/>
      <c r="H165"/>
      <c r="I165"/>
      <c r="J165"/>
      <c r="K165"/>
      <c r="L165"/>
    </row>
    <row r="166" spans="7:12">
      <c r="G166"/>
      <c r="H166"/>
      <c r="I166"/>
      <c r="J166"/>
      <c r="K166"/>
      <c r="L166"/>
    </row>
    <row r="167" spans="7:12">
      <c r="G167"/>
      <c r="H167"/>
      <c r="I167"/>
      <c r="J167"/>
      <c r="K167"/>
      <c r="L167"/>
    </row>
    <row r="168" spans="7:12">
      <c r="G168"/>
      <c r="H168"/>
      <c r="I168"/>
      <c r="J168"/>
      <c r="K168"/>
      <c r="L168"/>
    </row>
    <row r="169" spans="7:12">
      <c r="G169"/>
      <c r="H169"/>
      <c r="I169"/>
      <c r="J169"/>
      <c r="K169"/>
      <c r="L169"/>
    </row>
    <row r="170" spans="7:12">
      <c r="G170"/>
      <c r="H170"/>
      <c r="I170"/>
      <c r="J170"/>
      <c r="K170"/>
      <c r="L170"/>
    </row>
    <row r="171" spans="7:12">
      <c r="G171"/>
      <c r="H171"/>
      <c r="I171"/>
      <c r="J171"/>
      <c r="K171"/>
      <c r="L171"/>
    </row>
    <row r="172" spans="7:12">
      <c r="G172"/>
      <c r="H172"/>
      <c r="I172"/>
      <c r="J172"/>
      <c r="K172"/>
      <c r="L172"/>
    </row>
    <row r="173" spans="7:12">
      <c r="G173"/>
      <c r="H173"/>
      <c r="I173"/>
      <c r="J173"/>
      <c r="K173"/>
      <c r="L173"/>
    </row>
    <row r="174" spans="7:12">
      <c r="G174"/>
      <c r="H174"/>
      <c r="I174"/>
      <c r="J174"/>
      <c r="K174"/>
      <c r="L174"/>
    </row>
    <row r="175" spans="7:12">
      <c r="G175"/>
      <c r="H175"/>
      <c r="I175"/>
      <c r="J175"/>
      <c r="K175"/>
      <c r="L175"/>
    </row>
    <row r="176" spans="7:12">
      <c r="G176"/>
      <c r="H176"/>
      <c r="I176"/>
      <c r="J176"/>
      <c r="K176"/>
      <c r="L176"/>
    </row>
    <row r="177" spans="7:12">
      <c r="G177"/>
      <c r="H177"/>
      <c r="I177"/>
      <c r="J177"/>
      <c r="K177"/>
      <c r="L177"/>
    </row>
    <row r="178" spans="7:12">
      <c r="G178"/>
      <c r="H178"/>
      <c r="I178"/>
      <c r="J178"/>
      <c r="K178"/>
      <c r="L178"/>
    </row>
    <row r="179" spans="7:12">
      <c r="G179"/>
      <c r="H179"/>
      <c r="I179"/>
      <c r="J179"/>
      <c r="K179"/>
      <c r="L179"/>
    </row>
    <row r="180" spans="7:12">
      <c r="G180"/>
      <c r="H180"/>
      <c r="I180"/>
      <c r="J180"/>
      <c r="K180"/>
      <c r="L180"/>
    </row>
    <row r="181" spans="7:12">
      <c r="G181"/>
      <c r="H181"/>
      <c r="I181"/>
      <c r="J181"/>
      <c r="K181"/>
      <c r="L181"/>
    </row>
    <row r="182" spans="7:12">
      <c r="G182"/>
      <c r="H182"/>
      <c r="I182"/>
      <c r="J182"/>
      <c r="K182"/>
      <c r="L182"/>
    </row>
    <row r="183" spans="7:12">
      <c r="G183"/>
      <c r="H183"/>
      <c r="I183"/>
      <c r="J183"/>
      <c r="K183"/>
      <c r="L183"/>
    </row>
    <row r="184" spans="7:12">
      <c r="G184"/>
      <c r="H184"/>
      <c r="I184"/>
      <c r="J184"/>
      <c r="K184"/>
      <c r="L184"/>
    </row>
    <row r="185" spans="7:12">
      <c r="G185"/>
      <c r="H185"/>
      <c r="I185"/>
      <c r="J185"/>
      <c r="K185"/>
      <c r="L185"/>
    </row>
    <row r="186" spans="7:12">
      <c r="G186"/>
      <c r="H186"/>
      <c r="I186"/>
      <c r="J186"/>
      <c r="K186"/>
      <c r="L186"/>
    </row>
    <row r="187" spans="7:12">
      <c r="G187"/>
      <c r="H187"/>
      <c r="I187"/>
      <c r="J187"/>
      <c r="K187"/>
      <c r="L187"/>
    </row>
    <row r="188" spans="7:12">
      <c r="G188"/>
      <c r="H188"/>
      <c r="I188"/>
      <c r="J188"/>
      <c r="K188"/>
      <c r="L188"/>
    </row>
    <row r="189" spans="7:12">
      <c r="G189"/>
      <c r="H189"/>
      <c r="I189"/>
      <c r="J189"/>
      <c r="K189"/>
      <c r="L189"/>
    </row>
    <row r="190" spans="7:12">
      <c r="G190"/>
      <c r="H190"/>
      <c r="I190"/>
      <c r="J190"/>
      <c r="K190"/>
      <c r="L190"/>
    </row>
    <row r="191" spans="7:12">
      <c r="G191"/>
      <c r="H191"/>
      <c r="I191"/>
      <c r="J191"/>
      <c r="K191"/>
      <c r="L191"/>
    </row>
    <row r="192" spans="7:12">
      <c r="G192"/>
      <c r="H192"/>
      <c r="I192"/>
      <c r="J192"/>
      <c r="K192"/>
      <c r="L192"/>
    </row>
    <row r="193" spans="7:12">
      <c r="G193"/>
      <c r="H193"/>
      <c r="I193"/>
      <c r="J193"/>
      <c r="K193"/>
      <c r="L193"/>
    </row>
    <row r="194" spans="7:12">
      <c r="G194"/>
      <c r="H194"/>
      <c r="I194"/>
      <c r="J194"/>
      <c r="K194"/>
      <c r="L194"/>
    </row>
    <row r="195" spans="7:12">
      <c r="G195"/>
      <c r="H195"/>
      <c r="I195"/>
      <c r="J195"/>
      <c r="K195"/>
      <c r="L195"/>
    </row>
    <row r="196" spans="7:12">
      <c r="G196"/>
      <c r="H196"/>
      <c r="I196"/>
      <c r="J196"/>
      <c r="K196"/>
      <c r="L196"/>
    </row>
    <row r="197" spans="7:12">
      <c r="G197"/>
      <c r="H197"/>
      <c r="I197"/>
      <c r="J197"/>
      <c r="K197"/>
      <c r="L197"/>
    </row>
    <row r="198" spans="7:12">
      <c r="G198"/>
      <c r="H198"/>
      <c r="I198"/>
      <c r="J198"/>
      <c r="K198"/>
      <c r="L198"/>
    </row>
    <row r="199" spans="7:12">
      <c r="G199"/>
      <c r="H199"/>
      <c r="I199"/>
      <c r="J199"/>
      <c r="K199"/>
      <c r="L199"/>
    </row>
    <row r="200" spans="7:12">
      <c r="G200"/>
      <c r="H200"/>
      <c r="I200"/>
      <c r="J200"/>
      <c r="K200"/>
      <c r="L200"/>
    </row>
    <row r="201" spans="7:12">
      <c r="G201"/>
      <c r="H201"/>
      <c r="I201"/>
      <c r="J201"/>
      <c r="K201"/>
      <c r="L201"/>
    </row>
    <row r="202" spans="7:12">
      <c r="G202"/>
      <c r="H202"/>
      <c r="I202"/>
      <c r="J202"/>
      <c r="K202"/>
      <c r="L202"/>
    </row>
    <row r="203" spans="7:12">
      <c r="G203"/>
      <c r="H203"/>
      <c r="I203"/>
      <c r="J203"/>
      <c r="K203"/>
      <c r="L203"/>
    </row>
    <row r="204" spans="7:12">
      <c r="G204"/>
      <c r="H204"/>
      <c r="I204"/>
      <c r="J204"/>
      <c r="K204"/>
      <c r="L204"/>
    </row>
    <row r="205" spans="7:12">
      <c r="G205"/>
      <c r="H205"/>
      <c r="I205"/>
      <c r="J205"/>
      <c r="K205"/>
      <c r="L205"/>
    </row>
    <row r="206" spans="7:12">
      <c r="G206"/>
      <c r="H206"/>
      <c r="I206"/>
      <c r="J206"/>
      <c r="K206"/>
      <c r="L206"/>
    </row>
    <row r="207" spans="7:12">
      <c r="G207"/>
      <c r="H207"/>
      <c r="I207"/>
      <c r="J207"/>
      <c r="K207"/>
      <c r="L207"/>
    </row>
    <row r="208" spans="7:12">
      <c r="G208"/>
      <c r="H208"/>
      <c r="I208"/>
      <c r="J208"/>
      <c r="K208"/>
      <c r="L208"/>
    </row>
    <row r="209" spans="7:12">
      <c r="G209"/>
      <c r="H209"/>
      <c r="I209"/>
      <c r="J209"/>
      <c r="K209"/>
      <c r="L209"/>
    </row>
    <row r="210" spans="7:12">
      <c r="G210"/>
      <c r="H210"/>
      <c r="I210"/>
      <c r="J210"/>
      <c r="K210"/>
      <c r="L210"/>
    </row>
    <row r="211" spans="7:12">
      <c r="G211"/>
      <c r="H211"/>
      <c r="I211"/>
      <c r="J211"/>
      <c r="K211"/>
      <c r="L211"/>
    </row>
    <row r="212" spans="7:12">
      <c r="G212"/>
      <c r="H212"/>
      <c r="I212"/>
      <c r="J212"/>
      <c r="K212"/>
      <c r="L212"/>
    </row>
    <row r="213" spans="7:12">
      <c r="G213"/>
      <c r="H213"/>
      <c r="I213"/>
      <c r="J213"/>
      <c r="K213"/>
      <c r="L213"/>
    </row>
    <row r="214" spans="7:12">
      <c r="G214"/>
      <c r="H214"/>
      <c r="I214"/>
      <c r="J214"/>
      <c r="K214"/>
      <c r="L214"/>
    </row>
    <row r="215" spans="7:12">
      <c r="G215"/>
      <c r="H215"/>
      <c r="I215"/>
      <c r="J215"/>
      <c r="K215"/>
      <c r="L215"/>
    </row>
    <row r="216" spans="7:12">
      <c r="G216"/>
      <c r="H216"/>
      <c r="I216"/>
      <c r="J216"/>
      <c r="K216"/>
      <c r="L216"/>
    </row>
    <row r="217" spans="7:12">
      <c r="G217"/>
      <c r="H217"/>
      <c r="I217"/>
      <c r="J217"/>
      <c r="K217"/>
      <c r="L217"/>
    </row>
  </sheetData>
  <mergeCells count="2">
    <mergeCell ref="C14:C15"/>
    <mergeCell ref="C7:M9"/>
  </mergeCells>
  <dataValidations count="1">
    <dataValidation type="list" allowBlank="1" showInputMessage="1" showErrorMessage="1" sqref="E60 E21 E17:E19 E34:E42 E58 E56 E28:E32 E52 E50 E46 E48 E44 E23:E25 E54">
      <formula1>$G$3:$G$3</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C1:AB33"/>
  <sheetViews>
    <sheetView showGridLines="0" workbookViewId="0"/>
  </sheetViews>
  <sheetFormatPr defaultRowHeight="15"/>
  <cols>
    <col min="1" max="1" width="12" customWidth="1"/>
    <col min="2" max="2" width="14.85546875" customWidth="1"/>
    <col min="3" max="3" width="20.7109375" customWidth="1"/>
    <col min="4" max="4" width="33" customWidth="1"/>
    <col min="5" max="5" width="31.5703125" customWidth="1"/>
    <col min="6" max="6" width="20.42578125" customWidth="1"/>
    <col min="7" max="7" width="26" customWidth="1"/>
  </cols>
  <sheetData>
    <row r="1" spans="3:28" s="1" customFormat="1" ht="23.25">
      <c r="C1" s="208" t="s">
        <v>22</v>
      </c>
      <c r="D1" s="6"/>
      <c r="E1" s="6"/>
      <c r="F1" s="6"/>
      <c r="G1" s="6"/>
      <c r="H1" s="6"/>
      <c r="I1" s="6"/>
      <c r="J1" s="6"/>
      <c r="K1" s="6"/>
      <c r="L1" s="6"/>
      <c r="M1" s="6"/>
      <c r="N1" s="6"/>
      <c r="O1" s="6"/>
      <c r="P1" s="6"/>
      <c r="Q1" s="6"/>
      <c r="R1" s="6"/>
      <c r="S1" s="6"/>
      <c r="T1" s="6"/>
      <c r="U1" s="6"/>
      <c r="V1" s="6"/>
      <c r="W1" s="6"/>
      <c r="X1" s="6"/>
      <c r="Y1" s="6"/>
      <c r="Z1" s="6"/>
      <c r="AA1" s="6"/>
      <c r="AB1" s="6"/>
    </row>
    <row r="2" spans="3:28" s="1" customFormat="1" ht="23.25">
      <c r="C2" s="207" t="str">
        <f>+'1.2 Business &amp; other details  '!$C$2</f>
        <v>Directlink Joint Venture</v>
      </c>
      <c r="D2" s="6"/>
      <c r="E2" s="6"/>
      <c r="F2" s="6"/>
      <c r="G2" s="6"/>
      <c r="H2" s="6"/>
      <c r="I2" s="6"/>
      <c r="J2" s="6"/>
      <c r="K2" s="6"/>
      <c r="L2" s="6"/>
      <c r="M2" s="6"/>
      <c r="N2" s="6"/>
      <c r="O2" s="6"/>
      <c r="P2" s="6"/>
      <c r="Q2" s="6"/>
      <c r="R2" s="6"/>
      <c r="S2" s="6"/>
      <c r="T2" s="6"/>
      <c r="U2" s="6"/>
      <c r="V2" s="6"/>
      <c r="W2" s="6"/>
      <c r="X2" s="6"/>
      <c r="Y2" s="6"/>
      <c r="Z2" s="6"/>
      <c r="AA2" s="6"/>
      <c r="AB2" s="6"/>
    </row>
    <row r="3" spans="3:28" s="1" customFormat="1" ht="23.25">
      <c r="C3" s="207" t="str">
        <f>+'1.2 Business &amp; other details  '!$C$3</f>
        <v>2015-16 to 2019-20</v>
      </c>
      <c r="D3" s="6"/>
      <c r="E3" s="6"/>
      <c r="F3" s="6"/>
      <c r="G3" s="6"/>
      <c r="H3" s="6"/>
      <c r="I3" s="6"/>
      <c r="J3" s="6"/>
      <c r="K3" s="6"/>
      <c r="L3" s="6"/>
      <c r="M3" s="6"/>
      <c r="N3" s="6"/>
      <c r="O3" s="6"/>
      <c r="P3" s="6"/>
      <c r="Q3" s="6"/>
      <c r="R3" s="6"/>
      <c r="S3" s="6"/>
      <c r="T3" s="6"/>
      <c r="U3" s="6"/>
      <c r="V3" s="6"/>
      <c r="W3" s="6"/>
      <c r="X3" s="6"/>
      <c r="Y3" s="6"/>
      <c r="Z3" s="6"/>
      <c r="AA3" s="6"/>
      <c r="AB3" s="6"/>
    </row>
    <row r="4" spans="3:28" s="1" customFormat="1" ht="23.25">
      <c r="C4" s="551" t="s">
        <v>259</v>
      </c>
      <c r="D4" s="551"/>
      <c r="E4" s="551"/>
      <c r="F4" s="551"/>
      <c r="G4" s="551"/>
      <c r="H4" s="551"/>
      <c r="I4" s="551"/>
      <c r="J4" s="551"/>
      <c r="K4" s="551"/>
      <c r="L4" s="551"/>
      <c r="M4" s="551"/>
      <c r="N4" s="551"/>
      <c r="O4" s="551"/>
      <c r="P4" s="551"/>
      <c r="Q4" s="551"/>
      <c r="R4" s="551"/>
      <c r="S4" s="551"/>
      <c r="T4" s="551"/>
      <c r="U4" s="551"/>
      <c r="V4" s="551"/>
      <c r="W4" s="551"/>
      <c r="X4" s="551"/>
      <c r="Y4" s="551"/>
      <c r="Z4" s="551"/>
      <c r="AA4" s="551"/>
      <c r="AB4" s="551"/>
    </row>
    <row r="5" spans="3:28" s="1" customFormat="1"/>
    <row r="6" spans="3:28" s="1" customFormat="1"/>
    <row r="7" spans="3:28" s="1" customFormat="1">
      <c r="C7" s="699" t="s">
        <v>260</v>
      </c>
      <c r="D7" s="699"/>
      <c r="E7" s="699"/>
      <c r="F7" s="699"/>
      <c r="G7" s="699"/>
      <c r="H7" s="699"/>
      <c r="I7" s="699"/>
      <c r="J7" s="699"/>
      <c r="K7" s="699"/>
      <c r="L7" s="699"/>
      <c r="M7" s="699"/>
      <c r="N7" s="699"/>
      <c r="O7" s="699"/>
      <c r="P7" s="699"/>
      <c r="Q7" s="699"/>
      <c r="R7" s="699"/>
      <c r="S7" s="699"/>
      <c r="T7" s="699"/>
      <c r="U7" s="699"/>
      <c r="V7" s="699"/>
      <c r="W7" s="699"/>
      <c r="X7" s="699"/>
      <c r="Y7" s="699"/>
      <c r="Z7" s="699"/>
      <c r="AA7" s="699"/>
      <c r="AB7" s="699"/>
    </row>
    <row r="8" spans="3:28" s="1" customFormat="1" ht="25.5" customHeight="1">
      <c r="C8" s="700" t="s">
        <v>3</v>
      </c>
      <c r="D8" s="700"/>
      <c r="E8" s="700"/>
      <c r="F8" s="700"/>
      <c r="G8" s="700"/>
      <c r="H8" s="700"/>
      <c r="I8" s="700"/>
      <c r="J8" s="700"/>
      <c r="K8" s="700"/>
      <c r="L8" s="700"/>
      <c r="M8" s="700"/>
      <c r="N8" s="700"/>
      <c r="O8" s="700"/>
      <c r="P8" s="700"/>
      <c r="Q8" s="700"/>
      <c r="R8" s="700"/>
      <c r="S8" s="700"/>
      <c r="T8" s="700"/>
      <c r="U8" s="700"/>
      <c r="V8" s="700"/>
      <c r="W8" s="27"/>
      <c r="X8" s="27"/>
      <c r="Y8" s="27"/>
      <c r="Z8" s="27"/>
      <c r="AA8" s="27"/>
      <c r="AB8" s="27"/>
    </row>
    <row r="9" spans="3:28" s="1" customFormat="1">
      <c r="C9" s="701" t="s">
        <v>261</v>
      </c>
      <c r="D9" s="701"/>
      <c r="E9" s="701"/>
      <c r="F9" s="701"/>
      <c r="G9" s="701"/>
      <c r="H9" s="701"/>
      <c r="I9" s="701"/>
      <c r="J9" s="701"/>
      <c r="K9" s="701"/>
      <c r="L9" s="701"/>
      <c r="M9" s="701"/>
      <c r="N9" s="701"/>
      <c r="O9" s="701"/>
      <c r="P9" s="701"/>
      <c r="Q9" s="701"/>
      <c r="R9" s="701"/>
      <c r="S9" s="701"/>
      <c r="T9" s="701"/>
      <c r="U9" s="701"/>
      <c r="V9" s="701"/>
      <c r="W9" s="63"/>
      <c r="X9" s="63"/>
      <c r="Y9" s="63"/>
      <c r="Z9" s="63"/>
      <c r="AA9" s="63"/>
      <c r="AB9" s="63"/>
    </row>
    <row r="11" spans="3:28">
      <c r="C11" s="480" t="s">
        <v>409</v>
      </c>
      <c r="D11" s="480"/>
    </row>
    <row r="12" spans="3:28" ht="15.75" thickBot="1"/>
    <row r="13" spans="3:28" ht="45">
      <c r="C13" s="139" t="s">
        <v>68</v>
      </c>
      <c r="D13" s="140" t="s">
        <v>143</v>
      </c>
      <c r="E13" s="140" t="s">
        <v>142</v>
      </c>
      <c r="F13" s="141" t="s">
        <v>237</v>
      </c>
      <c r="G13" s="142" t="s">
        <v>238</v>
      </c>
    </row>
    <row r="14" spans="3:28">
      <c r="C14" s="143"/>
      <c r="D14" s="144"/>
      <c r="E14" s="144"/>
      <c r="F14" s="144"/>
      <c r="G14" s="145">
        <f>+F14*0.05</f>
        <v>0</v>
      </c>
    </row>
    <row r="15" spans="3:28">
      <c r="C15" s="146"/>
      <c r="D15" s="147"/>
      <c r="E15" s="147"/>
      <c r="F15" s="148">
        <f>+$F$14</f>
        <v>0</v>
      </c>
      <c r="G15" s="149">
        <f t="shared" ref="G15:G33" si="0">+F15*0.05</f>
        <v>0</v>
      </c>
    </row>
    <row r="16" spans="3:28">
      <c r="C16" s="146"/>
      <c r="D16" s="147"/>
      <c r="E16" s="147"/>
      <c r="F16" s="148">
        <f t="shared" ref="F16:F33" si="1">+$F$14</f>
        <v>0</v>
      </c>
      <c r="G16" s="149">
        <f t="shared" si="0"/>
        <v>0</v>
      </c>
    </row>
    <row r="17" spans="3:7">
      <c r="C17" s="146"/>
      <c r="D17" s="147"/>
      <c r="E17" s="147"/>
      <c r="F17" s="148">
        <f t="shared" si="1"/>
        <v>0</v>
      </c>
      <c r="G17" s="149">
        <f t="shared" si="0"/>
        <v>0</v>
      </c>
    </row>
    <row r="18" spans="3:7">
      <c r="C18" s="146"/>
      <c r="D18" s="147"/>
      <c r="E18" s="147"/>
      <c r="F18" s="148">
        <f t="shared" si="1"/>
        <v>0</v>
      </c>
      <c r="G18" s="149">
        <f t="shared" si="0"/>
        <v>0</v>
      </c>
    </row>
    <row r="19" spans="3:7">
      <c r="C19" s="146"/>
      <c r="D19" s="147"/>
      <c r="E19" s="147"/>
      <c r="F19" s="148">
        <f t="shared" si="1"/>
        <v>0</v>
      </c>
      <c r="G19" s="149">
        <f t="shared" si="0"/>
        <v>0</v>
      </c>
    </row>
    <row r="20" spans="3:7">
      <c r="C20" s="146"/>
      <c r="D20" s="147"/>
      <c r="E20" s="147"/>
      <c r="F20" s="148">
        <f t="shared" si="1"/>
        <v>0</v>
      </c>
      <c r="G20" s="149">
        <f t="shared" si="0"/>
        <v>0</v>
      </c>
    </row>
    <row r="21" spans="3:7">
      <c r="C21" s="146"/>
      <c r="D21" s="147"/>
      <c r="E21" s="147"/>
      <c r="F21" s="148">
        <f t="shared" si="1"/>
        <v>0</v>
      </c>
      <c r="G21" s="149">
        <f t="shared" si="0"/>
        <v>0</v>
      </c>
    </row>
    <row r="22" spans="3:7">
      <c r="C22" s="146"/>
      <c r="D22" s="147"/>
      <c r="E22" s="147"/>
      <c r="F22" s="148">
        <f t="shared" si="1"/>
        <v>0</v>
      </c>
      <c r="G22" s="149">
        <f t="shared" si="0"/>
        <v>0</v>
      </c>
    </row>
    <row r="23" spans="3:7">
      <c r="C23" s="146"/>
      <c r="D23" s="147"/>
      <c r="E23" s="147"/>
      <c r="F23" s="148">
        <f t="shared" si="1"/>
        <v>0</v>
      </c>
      <c r="G23" s="149">
        <f t="shared" si="0"/>
        <v>0</v>
      </c>
    </row>
    <row r="24" spans="3:7">
      <c r="C24" s="146"/>
      <c r="D24" s="147"/>
      <c r="E24" s="147"/>
      <c r="F24" s="148">
        <f t="shared" si="1"/>
        <v>0</v>
      </c>
      <c r="G24" s="149">
        <f t="shared" si="0"/>
        <v>0</v>
      </c>
    </row>
    <row r="25" spans="3:7">
      <c r="C25" s="146"/>
      <c r="D25" s="147"/>
      <c r="E25" s="147"/>
      <c r="F25" s="148">
        <f t="shared" si="1"/>
        <v>0</v>
      </c>
      <c r="G25" s="149">
        <f t="shared" si="0"/>
        <v>0</v>
      </c>
    </row>
    <row r="26" spans="3:7">
      <c r="C26" s="146"/>
      <c r="D26" s="147"/>
      <c r="E26" s="147"/>
      <c r="F26" s="148">
        <f t="shared" si="1"/>
        <v>0</v>
      </c>
      <c r="G26" s="149">
        <f t="shared" si="0"/>
        <v>0</v>
      </c>
    </row>
    <row r="27" spans="3:7">
      <c r="C27" s="146"/>
      <c r="D27" s="147"/>
      <c r="E27" s="147"/>
      <c r="F27" s="148">
        <f t="shared" si="1"/>
        <v>0</v>
      </c>
      <c r="G27" s="149">
        <f t="shared" si="0"/>
        <v>0</v>
      </c>
    </row>
    <row r="28" spans="3:7">
      <c r="C28" s="146"/>
      <c r="D28" s="147"/>
      <c r="E28" s="147"/>
      <c r="F28" s="148">
        <f t="shared" si="1"/>
        <v>0</v>
      </c>
      <c r="G28" s="149">
        <f t="shared" si="0"/>
        <v>0</v>
      </c>
    </row>
    <row r="29" spans="3:7">
      <c r="C29" s="146"/>
      <c r="D29" s="147"/>
      <c r="E29" s="147"/>
      <c r="F29" s="148">
        <f t="shared" si="1"/>
        <v>0</v>
      </c>
      <c r="G29" s="149">
        <f t="shared" si="0"/>
        <v>0</v>
      </c>
    </row>
    <row r="30" spans="3:7">
      <c r="C30" s="146"/>
      <c r="D30" s="147"/>
      <c r="E30" s="147"/>
      <c r="F30" s="148">
        <f t="shared" si="1"/>
        <v>0</v>
      </c>
      <c r="G30" s="149">
        <f t="shared" si="0"/>
        <v>0</v>
      </c>
    </row>
    <row r="31" spans="3:7">
      <c r="C31" s="146"/>
      <c r="D31" s="147"/>
      <c r="E31" s="147"/>
      <c r="F31" s="148">
        <f t="shared" si="1"/>
        <v>0</v>
      </c>
      <c r="G31" s="149">
        <f t="shared" si="0"/>
        <v>0</v>
      </c>
    </row>
    <row r="32" spans="3:7">
      <c r="C32" s="146"/>
      <c r="D32" s="147"/>
      <c r="E32" s="147"/>
      <c r="F32" s="148">
        <f t="shared" si="1"/>
        <v>0</v>
      </c>
      <c r="G32" s="149">
        <f t="shared" si="0"/>
        <v>0</v>
      </c>
    </row>
    <row r="33" spans="3:7" ht="15.75" thickBot="1">
      <c r="C33" s="150"/>
      <c r="D33" s="151"/>
      <c r="E33" s="151"/>
      <c r="F33" s="152">
        <f t="shared" si="1"/>
        <v>0</v>
      </c>
      <c r="G33" s="153">
        <f t="shared" si="0"/>
        <v>0</v>
      </c>
    </row>
  </sheetData>
  <mergeCells count="4">
    <mergeCell ref="C4:AB4"/>
    <mergeCell ref="C7:AB7"/>
    <mergeCell ref="C8:V8"/>
    <mergeCell ref="C9:V9"/>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C1:K42"/>
  <sheetViews>
    <sheetView showGridLines="0" zoomScaleNormal="100" workbookViewId="0"/>
  </sheetViews>
  <sheetFormatPr defaultRowHeight="12.75"/>
  <cols>
    <col min="1" max="1" width="13.28515625" style="90" customWidth="1"/>
    <col min="2" max="2" width="11.7109375" style="90" customWidth="1"/>
    <col min="3" max="3" width="28.7109375" style="91" customWidth="1"/>
    <col min="4" max="4" width="40.7109375" style="92" customWidth="1"/>
    <col min="5" max="5" width="31.7109375" style="92" customWidth="1"/>
    <col min="6" max="6" width="38.5703125" style="92" customWidth="1"/>
    <col min="7" max="7" width="43.42578125" style="92" customWidth="1"/>
    <col min="8" max="8" width="38.5703125" style="92" customWidth="1"/>
    <col min="9" max="9" width="36.140625" style="90" customWidth="1"/>
    <col min="10" max="16384" width="9.140625" style="90"/>
  </cols>
  <sheetData>
    <row r="1" spans="3:11" ht="23.25">
      <c r="C1" s="208" t="s">
        <v>22</v>
      </c>
      <c r="D1" s="208"/>
      <c r="E1" s="208"/>
      <c r="F1" s="208"/>
      <c r="G1" s="208"/>
      <c r="H1" s="208"/>
      <c r="I1" s="208"/>
      <c r="J1" s="208"/>
      <c r="K1" s="208"/>
    </row>
    <row r="2" spans="3:11" ht="23.25">
      <c r="C2" s="207" t="str">
        <f>+'1.2 Business &amp; other details  '!$C$2</f>
        <v>Directlink Joint Venture</v>
      </c>
      <c r="D2" s="207"/>
      <c r="E2" s="207"/>
      <c r="F2" s="207"/>
      <c r="G2" s="207"/>
      <c r="H2" s="207"/>
      <c r="I2" s="207"/>
      <c r="J2" s="207"/>
      <c r="K2" s="207"/>
    </row>
    <row r="3" spans="3:11" ht="23.25">
      <c r="C3" s="207" t="str">
        <f>+'1.2 Business &amp; other details  '!$C$3</f>
        <v>2015-16 to 2019-20</v>
      </c>
      <c r="D3" s="207"/>
      <c r="E3" s="207"/>
      <c r="F3" s="207"/>
      <c r="G3" s="207"/>
      <c r="H3" s="207"/>
      <c r="I3" s="207"/>
      <c r="J3" s="207"/>
      <c r="K3" s="207"/>
    </row>
    <row r="4" spans="3:11" ht="27.75" customHeight="1">
      <c r="C4" s="708" t="s">
        <v>262</v>
      </c>
      <c r="D4" s="709"/>
      <c r="E4" s="709"/>
      <c r="F4" s="709"/>
      <c r="G4" s="709"/>
      <c r="H4" s="709"/>
      <c r="I4" s="709"/>
      <c r="J4" s="709"/>
      <c r="K4" s="709"/>
    </row>
    <row r="7" spans="3:11" ht="15">
      <c r="C7" s="93" t="s">
        <v>3</v>
      </c>
      <c r="D7" s="94"/>
      <c r="E7" s="94"/>
      <c r="F7" s="94"/>
      <c r="G7" s="94"/>
      <c r="H7" s="94"/>
      <c r="I7" s="94"/>
      <c r="J7" s="94"/>
      <c r="K7" s="94"/>
    </row>
    <row r="8" spans="3:11" ht="24.75" customHeight="1">
      <c r="C8" s="212" t="s">
        <v>241</v>
      </c>
      <c r="D8" s="201"/>
      <c r="E8" s="201"/>
      <c r="F8" s="201"/>
      <c r="G8" s="201"/>
      <c r="H8" s="201"/>
      <c r="I8" s="201"/>
      <c r="J8" s="201"/>
      <c r="K8" s="201"/>
    </row>
    <row r="9" spans="3:11">
      <c r="C9" s="200"/>
      <c r="D9" s="200"/>
      <c r="E9" s="200"/>
      <c r="F9" s="200"/>
      <c r="H9" s="96"/>
      <c r="I9" s="97"/>
      <c r="J9" s="95"/>
      <c r="K9" s="95"/>
    </row>
    <row r="10" spans="3:11">
      <c r="C10" s="96"/>
      <c r="D10" s="96"/>
      <c r="E10" s="96"/>
      <c r="F10" s="96"/>
      <c r="G10" s="96"/>
      <c r="H10" s="96"/>
      <c r="I10" s="97"/>
      <c r="J10" s="99"/>
      <c r="K10" s="99"/>
    </row>
    <row r="11" spans="3:11">
      <c r="C11" s="710" t="s">
        <v>372</v>
      </c>
      <c r="D11" s="711"/>
      <c r="E11" s="96"/>
      <c r="F11" s="96"/>
      <c r="G11" s="96"/>
      <c r="H11" s="100"/>
      <c r="I11" s="97"/>
      <c r="J11" s="99"/>
      <c r="K11" s="99"/>
    </row>
    <row r="12" spans="3:11" ht="15">
      <c r="C12" s="101"/>
      <c r="D12" s="96"/>
      <c r="E12" s="96"/>
      <c r="F12" s="96"/>
      <c r="G12" s="96"/>
      <c r="H12" s="96"/>
      <c r="I12" s="97"/>
      <c r="J12" s="99"/>
      <c r="K12" s="99"/>
    </row>
    <row r="13" spans="3:11">
      <c r="C13" s="213"/>
      <c r="D13" s="213"/>
      <c r="E13" s="213"/>
      <c r="F13" s="214"/>
      <c r="G13" s="98"/>
      <c r="H13" s="96"/>
      <c r="I13" s="97"/>
      <c r="J13" s="99"/>
      <c r="K13" s="99"/>
    </row>
    <row r="14" spans="3:11">
      <c r="C14" s="96"/>
      <c r="D14" s="96"/>
      <c r="E14" s="100"/>
      <c r="F14" s="102"/>
      <c r="G14" s="102"/>
      <c r="H14" s="100"/>
      <c r="I14" s="97"/>
    </row>
    <row r="15" spans="3:11" s="103" customFormat="1" ht="30">
      <c r="C15" s="712" t="s">
        <v>371</v>
      </c>
      <c r="D15" s="472" t="s">
        <v>94</v>
      </c>
      <c r="E15" s="472" t="s">
        <v>365</v>
      </c>
      <c r="F15" s="472" t="s">
        <v>95</v>
      </c>
      <c r="G15" s="200"/>
      <c r="H15" s="200"/>
      <c r="I15" s="97"/>
    </row>
    <row r="16" spans="3:11" ht="63.75">
      <c r="C16" s="713"/>
      <c r="D16" s="473" t="s">
        <v>368</v>
      </c>
      <c r="E16" s="473" t="s">
        <v>369</v>
      </c>
      <c r="F16" s="473" t="s">
        <v>370</v>
      </c>
      <c r="G16" s="200"/>
      <c r="H16" s="200"/>
      <c r="I16" s="97"/>
    </row>
    <row r="17" spans="3:9" ht="15">
      <c r="C17" s="104" t="s">
        <v>112</v>
      </c>
      <c r="D17" s="167"/>
      <c r="E17" s="714" t="s">
        <v>459</v>
      </c>
      <c r="F17" s="714" t="s">
        <v>460</v>
      </c>
      <c r="G17" s="200"/>
      <c r="H17" s="200"/>
      <c r="I17" s="97"/>
    </row>
    <row r="18" spans="3:9">
      <c r="C18" s="146" t="s">
        <v>452</v>
      </c>
      <c r="D18" s="531"/>
      <c r="E18" s="715"/>
      <c r="F18" s="715"/>
      <c r="G18" s="200"/>
      <c r="H18" s="200"/>
      <c r="I18" s="97"/>
    </row>
    <row r="19" spans="3:9" ht="25.5">
      <c r="C19" s="146" t="s">
        <v>453</v>
      </c>
      <c r="D19" s="531"/>
      <c r="E19" s="715"/>
      <c r="F19" s="715"/>
      <c r="G19" s="200"/>
      <c r="H19" s="200"/>
      <c r="I19" s="97"/>
    </row>
    <row r="20" spans="3:9" ht="38.25">
      <c r="C20" s="146" t="s">
        <v>454</v>
      </c>
      <c r="D20" s="531"/>
      <c r="E20" s="715"/>
      <c r="F20" s="715"/>
      <c r="G20" s="200"/>
      <c r="H20" s="200"/>
      <c r="I20" s="97"/>
    </row>
    <row r="21" spans="3:9" ht="25.5">
      <c r="C21" s="146" t="s">
        <v>455</v>
      </c>
      <c r="D21" s="531"/>
      <c r="E21" s="715"/>
      <c r="F21" s="715"/>
      <c r="G21" s="200"/>
      <c r="H21" s="200"/>
      <c r="I21" s="97"/>
    </row>
    <row r="22" spans="3:9" ht="38.25">
      <c r="C22" s="146" t="s">
        <v>457</v>
      </c>
      <c r="D22" s="531"/>
      <c r="E22" s="715"/>
      <c r="F22" s="715"/>
      <c r="G22" s="200"/>
      <c r="H22" s="200"/>
      <c r="I22" s="97"/>
    </row>
    <row r="23" spans="3:9" ht="38.25">
      <c r="C23" s="146" t="s">
        <v>458</v>
      </c>
      <c r="D23" s="167"/>
      <c r="E23" s="716"/>
      <c r="F23" s="716"/>
      <c r="G23" s="200"/>
      <c r="H23" s="200"/>
      <c r="I23" s="97"/>
    </row>
    <row r="24" spans="3:9" ht="15">
      <c r="C24" s="104" t="s">
        <v>113</v>
      </c>
      <c r="D24" s="191"/>
      <c r="E24" s="191"/>
      <c r="F24" s="191"/>
      <c r="G24" s="200"/>
      <c r="H24" s="200"/>
      <c r="I24" s="97"/>
    </row>
    <row r="25" spans="3:9">
      <c r="C25" s="146" t="s">
        <v>156</v>
      </c>
      <c r="D25" s="191"/>
      <c r="E25" s="191"/>
      <c r="F25" s="191"/>
      <c r="G25" s="200"/>
      <c r="H25" s="200"/>
      <c r="I25" s="97"/>
    </row>
    <row r="26" spans="3:9" ht="15">
      <c r="C26" s="104" t="s">
        <v>114</v>
      </c>
      <c r="D26" s="191"/>
      <c r="E26" s="191"/>
      <c r="F26" s="191"/>
      <c r="G26" s="200"/>
      <c r="H26" s="200"/>
      <c r="I26" s="97"/>
    </row>
    <row r="27" spans="3:9">
      <c r="C27" s="146" t="s">
        <v>456</v>
      </c>
      <c r="D27" s="531"/>
      <c r="E27" s="531"/>
      <c r="F27" s="531"/>
      <c r="G27" s="200"/>
      <c r="H27" s="200"/>
      <c r="I27" s="97"/>
    </row>
    <row r="28" spans="3:9" ht="15">
      <c r="C28" s="104" t="s">
        <v>115</v>
      </c>
      <c r="D28" s="191"/>
      <c r="E28" s="191"/>
      <c r="F28" s="191"/>
      <c r="G28" s="200"/>
      <c r="H28" s="200"/>
      <c r="I28" s="97"/>
    </row>
    <row r="29" spans="3:9">
      <c r="C29" s="146" t="s">
        <v>156</v>
      </c>
      <c r="D29" s="191"/>
      <c r="E29" s="191"/>
      <c r="F29" s="191"/>
      <c r="G29" s="200"/>
      <c r="H29" s="200"/>
      <c r="I29" s="97"/>
    </row>
    <row r="30" spans="3:9" ht="15">
      <c r="C30" s="104" t="s">
        <v>116</v>
      </c>
      <c r="D30" s="191"/>
      <c r="E30" s="191"/>
      <c r="F30" s="191"/>
      <c r="G30" s="200"/>
      <c r="H30" s="200"/>
      <c r="I30" s="97"/>
    </row>
    <row r="31" spans="3:9">
      <c r="C31" s="146" t="s">
        <v>156</v>
      </c>
      <c r="D31" s="167"/>
      <c r="E31" s="167"/>
      <c r="F31" s="167"/>
      <c r="G31" s="200"/>
      <c r="H31" s="200"/>
      <c r="I31" s="97"/>
    </row>
    <row r="32" spans="3:9" ht="15">
      <c r="C32" s="104" t="s">
        <v>117</v>
      </c>
      <c r="D32" s="167"/>
      <c r="E32" s="167"/>
      <c r="F32" s="167"/>
      <c r="G32" s="200"/>
      <c r="H32" s="200"/>
      <c r="I32" s="97"/>
    </row>
    <row r="33" spans="3:9">
      <c r="C33" s="146" t="s">
        <v>156</v>
      </c>
      <c r="D33" s="167"/>
      <c r="E33" s="167"/>
      <c r="F33" s="167"/>
      <c r="G33" s="200"/>
      <c r="H33" s="200"/>
      <c r="I33" s="97"/>
    </row>
    <row r="34" spans="3:9" ht="15">
      <c r="C34" s="104" t="s">
        <v>118</v>
      </c>
      <c r="D34" s="167"/>
      <c r="E34" s="167"/>
      <c r="F34" s="167"/>
      <c r="G34" s="200"/>
      <c r="H34" s="200"/>
      <c r="I34" s="97"/>
    </row>
    <row r="35" spans="3:9">
      <c r="C35" s="146" t="s">
        <v>156</v>
      </c>
      <c r="D35" s="167"/>
      <c r="E35" s="167"/>
      <c r="F35" s="167"/>
      <c r="G35" s="200"/>
      <c r="H35" s="200"/>
      <c r="I35" s="97"/>
    </row>
    <row r="36" spans="3:9" ht="15">
      <c r="C36" s="104" t="s">
        <v>20</v>
      </c>
      <c r="D36" s="167"/>
      <c r="E36" s="167"/>
      <c r="F36" s="167"/>
      <c r="G36" s="200"/>
      <c r="H36" s="200"/>
      <c r="I36" s="97"/>
    </row>
    <row r="37" spans="3:9">
      <c r="C37" s="146" t="s">
        <v>156</v>
      </c>
      <c r="D37" s="167"/>
      <c r="E37" s="167"/>
      <c r="F37" s="167"/>
      <c r="G37" s="200"/>
      <c r="H37" s="200"/>
      <c r="I37" s="97"/>
    </row>
    <row r="38" spans="3:9">
      <c r="C38" s="96"/>
      <c r="D38" s="96"/>
      <c r="E38" s="96"/>
      <c r="F38" s="96"/>
      <c r="G38" s="200"/>
      <c r="H38" s="200"/>
      <c r="I38" s="97"/>
    </row>
    <row r="39" spans="3:9">
      <c r="C39" s="96"/>
      <c r="D39" s="96"/>
      <c r="E39" s="96"/>
      <c r="F39" s="96"/>
      <c r="G39" s="200"/>
      <c r="H39" s="200"/>
      <c r="I39" s="97"/>
    </row>
    <row r="40" spans="3:9">
      <c r="C40" s="96"/>
      <c r="D40" s="96"/>
      <c r="E40" s="96"/>
      <c r="F40" s="96"/>
      <c r="G40" s="96"/>
      <c r="H40" s="96"/>
    </row>
    <row r="41" spans="3:9">
      <c r="C41" s="96"/>
      <c r="D41" s="96"/>
      <c r="E41" s="96"/>
      <c r="F41" s="96"/>
      <c r="G41" s="96"/>
      <c r="H41" s="96"/>
    </row>
    <row r="42" spans="3:9">
      <c r="C42" s="96"/>
      <c r="D42" s="96"/>
      <c r="E42" s="96"/>
      <c r="F42" s="96"/>
      <c r="G42" s="96"/>
      <c r="H42" s="96"/>
      <c r="I42" s="97"/>
    </row>
  </sheetData>
  <mergeCells count="5">
    <mergeCell ref="C4:K4"/>
    <mergeCell ref="C11:D11"/>
    <mergeCell ref="C15:C16"/>
    <mergeCell ref="E17:E23"/>
    <mergeCell ref="F17:F23"/>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theme="1" tint="0.499984740745262"/>
  </sheetPr>
  <dimension ref="C1:AB33"/>
  <sheetViews>
    <sheetView showGridLines="0" zoomScaleNormal="100" workbookViewId="0"/>
  </sheetViews>
  <sheetFormatPr defaultRowHeight="15"/>
  <cols>
    <col min="1" max="1" width="12.7109375" style="1" customWidth="1"/>
    <col min="2" max="2" width="13.42578125" style="1" customWidth="1"/>
    <col min="3" max="3" width="23.5703125" style="1" customWidth="1"/>
    <col min="4" max="4" width="26.140625" style="1" customWidth="1"/>
    <col min="5" max="5" width="11.5703125" style="1" customWidth="1"/>
    <col min="6" max="6" width="11.28515625" style="1" customWidth="1"/>
    <col min="7" max="7" width="13" style="1" customWidth="1"/>
    <col min="8" max="8" width="10.85546875" style="1" customWidth="1"/>
    <col min="9" max="9" width="10.7109375" style="1" customWidth="1"/>
    <col min="10" max="10" width="8" style="1" bestFit="1" customWidth="1"/>
    <col min="11" max="20" width="9.140625" style="1"/>
    <col min="21" max="21" width="13.42578125" style="1" customWidth="1"/>
    <col min="22" max="16384" width="9.140625" style="1"/>
  </cols>
  <sheetData>
    <row r="1" spans="3:28" ht="23.25">
      <c r="C1" s="208" t="s">
        <v>22</v>
      </c>
      <c r="D1" s="6"/>
      <c r="E1" s="6"/>
      <c r="F1" s="6"/>
      <c r="G1" s="6"/>
      <c r="H1" s="6"/>
      <c r="I1" s="6"/>
      <c r="J1" s="6"/>
      <c r="K1" s="6"/>
      <c r="L1" s="6"/>
      <c r="M1" s="6"/>
      <c r="N1" s="6"/>
      <c r="O1" s="6"/>
      <c r="P1" s="6"/>
      <c r="Q1" s="6"/>
      <c r="R1" s="6"/>
      <c r="S1" s="6"/>
      <c r="T1" s="6"/>
      <c r="U1" s="6"/>
      <c r="V1" s="6"/>
      <c r="W1" s="6"/>
      <c r="X1" s="6"/>
      <c r="Y1" s="6"/>
      <c r="Z1" s="6"/>
      <c r="AA1" s="6"/>
      <c r="AB1" s="6"/>
    </row>
    <row r="2" spans="3:28" ht="23.25">
      <c r="C2" s="207" t="str">
        <f>+'1.2 Business &amp; other details  '!$C$2</f>
        <v>Directlink Joint Venture</v>
      </c>
      <c r="D2" s="6"/>
      <c r="E2" s="6"/>
      <c r="F2" s="6"/>
      <c r="G2" s="6"/>
      <c r="H2" s="6"/>
      <c r="I2" s="6"/>
      <c r="J2" s="6"/>
      <c r="K2" s="6"/>
      <c r="L2" s="6"/>
      <c r="M2" s="6"/>
      <c r="N2" s="6"/>
      <c r="O2" s="6"/>
      <c r="P2" s="6"/>
      <c r="Q2" s="6"/>
      <c r="R2" s="6"/>
      <c r="S2" s="6"/>
      <c r="T2" s="6"/>
      <c r="U2" s="6"/>
      <c r="V2" s="6"/>
      <c r="W2" s="6"/>
      <c r="X2" s="6"/>
      <c r="Y2" s="6"/>
      <c r="Z2" s="6"/>
      <c r="AA2" s="6"/>
      <c r="AB2" s="6"/>
    </row>
    <row r="3" spans="3:28" ht="23.25">
      <c r="C3" s="207" t="str">
        <f>+'1.2 Business &amp; other details  '!$C$3</f>
        <v>2015-16 to 2019-20</v>
      </c>
      <c r="D3" s="6"/>
      <c r="E3" s="6"/>
      <c r="F3" s="6"/>
      <c r="G3" s="6"/>
      <c r="H3" s="6"/>
      <c r="I3" s="6"/>
      <c r="J3" s="6"/>
      <c r="K3" s="6"/>
      <c r="L3" s="6"/>
      <c r="M3" s="6"/>
      <c r="N3" s="6"/>
      <c r="O3" s="6"/>
      <c r="P3" s="6"/>
      <c r="Q3" s="6"/>
      <c r="R3" s="6"/>
      <c r="S3" s="6"/>
      <c r="T3" s="6"/>
      <c r="U3" s="6"/>
      <c r="V3" s="6"/>
      <c r="W3" s="6"/>
      <c r="X3" s="6"/>
      <c r="Y3" s="6"/>
      <c r="Z3" s="6"/>
      <c r="AA3" s="6"/>
      <c r="AB3" s="6"/>
    </row>
    <row r="4" spans="3:28" ht="23.25">
      <c r="C4" s="551" t="s">
        <v>263</v>
      </c>
      <c r="D4" s="551"/>
      <c r="E4" s="551"/>
      <c r="F4" s="551"/>
      <c r="G4" s="551"/>
      <c r="H4" s="551"/>
      <c r="I4" s="551"/>
      <c r="J4" s="551"/>
      <c r="K4" s="551"/>
      <c r="L4" s="551"/>
      <c r="M4" s="551"/>
      <c r="N4" s="551"/>
      <c r="O4" s="551"/>
      <c r="P4" s="551"/>
      <c r="Q4" s="551"/>
      <c r="R4" s="551"/>
      <c r="S4" s="551"/>
      <c r="T4" s="551"/>
      <c r="U4" s="551"/>
      <c r="V4" s="551"/>
      <c r="W4" s="551"/>
      <c r="X4" s="551"/>
      <c r="Y4" s="551"/>
      <c r="Z4" s="551"/>
      <c r="AA4" s="551"/>
      <c r="AB4" s="551"/>
    </row>
    <row r="6" spans="3:28">
      <c r="V6" s="107"/>
    </row>
    <row r="7" spans="3:28">
      <c r="C7" s="480" t="s">
        <v>410</v>
      </c>
      <c r="D7" s="480"/>
      <c r="E7" s="480"/>
      <c r="V7" s="112"/>
    </row>
    <row r="8" spans="3:28" ht="15.75" customHeight="1">
      <c r="C8" s="106"/>
      <c r="D8" s="107"/>
      <c r="E8" s="107"/>
      <c r="F8" s="107"/>
      <c r="G8" s="107"/>
      <c r="H8" s="106"/>
      <c r="I8" s="106"/>
      <c r="J8" s="107"/>
      <c r="K8" s="107"/>
      <c r="L8" s="107"/>
      <c r="M8" s="107"/>
      <c r="N8" s="107"/>
      <c r="O8" s="107"/>
      <c r="P8" s="107"/>
      <c r="Q8" s="107"/>
      <c r="R8" s="107"/>
      <c r="S8" s="107"/>
      <c r="T8" s="107"/>
      <c r="U8" s="107"/>
      <c r="V8" s="109"/>
    </row>
    <row r="9" spans="3:28" ht="26.25" customHeight="1">
      <c r="C9" s="274" t="s">
        <v>264</v>
      </c>
      <c r="D9" s="111"/>
      <c r="E9" s="227"/>
      <c r="F9" s="227"/>
      <c r="G9" s="227"/>
      <c r="H9" s="110"/>
      <c r="I9" s="110"/>
      <c r="J9" s="111"/>
      <c r="K9" s="111"/>
      <c r="L9" s="111"/>
      <c r="M9" s="111"/>
      <c r="N9" s="111"/>
      <c r="O9" s="111"/>
      <c r="P9" s="111"/>
      <c r="Q9" s="112"/>
      <c r="R9" s="112"/>
      <c r="S9" s="112"/>
      <c r="T9" s="112"/>
      <c r="U9" s="112"/>
    </row>
    <row r="10" spans="3:28">
      <c r="C10" s="108"/>
      <c r="D10" s="109"/>
      <c r="E10" s="109"/>
      <c r="F10" s="109"/>
      <c r="G10" s="109"/>
      <c r="H10" s="108"/>
      <c r="I10" s="108"/>
      <c r="J10" s="109"/>
      <c r="K10" s="109"/>
      <c r="L10" s="109"/>
      <c r="M10" s="109"/>
      <c r="N10" s="109"/>
      <c r="O10" s="109"/>
      <c r="P10" s="109"/>
      <c r="Q10" s="109"/>
      <c r="R10" s="109"/>
      <c r="S10" s="109"/>
      <c r="T10" s="109"/>
      <c r="U10" s="109"/>
    </row>
    <row r="11" spans="3:28">
      <c r="C11" s="718" t="s">
        <v>119</v>
      </c>
      <c r="D11" s="720" t="s">
        <v>120</v>
      </c>
      <c r="E11" s="727" t="s">
        <v>121</v>
      </c>
      <c r="F11" s="728"/>
      <c r="G11" s="728"/>
      <c r="H11" s="728"/>
      <c r="I11" s="728"/>
      <c r="J11" s="728"/>
      <c r="K11" s="728"/>
      <c r="L11" s="728"/>
      <c r="M11" s="728"/>
      <c r="N11" s="728"/>
      <c r="O11" s="728"/>
      <c r="P11" s="728"/>
      <c r="Q11" s="728"/>
      <c r="R11" s="728"/>
      <c r="S11" s="728"/>
      <c r="T11" s="728"/>
      <c r="U11" s="729"/>
    </row>
    <row r="12" spans="3:28" ht="24">
      <c r="C12" s="719"/>
      <c r="D12" s="719"/>
      <c r="E12" s="275" t="s">
        <v>30</v>
      </c>
      <c r="F12" s="275" t="s">
        <v>27</v>
      </c>
      <c r="G12" s="275" t="s">
        <v>31</v>
      </c>
      <c r="H12" s="275" t="s">
        <v>32</v>
      </c>
      <c r="I12" s="275" t="s">
        <v>33</v>
      </c>
      <c r="J12" s="275" t="s">
        <v>34</v>
      </c>
      <c r="K12" s="275" t="s">
        <v>35</v>
      </c>
      <c r="L12" s="275" t="s">
        <v>26</v>
      </c>
      <c r="M12" s="275" t="s">
        <v>36</v>
      </c>
      <c r="N12" s="275" t="s">
        <v>37</v>
      </c>
      <c r="O12" s="275" t="s">
        <v>239</v>
      </c>
      <c r="P12" s="275" t="s">
        <v>38</v>
      </c>
      <c r="Q12" s="275" t="s">
        <v>39</v>
      </c>
      <c r="R12" s="275" t="s">
        <v>65</v>
      </c>
      <c r="S12" s="275" t="s">
        <v>66</v>
      </c>
      <c r="T12" s="275" t="s">
        <v>195</v>
      </c>
      <c r="U12" s="275" t="s">
        <v>240</v>
      </c>
    </row>
    <row r="13" spans="3:28">
      <c r="C13" s="113" t="s">
        <v>392</v>
      </c>
      <c r="D13" s="113"/>
      <c r="E13" s="114"/>
      <c r="F13" s="114"/>
      <c r="G13" s="114"/>
      <c r="H13" s="114"/>
      <c r="I13" s="114"/>
      <c r="J13" s="114"/>
      <c r="K13" s="114"/>
      <c r="L13" s="114"/>
      <c r="M13" s="114"/>
      <c r="N13" s="114"/>
      <c r="O13" s="115">
        <f>SUM(E13:N13)</f>
        <v>0</v>
      </c>
      <c r="P13" s="114"/>
      <c r="Q13" s="114"/>
      <c r="R13" s="114"/>
      <c r="S13" s="114"/>
      <c r="T13" s="114"/>
      <c r="U13" s="115">
        <f>SUM(P13:T13)</f>
        <v>0</v>
      </c>
    </row>
    <row r="14" spans="3:28">
      <c r="C14" s="113"/>
      <c r="D14" s="113"/>
      <c r="E14" s="114"/>
      <c r="F14" s="114"/>
      <c r="G14" s="114"/>
      <c r="H14" s="114"/>
      <c r="I14" s="114"/>
      <c r="J14" s="114"/>
      <c r="K14" s="114"/>
      <c r="L14" s="114"/>
      <c r="M14" s="114"/>
      <c r="N14" s="114"/>
      <c r="O14" s="115">
        <f t="shared" ref="O14:O19" si="0">SUM(E14:N14)</f>
        <v>0</v>
      </c>
      <c r="P14" s="114"/>
      <c r="Q14" s="114"/>
      <c r="R14" s="114"/>
      <c r="S14" s="114"/>
      <c r="T14" s="114"/>
      <c r="U14" s="115">
        <f t="shared" ref="U14:U19" si="1">SUM(P14:T14)</f>
        <v>0</v>
      </c>
    </row>
    <row r="15" spans="3:28">
      <c r="C15" s="113"/>
      <c r="D15" s="113"/>
      <c r="E15" s="114"/>
      <c r="F15" s="114"/>
      <c r="G15" s="114"/>
      <c r="H15" s="114"/>
      <c r="I15" s="114"/>
      <c r="J15" s="114"/>
      <c r="K15" s="114"/>
      <c r="L15" s="114"/>
      <c r="M15" s="114"/>
      <c r="N15" s="114"/>
      <c r="O15" s="115">
        <f t="shared" si="0"/>
        <v>0</v>
      </c>
      <c r="P15" s="114"/>
      <c r="Q15" s="114"/>
      <c r="R15" s="114"/>
      <c r="S15" s="114"/>
      <c r="T15" s="114"/>
      <c r="U15" s="115">
        <f t="shared" si="1"/>
        <v>0</v>
      </c>
    </row>
    <row r="16" spans="3:28">
      <c r="C16" s="113"/>
      <c r="D16" s="113"/>
      <c r="E16" s="114"/>
      <c r="F16" s="114"/>
      <c r="G16" s="114"/>
      <c r="H16" s="114"/>
      <c r="I16" s="114"/>
      <c r="J16" s="114"/>
      <c r="K16" s="114"/>
      <c r="L16" s="114"/>
      <c r="M16" s="114"/>
      <c r="N16" s="114"/>
      <c r="O16" s="115">
        <f t="shared" si="0"/>
        <v>0</v>
      </c>
      <c r="P16" s="114"/>
      <c r="Q16" s="114"/>
      <c r="R16" s="114"/>
      <c r="S16" s="114"/>
      <c r="T16" s="114"/>
      <c r="U16" s="115">
        <f t="shared" si="1"/>
        <v>0</v>
      </c>
    </row>
    <row r="17" spans="3:22">
      <c r="C17" s="113"/>
      <c r="D17" s="113"/>
      <c r="E17" s="114"/>
      <c r="F17" s="114"/>
      <c r="G17" s="114"/>
      <c r="H17" s="114"/>
      <c r="I17" s="114"/>
      <c r="J17" s="114"/>
      <c r="K17" s="114"/>
      <c r="L17" s="114"/>
      <c r="M17" s="114"/>
      <c r="N17" s="114"/>
      <c r="O17" s="115">
        <f t="shared" si="0"/>
        <v>0</v>
      </c>
      <c r="P17" s="114"/>
      <c r="Q17" s="114"/>
      <c r="R17" s="114"/>
      <c r="S17" s="114"/>
      <c r="T17" s="114"/>
      <c r="U17" s="115">
        <f t="shared" si="1"/>
        <v>0</v>
      </c>
    </row>
    <row r="18" spans="3:22">
      <c r="C18" s="113"/>
      <c r="D18" s="113"/>
      <c r="E18" s="114"/>
      <c r="F18" s="114"/>
      <c r="G18" s="114"/>
      <c r="H18" s="114"/>
      <c r="I18" s="114"/>
      <c r="J18" s="114"/>
      <c r="K18" s="114"/>
      <c r="L18" s="114"/>
      <c r="M18" s="114"/>
      <c r="N18" s="114"/>
      <c r="O18" s="115">
        <f t="shared" si="0"/>
        <v>0</v>
      </c>
      <c r="P18" s="114"/>
      <c r="Q18" s="114"/>
      <c r="R18" s="114"/>
      <c r="S18" s="114"/>
      <c r="T18" s="114"/>
      <c r="U18" s="115">
        <f t="shared" si="1"/>
        <v>0</v>
      </c>
      <c r="V18" s="117"/>
    </row>
    <row r="19" spans="3:22" ht="15.75" customHeight="1">
      <c r="C19" s="113"/>
      <c r="D19" s="113"/>
      <c r="E19" s="114"/>
      <c r="F19" s="114"/>
      <c r="G19" s="114"/>
      <c r="H19" s="114"/>
      <c r="I19" s="114"/>
      <c r="J19" s="114"/>
      <c r="K19" s="114"/>
      <c r="L19" s="114"/>
      <c r="M19" s="114"/>
      <c r="N19" s="114"/>
      <c r="O19" s="115">
        <f t="shared" si="0"/>
        <v>0</v>
      </c>
      <c r="P19" s="114"/>
      <c r="Q19" s="114"/>
      <c r="R19" s="114"/>
      <c r="S19" s="114"/>
      <c r="T19" s="114"/>
      <c r="U19" s="115">
        <f t="shared" si="1"/>
        <v>0</v>
      </c>
      <c r="V19" s="117"/>
    </row>
    <row r="20" spans="3:22" ht="15.75" customHeight="1">
      <c r="C20" s="116"/>
      <c r="D20" s="117"/>
      <c r="E20" s="117"/>
      <c r="F20" s="117"/>
      <c r="G20" s="117"/>
      <c r="H20" s="116"/>
      <c r="I20" s="116"/>
      <c r="J20" s="117"/>
      <c r="K20" s="117"/>
      <c r="L20" s="117"/>
      <c r="M20" s="117"/>
      <c r="N20" s="117"/>
      <c r="O20" s="117"/>
      <c r="P20" s="117"/>
      <c r="Q20" s="117"/>
      <c r="R20" s="117"/>
      <c r="S20" s="117"/>
      <c r="T20" s="117"/>
      <c r="U20" s="117"/>
      <c r="V20" s="117"/>
    </row>
    <row r="21" spans="3:22" ht="15.75">
      <c r="C21" s="274" t="s">
        <v>265</v>
      </c>
      <c r="D21" s="111"/>
      <c r="E21" s="227"/>
      <c r="F21" s="227"/>
      <c r="G21" s="227"/>
      <c r="H21" s="721"/>
      <c r="I21" s="722"/>
      <c r="J21" s="723"/>
      <c r="K21" s="118"/>
      <c r="L21" s="118"/>
      <c r="M21" s="118"/>
      <c r="N21" s="118"/>
      <c r="O21" s="118"/>
      <c r="P21" s="118"/>
      <c r="Q21" s="117"/>
      <c r="R21" s="117"/>
      <c r="S21" s="117"/>
      <c r="T21" s="117"/>
      <c r="U21" s="117"/>
      <c r="V21" s="117"/>
    </row>
    <row r="22" spans="3:22" ht="34.5" customHeight="1">
      <c r="C22" s="116"/>
      <c r="D22" s="117"/>
      <c r="E22" s="117"/>
      <c r="F22" s="117"/>
      <c r="G22" s="117"/>
      <c r="H22" s="116"/>
      <c r="I22" s="116"/>
      <c r="J22" s="117"/>
      <c r="K22" s="117"/>
      <c r="L22" s="117"/>
      <c r="M22" s="117"/>
      <c r="N22" s="117"/>
      <c r="O22" s="117"/>
      <c r="P22" s="117"/>
      <c r="Q22" s="117"/>
      <c r="R22" s="117"/>
      <c r="S22" s="117"/>
      <c r="T22" s="117"/>
      <c r="U22" s="117"/>
      <c r="V22" s="117"/>
    </row>
    <row r="23" spans="3:22">
      <c r="C23" s="724" t="s">
        <v>122</v>
      </c>
      <c r="D23" s="726" t="s">
        <v>123</v>
      </c>
      <c r="E23" s="726"/>
      <c r="F23" s="726"/>
      <c r="G23" s="726"/>
      <c r="H23" s="726"/>
      <c r="I23" s="726"/>
      <c r="J23" s="726"/>
      <c r="K23" s="117"/>
      <c r="L23" s="117"/>
      <c r="M23" s="117"/>
      <c r="N23" s="117"/>
      <c r="O23" s="117"/>
      <c r="P23" s="117"/>
      <c r="Q23" s="117"/>
      <c r="R23" s="117"/>
      <c r="S23" s="117"/>
      <c r="T23" s="117"/>
      <c r="U23" s="117"/>
      <c r="V23" s="117"/>
    </row>
    <row r="24" spans="3:22">
      <c r="C24" s="725"/>
      <c r="D24" s="726"/>
      <c r="E24" s="726"/>
      <c r="F24" s="726"/>
      <c r="G24" s="726"/>
      <c r="H24" s="726"/>
      <c r="I24" s="726"/>
      <c r="J24" s="726"/>
      <c r="K24" s="117"/>
      <c r="L24" s="117"/>
      <c r="M24" s="117"/>
      <c r="N24" s="117"/>
      <c r="O24" s="117"/>
      <c r="P24" s="117"/>
      <c r="Q24" s="117"/>
      <c r="R24" s="117"/>
      <c r="S24" s="117"/>
      <c r="T24" s="117"/>
      <c r="U24" s="117"/>
      <c r="V24" s="117"/>
    </row>
    <row r="25" spans="3:22">
      <c r="C25" s="113" t="s">
        <v>392</v>
      </c>
      <c r="D25" s="717"/>
      <c r="E25" s="717"/>
      <c r="F25" s="717"/>
      <c r="G25" s="717"/>
      <c r="H25" s="717"/>
      <c r="I25" s="717"/>
      <c r="J25" s="717"/>
      <c r="K25" s="117"/>
      <c r="L25" s="117"/>
      <c r="M25" s="117"/>
      <c r="N25" s="117"/>
      <c r="O25" s="117"/>
      <c r="P25" s="117"/>
      <c r="Q25" s="117"/>
      <c r="R25" s="117"/>
      <c r="S25" s="117"/>
      <c r="T25" s="117"/>
      <c r="U25" s="117"/>
      <c r="V25" s="117"/>
    </row>
    <row r="26" spans="3:22">
      <c r="C26" s="113"/>
      <c r="D26" s="717"/>
      <c r="E26" s="717"/>
      <c r="F26" s="717"/>
      <c r="G26" s="717"/>
      <c r="H26" s="717"/>
      <c r="I26" s="717"/>
      <c r="J26" s="717"/>
      <c r="K26" s="117"/>
      <c r="L26" s="117"/>
      <c r="M26" s="117"/>
      <c r="N26" s="117"/>
      <c r="O26" s="117"/>
      <c r="P26" s="117"/>
      <c r="Q26" s="117"/>
      <c r="R26" s="117"/>
      <c r="S26" s="117"/>
      <c r="T26" s="117"/>
      <c r="U26" s="117"/>
      <c r="V26" s="117"/>
    </row>
    <row r="27" spans="3:22">
      <c r="C27" s="113"/>
      <c r="D27" s="717"/>
      <c r="E27" s="717"/>
      <c r="F27" s="717"/>
      <c r="G27" s="717"/>
      <c r="H27" s="717"/>
      <c r="I27" s="717"/>
      <c r="J27" s="717"/>
      <c r="K27" s="117"/>
      <c r="L27" s="117"/>
      <c r="M27" s="117"/>
      <c r="N27" s="117"/>
      <c r="O27" s="117"/>
      <c r="P27" s="117"/>
      <c r="Q27" s="117"/>
      <c r="R27" s="117"/>
      <c r="S27" s="117"/>
      <c r="T27" s="117"/>
      <c r="U27" s="117"/>
      <c r="V27" s="117"/>
    </row>
    <row r="28" spans="3:22">
      <c r="C28" s="113"/>
      <c r="D28" s="717"/>
      <c r="E28" s="717"/>
      <c r="F28" s="717"/>
      <c r="G28" s="717"/>
      <c r="H28" s="717"/>
      <c r="I28" s="717"/>
      <c r="J28" s="717"/>
      <c r="K28" s="117"/>
      <c r="L28" s="117"/>
      <c r="M28" s="117"/>
      <c r="N28" s="117"/>
      <c r="O28" s="117"/>
      <c r="P28" s="117"/>
      <c r="Q28" s="117"/>
      <c r="R28" s="117"/>
      <c r="S28" s="117"/>
      <c r="T28" s="117"/>
      <c r="U28" s="117"/>
      <c r="V28" s="117"/>
    </row>
    <row r="29" spans="3:22">
      <c r="C29" s="113"/>
      <c r="D29" s="717"/>
      <c r="E29" s="717"/>
      <c r="F29" s="717"/>
      <c r="G29" s="717"/>
      <c r="H29" s="717"/>
      <c r="I29" s="717"/>
      <c r="J29" s="717"/>
      <c r="K29" s="117"/>
      <c r="L29" s="117"/>
      <c r="M29" s="117"/>
      <c r="N29" s="117"/>
      <c r="O29" s="117"/>
      <c r="P29" s="117"/>
      <c r="Q29" s="117"/>
      <c r="R29" s="117"/>
      <c r="S29" s="117"/>
      <c r="T29" s="117"/>
      <c r="U29" s="117"/>
      <c r="V29" s="117"/>
    </row>
    <row r="30" spans="3:22">
      <c r="C30" s="113"/>
      <c r="D30" s="717"/>
      <c r="E30" s="717"/>
      <c r="F30" s="717"/>
      <c r="G30" s="717"/>
      <c r="H30" s="717"/>
      <c r="I30" s="717"/>
      <c r="J30" s="717"/>
      <c r="K30" s="117"/>
      <c r="L30" s="117"/>
      <c r="M30" s="117"/>
      <c r="N30" s="117"/>
      <c r="O30" s="117"/>
      <c r="P30" s="117"/>
      <c r="Q30" s="117"/>
      <c r="R30" s="117"/>
      <c r="S30" s="117"/>
      <c r="T30" s="117"/>
      <c r="U30" s="117"/>
      <c r="V30" s="117"/>
    </row>
    <row r="31" spans="3:22">
      <c r="C31" s="113"/>
      <c r="D31" s="717"/>
      <c r="E31" s="717"/>
      <c r="F31" s="717"/>
      <c r="G31" s="717"/>
      <c r="H31" s="717"/>
      <c r="I31" s="717"/>
      <c r="J31" s="717"/>
      <c r="K31" s="117"/>
      <c r="L31" s="117"/>
      <c r="M31" s="117"/>
      <c r="N31" s="117"/>
      <c r="O31" s="117"/>
      <c r="P31" s="117"/>
      <c r="Q31" s="117"/>
      <c r="R31" s="117"/>
      <c r="S31" s="117"/>
      <c r="T31" s="117"/>
      <c r="U31" s="117"/>
      <c r="V31" s="117"/>
    </row>
    <row r="32" spans="3:22">
      <c r="C32" s="116"/>
      <c r="D32" s="117"/>
      <c r="E32" s="117"/>
      <c r="F32" s="117"/>
      <c r="G32" s="117"/>
      <c r="H32" s="116"/>
      <c r="I32" s="116"/>
      <c r="J32" s="117"/>
      <c r="K32" s="117"/>
      <c r="L32" s="117"/>
      <c r="M32" s="117"/>
      <c r="N32" s="117"/>
      <c r="O32" s="117"/>
      <c r="P32" s="117"/>
      <c r="Q32" s="117"/>
      <c r="R32" s="117"/>
      <c r="S32" s="117"/>
      <c r="T32" s="117"/>
      <c r="U32" s="117"/>
    </row>
    <row r="33" spans="3:21">
      <c r="C33" s="116"/>
      <c r="D33" s="117"/>
      <c r="E33" s="117"/>
      <c r="F33" s="117"/>
      <c r="G33" s="117"/>
      <c r="H33" s="116"/>
      <c r="I33" s="116"/>
      <c r="J33" s="117"/>
      <c r="K33" s="117"/>
      <c r="L33" s="117"/>
      <c r="M33" s="117"/>
      <c r="N33" s="117"/>
      <c r="O33" s="117"/>
      <c r="P33" s="117"/>
      <c r="Q33" s="117"/>
      <c r="R33" s="117"/>
      <c r="S33" s="117"/>
      <c r="T33" s="117"/>
      <c r="U33" s="117"/>
    </row>
  </sheetData>
  <mergeCells count="14">
    <mergeCell ref="D26:J26"/>
    <mergeCell ref="C4:AB4"/>
    <mergeCell ref="C11:C12"/>
    <mergeCell ref="D11:D12"/>
    <mergeCell ref="H21:J21"/>
    <mergeCell ref="C23:C24"/>
    <mergeCell ref="D23:J24"/>
    <mergeCell ref="D25:J25"/>
    <mergeCell ref="E11:U11"/>
    <mergeCell ref="D27:J27"/>
    <mergeCell ref="D28:J28"/>
    <mergeCell ref="D29:J29"/>
    <mergeCell ref="D30:J30"/>
    <mergeCell ref="D31:J31"/>
  </mergeCells>
  <conditionalFormatting sqref="D25:D31">
    <cfRule type="expression" dxfId="2" priority="2" stopIfTrue="1">
      <formula>#REF!="no"</formula>
    </cfRule>
  </conditionalFormatting>
  <conditionalFormatting sqref="R13:U19 L13:O19">
    <cfRule type="expression" dxfId="1" priority="3" stopIfTrue="1">
      <formula>$J13="no"</formula>
    </cfRule>
  </conditionalFormatting>
  <conditionalFormatting sqref="G13:I19">
    <cfRule type="expression" dxfId="0" priority="1" stopIfTrue="1">
      <formula>$J13="no"</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sheetPr>
  <dimension ref="C1:AB14"/>
  <sheetViews>
    <sheetView zoomScale="85" zoomScaleNormal="85" workbookViewId="0"/>
  </sheetViews>
  <sheetFormatPr defaultRowHeight="15"/>
  <cols>
    <col min="1" max="1" width="13.85546875" style="1" customWidth="1"/>
    <col min="2" max="2" width="15.7109375" style="1" customWidth="1"/>
    <col min="3" max="3" width="64.42578125" style="1" customWidth="1"/>
    <col min="4" max="16384" width="9.140625" style="1"/>
  </cols>
  <sheetData>
    <row r="1" spans="3:28" ht="23.25">
      <c r="C1" s="206" t="s">
        <v>22</v>
      </c>
      <c r="D1" s="6"/>
      <c r="E1" s="6"/>
      <c r="F1" s="6"/>
      <c r="G1" s="6"/>
      <c r="H1" s="6"/>
      <c r="I1" s="6"/>
      <c r="J1" s="6"/>
      <c r="K1" s="6"/>
      <c r="L1" s="6"/>
      <c r="M1" s="6"/>
      <c r="N1" s="6"/>
      <c r="O1" s="6"/>
      <c r="P1" s="6"/>
      <c r="Q1" s="6"/>
      <c r="R1" s="6"/>
      <c r="S1" s="6"/>
      <c r="T1" s="6"/>
      <c r="U1" s="6"/>
      <c r="V1" s="6"/>
      <c r="W1" s="6"/>
      <c r="X1" s="6"/>
      <c r="Y1" s="6"/>
      <c r="Z1" s="6"/>
      <c r="AA1" s="6"/>
      <c r="AB1" s="6"/>
    </row>
    <row r="2" spans="3:28" ht="23.25">
      <c r="C2" s="205" t="str">
        <f>+'1.2 Business &amp; other details  '!$C$2</f>
        <v>Directlink Joint Venture</v>
      </c>
      <c r="D2" s="6"/>
      <c r="E2" s="6"/>
      <c r="F2" s="6"/>
      <c r="G2" s="6"/>
      <c r="H2" s="6"/>
      <c r="I2" s="6"/>
      <c r="J2" s="6"/>
      <c r="K2" s="6"/>
      <c r="L2" s="6"/>
      <c r="M2" s="6"/>
      <c r="N2" s="6"/>
      <c r="O2" s="6"/>
      <c r="P2" s="6"/>
      <c r="Q2" s="6"/>
      <c r="R2" s="6"/>
      <c r="S2" s="6"/>
      <c r="T2" s="6"/>
      <c r="U2" s="6"/>
      <c r="V2" s="6"/>
      <c r="W2" s="6"/>
      <c r="X2" s="6"/>
      <c r="Y2" s="6"/>
      <c r="Z2" s="6"/>
      <c r="AA2" s="6"/>
      <c r="AB2" s="6"/>
    </row>
    <row r="3" spans="3:28" ht="23.25">
      <c r="C3" s="205" t="str">
        <f>+'1.2 Business &amp; other details  '!$C$3</f>
        <v>2015-16 to 2019-20</v>
      </c>
      <c r="D3" s="6"/>
      <c r="E3" s="6"/>
      <c r="F3" s="6"/>
      <c r="G3" s="6"/>
      <c r="H3" s="6"/>
      <c r="I3" s="6"/>
      <c r="J3" s="6"/>
      <c r="K3" s="6"/>
      <c r="L3" s="6"/>
      <c r="M3" s="6"/>
      <c r="N3" s="6"/>
      <c r="O3" s="6"/>
      <c r="P3" s="6"/>
      <c r="Q3" s="6"/>
      <c r="R3" s="6"/>
      <c r="S3" s="6"/>
      <c r="T3" s="6"/>
      <c r="U3" s="6"/>
      <c r="V3" s="6"/>
      <c r="W3" s="6"/>
      <c r="X3" s="6"/>
      <c r="Y3" s="6"/>
      <c r="Z3" s="6"/>
      <c r="AA3" s="6"/>
      <c r="AB3" s="6"/>
    </row>
    <row r="4" spans="3:28" ht="23.25">
      <c r="C4" s="7" t="s">
        <v>163</v>
      </c>
      <c r="D4" s="7"/>
      <c r="E4" s="7"/>
      <c r="F4" s="7"/>
      <c r="G4" s="7"/>
      <c r="H4" s="7"/>
      <c r="I4" s="7"/>
      <c r="J4" s="7"/>
      <c r="K4" s="7"/>
      <c r="L4" s="7"/>
      <c r="M4" s="7"/>
      <c r="N4" s="7"/>
      <c r="O4" s="7"/>
      <c r="P4" s="7"/>
      <c r="Q4" s="7"/>
      <c r="R4" s="7"/>
      <c r="S4" s="7"/>
      <c r="T4" s="7"/>
      <c r="U4" s="7"/>
      <c r="V4" s="7"/>
      <c r="W4" s="7"/>
      <c r="X4" s="7"/>
      <c r="Y4" s="7"/>
      <c r="Z4" s="7"/>
      <c r="AA4" s="7"/>
      <c r="AB4" s="7"/>
    </row>
    <row r="6" spans="3:28" s="9" customFormat="1" ht="15.75">
      <c r="C6" s="553" t="s">
        <v>2</v>
      </c>
      <c r="D6" s="553"/>
      <c r="E6" s="553"/>
      <c r="F6" s="553"/>
      <c r="G6" s="553"/>
      <c r="H6" s="553"/>
      <c r="I6" s="553"/>
      <c r="J6" s="553"/>
      <c r="K6" s="553"/>
      <c r="L6" s="553"/>
      <c r="M6" s="553"/>
      <c r="N6" s="553"/>
      <c r="O6" s="553"/>
      <c r="P6" s="553"/>
      <c r="Q6" s="553"/>
      <c r="R6" s="553"/>
      <c r="S6" s="553"/>
      <c r="T6" s="553"/>
      <c r="U6" s="553"/>
      <c r="V6" s="553"/>
      <c r="W6" s="553"/>
      <c r="X6" s="553"/>
      <c r="Y6" s="553"/>
      <c r="Z6" s="553"/>
      <c r="AA6" s="553"/>
      <c r="AB6" s="553"/>
    </row>
    <row r="7" spans="3:28" s="9" customFormat="1">
      <c r="C7" s="554" t="s">
        <v>165</v>
      </c>
      <c r="D7" s="554"/>
      <c r="E7" s="554"/>
      <c r="F7" s="554"/>
      <c r="G7" s="554"/>
      <c r="H7" s="554"/>
      <c r="I7" s="554"/>
      <c r="J7" s="554"/>
      <c r="K7" s="554"/>
      <c r="L7" s="554"/>
      <c r="M7" s="554"/>
      <c r="N7" s="554"/>
      <c r="O7" s="554"/>
      <c r="P7" s="554"/>
      <c r="Q7" s="554"/>
      <c r="R7" s="554"/>
      <c r="S7" s="554"/>
      <c r="T7" s="554"/>
      <c r="U7" s="554"/>
      <c r="V7" s="554"/>
      <c r="W7" s="554"/>
      <c r="X7" s="554"/>
      <c r="Y7" s="554"/>
      <c r="Z7" s="554"/>
      <c r="AA7" s="554"/>
      <c r="AB7" s="554"/>
    </row>
    <row r="8" spans="3:28" s="9" customFormat="1" ht="50.25" customHeight="1">
      <c r="C8" s="555"/>
      <c r="D8" s="555"/>
      <c r="E8" s="555"/>
      <c r="F8" s="555"/>
      <c r="G8" s="555"/>
      <c r="H8" s="555"/>
      <c r="I8" s="555"/>
      <c r="J8" s="555"/>
      <c r="K8" s="555"/>
      <c r="L8" s="555"/>
      <c r="M8" s="555"/>
      <c r="N8" s="555"/>
      <c r="O8" s="555"/>
      <c r="P8" s="555"/>
      <c r="Q8" s="555"/>
      <c r="R8" s="555"/>
      <c r="S8" s="555"/>
      <c r="T8" s="555"/>
      <c r="U8" s="555"/>
      <c r="V8" s="555"/>
      <c r="W8" s="555"/>
      <c r="X8" s="555"/>
      <c r="Y8" s="555"/>
      <c r="Z8" s="555"/>
      <c r="AA8" s="555"/>
      <c r="AB8" s="555"/>
    </row>
    <row r="9" spans="3:28" s="9" customFormat="1" ht="50.25" customHeight="1">
      <c r="C9" s="8"/>
      <c r="D9" s="8"/>
      <c r="E9" s="8"/>
      <c r="F9" s="8"/>
      <c r="G9" s="8"/>
      <c r="H9" s="8"/>
      <c r="I9" s="8"/>
    </row>
    <row r="10" spans="3:28" s="9" customFormat="1" ht="50.25" customHeight="1">
      <c r="C10" s="4"/>
      <c r="D10" s="4"/>
      <c r="E10" s="4"/>
      <c r="F10" s="4"/>
      <c r="G10" s="4"/>
      <c r="H10" s="4"/>
      <c r="I10" s="4"/>
      <c r="J10" s="1"/>
      <c r="K10" s="1"/>
      <c r="L10" s="1"/>
      <c r="M10" s="1"/>
      <c r="N10" s="1"/>
      <c r="O10" s="1"/>
      <c r="P10" s="1"/>
      <c r="Q10" s="1"/>
      <c r="R10" s="1"/>
      <c r="S10" s="1"/>
      <c r="T10" s="1"/>
      <c r="U10" s="1"/>
      <c r="V10" s="1"/>
      <c r="W10" s="1"/>
      <c r="X10" s="1"/>
      <c r="Y10" s="1"/>
      <c r="Z10" s="1"/>
      <c r="AA10" s="1"/>
      <c r="AB10" s="1"/>
    </row>
    <row r="11" spans="3:28" s="9" customFormat="1" ht="50.25" customHeight="1">
      <c r="C11" s="1"/>
      <c r="D11" s="1"/>
      <c r="E11" s="1"/>
      <c r="F11" s="1"/>
      <c r="G11" s="1"/>
      <c r="H11" s="1"/>
      <c r="I11" s="1"/>
      <c r="J11" s="1"/>
      <c r="K11" s="1"/>
      <c r="L11" s="1"/>
      <c r="M11" s="1"/>
      <c r="N11" s="1"/>
      <c r="O11" s="1"/>
      <c r="P11" s="1"/>
      <c r="Q11" s="1"/>
      <c r="R11" s="1"/>
      <c r="S11" s="1"/>
      <c r="T11" s="1"/>
      <c r="U11" s="1"/>
      <c r="V11" s="1"/>
      <c r="W11" s="1"/>
      <c r="X11" s="1"/>
      <c r="Y11" s="1"/>
      <c r="Z11" s="1"/>
      <c r="AA11" s="1"/>
      <c r="AB11" s="1"/>
    </row>
    <row r="12" spans="3:28" s="9" customFormat="1" ht="50.25" customHeight="1">
      <c r="C12" s="1"/>
      <c r="D12" s="1"/>
      <c r="E12" s="1"/>
      <c r="F12" s="1"/>
      <c r="G12" s="1"/>
      <c r="H12" s="1"/>
      <c r="I12" s="1"/>
      <c r="J12" s="1"/>
      <c r="K12" s="1"/>
      <c r="L12" s="1"/>
      <c r="M12" s="1"/>
      <c r="N12" s="1"/>
      <c r="O12" s="1"/>
      <c r="P12" s="1"/>
      <c r="Q12" s="1"/>
      <c r="R12" s="1"/>
      <c r="S12" s="1"/>
      <c r="T12" s="1"/>
      <c r="U12" s="1"/>
      <c r="V12" s="1"/>
      <c r="W12" s="1"/>
      <c r="X12" s="1"/>
      <c r="Y12" s="1"/>
      <c r="Z12" s="1"/>
      <c r="AA12" s="1"/>
      <c r="AB12" s="1"/>
    </row>
    <row r="13" spans="3:28" s="9" customFormat="1" ht="50.25" customHeight="1">
      <c r="C13" s="1"/>
      <c r="D13" s="1"/>
      <c r="E13" s="1"/>
      <c r="F13" s="1"/>
      <c r="G13" s="1"/>
      <c r="H13" s="1"/>
      <c r="I13" s="1"/>
      <c r="J13" s="1"/>
      <c r="K13" s="1"/>
      <c r="L13" s="1"/>
      <c r="M13" s="1"/>
      <c r="N13" s="1"/>
      <c r="O13" s="1"/>
      <c r="P13" s="1"/>
      <c r="Q13" s="1"/>
      <c r="R13" s="1"/>
      <c r="S13" s="1"/>
      <c r="T13" s="1"/>
      <c r="U13" s="1"/>
      <c r="V13" s="1"/>
      <c r="W13" s="1"/>
      <c r="X13" s="1"/>
      <c r="Y13" s="1"/>
      <c r="Z13" s="1"/>
      <c r="AA13" s="1"/>
      <c r="AB13" s="1"/>
    </row>
    <row r="14" spans="3:28" s="9" customFormat="1" ht="50.25" customHeight="1">
      <c r="C14" s="1"/>
      <c r="D14" s="1"/>
      <c r="E14" s="1"/>
      <c r="F14" s="1"/>
      <c r="G14" s="1"/>
      <c r="H14" s="1"/>
      <c r="I14" s="1"/>
      <c r="J14" s="1"/>
      <c r="K14" s="1"/>
      <c r="L14" s="1"/>
      <c r="M14" s="1"/>
      <c r="N14" s="1"/>
      <c r="O14" s="1"/>
      <c r="P14" s="1"/>
      <c r="Q14" s="1"/>
      <c r="R14" s="1"/>
      <c r="S14" s="1"/>
      <c r="T14" s="1"/>
      <c r="U14" s="1"/>
      <c r="V14" s="1"/>
      <c r="W14" s="1"/>
      <c r="X14" s="1"/>
      <c r="Y14" s="1"/>
      <c r="Z14" s="1"/>
      <c r="AA14" s="1"/>
      <c r="AB14" s="1"/>
    </row>
  </sheetData>
  <mergeCells count="3">
    <mergeCell ref="C6:AB6"/>
    <mergeCell ref="C7:AB7"/>
    <mergeCell ref="C8:AB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C1:AB39"/>
  <sheetViews>
    <sheetView zoomScale="85" zoomScaleNormal="85" workbookViewId="0"/>
  </sheetViews>
  <sheetFormatPr defaultRowHeight="15"/>
  <cols>
    <col min="1" max="1" width="15.7109375" style="1" customWidth="1"/>
    <col min="2" max="2" width="12.28515625" style="1" customWidth="1"/>
    <col min="3" max="3" width="60.85546875" style="1" bestFit="1" customWidth="1"/>
    <col min="4" max="16384" width="9.140625" style="1"/>
  </cols>
  <sheetData>
    <row r="1" spans="3:28" ht="27.75" customHeight="1">
      <c r="C1" s="203" t="s">
        <v>160</v>
      </c>
      <c r="D1" s="6"/>
      <c r="E1" s="6"/>
      <c r="F1" s="6"/>
      <c r="G1" s="6"/>
      <c r="H1" s="6"/>
      <c r="I1" s="6"/>
      <c r="J1" s="6"/>
      <c r="K1" s="6"/>
      <c r="L1" s="6"/>
      <c r="M1" s="6"/>
      <c r="N1" s="6"/>
      <c r="O1" s="6"/>
      <c r="P1" s="6"/>
      <c r="Q1" s="6"/>
      <c r="R1" s="6"/>
      <c r="S1" s="6"/>
      <c r="T1" s="6"/>
      <c r="U1" s="6"/>
      <c r="V1" s="6"/>
      <c r="W1" s="6"/>
      <c r="X1" s="6"/>
      <c r="Y1" s="6"/>
      <c r="Z1" s="6"/>
      <c r="AA1" s="6"/>
      <c r="AB1" s="6"/>
    </row>
    <row r="2" spans="3:28" ht="27" customHeight="1">
      <c r="C2" s="204" t="str">
        <f>+D13</f>
        <v>Directlink Joint Venture</v>
      </c>
      <c r="D2" s="6"/>
      <c r="E2" s="6"/>
      <c r="F2" s="6"/>
      <c r="G2" s="6"/>
      <c r="H2" s="6"/>
      <c r="I2" s="6"/>
      <c r="J2" s="6"/>
      <c r="K2" s="6"/>
      <c r="L2" s="6"/>
      <c r="M2" s="6"/>
      <c r="N2" s="6"/>
      <c r="O2" s="6"/>
      <c r="P2" s="6"/>
      <c r="Q2" s="6"/>
      <c r="R2" s="6"/>
      <c r="S2" s="6"/>
      <c r="T2" s="6"/>
      <c r="U2" s="6"/>
      <c r="V2" s="6"/>
      <c r="W2" s="6"/>
      <c r="X2" s="6"/>
      <c r="Y2" s="6"/>
      <c r="Z2" s="6"/>
      <c r="AA2" s="6"/>
      <c r="AB2" s="6"/>
    </row>
    <row r="3" spans="3:28" ht="20.25">
      <c r="C3" s="203" t="s">
        <v>198</v>
      </c>
      <c r="D3" s="6"/>
      <c r="E3" s="6"/>
      <c r="F3" s="6"/>
      <c r="G3" s="6"/>
      <c r="H3" s="6"/>
      <c r="I3" s="6"/>
      <c r="J3" s="6"/>
      <c r="K3" s="6"/>
      <c r="L3" s="6"/>
      <c r="M3" s="6"/>
      <c r="N3" s="6"/>
      <c r="O3" s="6"/>
      <c r="P3" s="6"/>
      <c r="Q3" s="6"/>
      <c r="R3" s="6"/>
      <c r="S3" s="6"/>
      <c r="T3" s="6"/>
      <c r="U3" s="6"/>
      <c r="V3" s="6"/>
      <c r="W3" s="6"/>
      <c r="X3" s="6"/>
      <c r="Y3" s="6"/>
      <c r="Z3" s="6"/>
      <c r="AA3" s="6"/>
      <c r="AB3" s="6"/>
    </row>
    <row r="4" spans="3:28" ht="23.25">
      <c r="C4" s="7" t="s">
        <v>161</v>
      </c>
      <c r="D4" s="7"/>
      <c r="E4" s="7"/>
      <c r="F4" s="7"/>
      <c r="G4" s="7"/>
      <c r="H4" s="7"/>
      <c r="I4" s="7"/>
      <c r="J4" s="7"/>
      <c r="K4" s="7"/>
      <c r="L4" s="7"/>
      <c r="M4" s="7"/>
      <c r="N4" s="7"/>
      <c r="O4" s="7"/>
      <c r="P4" s="7"/>
      <c r="Q4" s="7"/>
      <c r="R4" s="7"/>
      <c r="S4" s="7"/>
      <c r="T4" s="7"/>
      <c r="U4" s="7"/>
      <c r="V4" s="7"/>
      <c r="W4" s="7"/>
      <c r="X4" s="7"/>
      <c r="Y4" s="7"/>
      <c r="Z4" s="7"/>
      <c r="AA4" s="7"/>
      <c r="AB4" s="7"/>
    </row>
    <row r="6" spans="3:28">
      <c r="C6" s="10" t="s">
        <v>3</v>
      </c>
      <c r="D6" s="11"/>
      <c r="E6" s="11"/>
      <c r="F6" s="11"/>
      <c r="G6" s="11"/>
      <c r="H6" s="11"/>
      <c r="I6" s="11"/>
      <c r="J6" s="11"/>
    </row>
    <row r="7" spans="3:28" ht="38.25" customHeight="1">
      <c r="C7" s="556" t="s">
        <v>4</v>
      </c>
      <c r="D7" s="556"/>
      <c r="E7" s="556"/>
      <c r="F7" s="556"/>
      <c r="G7" s="556"/>
      <c r="H7" s="556"/>
      <c r="I7" s="556"/>
      <c r="J7" s="556"/>
    </row>
    <row r="8" spans="3:28">
      <c r="C8" s="18"/>
      <c r="D8" s="19"/>
      <c r="E8" s="19"/>
      <c r="F8" s="19"/>
      <c r="G8" s="19"/>
      <c r="H8" s="19"/>
      <c r="I8" s="19"/>
      <c r="J8" s="19"/>
    </row>
    <row r="9" spans="3:28" ht="15.75">
      <c r="C9" s="20" t="s">
        <v>162</v>
      </c>
      <c r="D9" s="21"/>
      <c r="E9" s="22"/>
      <c r="F9" s="23"/>
      <c r="G9" s="23"/>
      <c r="H9" s="23"/>
      <c r="I9" s="23"/>
      <c r="J9" s="23"/>
    </row>
    <row r="10" spans="3:28" ht="15.75" thickBot="1">
      <c r="C10" s="23"/>
      <c r="D10" s="23"/>
      <c r="E10" s="23"/>
      <c r="F10" s="23"/>
      <c r="G10" s="23"/>
      <c r="H10" s="23"/>
      <c r="I10" s="23"/>
      <c r="J10" s="23"/>
    </row>
    <row r="11" spans="3:28" ht="24.75">
      <c r="C11" s="563" t="s">
        <v>5</v>
      </c>
      <c r="D11" s="564"/>
      <c r="E11" s="564"/>
      <c r="F11" s="564"/>
      <c r="G11" s="564"/>
      <c r="H11" s="564"/>
      <c r="I11" s="564"/>
      <c r="J11" s="564"/>
      <c r="K11" s="564"/>
      <c r="L11" s="564"/>
      <c r="M11" s="565"/>
    </row>
    <row r="12" spans="3:28" ht="20.25">
      <c r="C12" s="253"/>
      <c r="D12" s="12"/>
      <c r="E12" s="12"/>
      <c r="F12" s="13"/>
      <c r="G12" s="13"/>
      <c r="H12" s="13"/>
      <c r="I12" s="13"/>
      <c r="J12" s="13"/>
      <c r="K12" s="13"/>
      <c r="L12" s="13"/>
      <c r="M12" s="254"/>
    </row>
    <row r="13" spans="3:28">
      <c r="C13" s="255" t="s">
        <v>6</v>
      </c>
      <c r="D13" s="557" t="s">
        <v>242</v>
      </c>
      <c r="E13" s="557"/>
      <c r="F13" s="557"/>
      <c r="G13" s="557"/>
      <c r="H13" s="557"/>
      <c r="I13" s="557"/>
      <c r="J13" s="246"/>
      <c r="K13" s="246"/>
      <c r="L13" s="246"/>
      <c r="M13" s="256"/>
    </row>
    <row r="14" spans="3:28">
      <c r="C14" s="255" t="s">
        <v>7</v>
      </c>
      <c r="D14" s="557" t="s">
        <v>415</v>
      </c>
      <c r="E14" s="557"/>
      <c r="F14" s="557"/>
      <c r="G14" s="14"/>
      <c r="H14" s="14"/>
      <c r="I14" s="14"/>
      <c r="J14" s="13"/>
      <c r="K14" s="13"/>
      <c r="L14" s="13"/>
      <c r="M14" s="254"/>
    </row>
    <row r="15" spans="3:28" ht="15.75" thickBot="1">
      <c r="C15" s="257"/>
      <c r="D15" s="258"/>
      <c r="E15" s="258"/>
      <c r="F15" s="258"/>
      <c r="G15" s="247"/>
      <c r="H15" s="247"/>
      <c r="I15" s="247"/>
      <c r="J15" s="247"/>
      <c r="K15" s="247"/>
      <c r="L15" s="247"/>
      <c r="M15" s="259"/>
    </row>
    <row r="16" spans="3:28">
      <c r="C16" s="260"/>
      <c r="D16" s="261"/>
      <c r="E16" s="261"/>
      <c r="F16" s="261"/>
      <c r="G16" s="248"/>
      <c r="H16" s="248"/>
      <c r="I16" s="248"/>
      <c r="J16" s="248"/>
      <c r="K16" s="13"/>
      <c r="L16" s="13"/>
      <c r="M16" s="254"/>
    </row>
    <row r="17" spans="3:13">
      <c r="C17" s="255" t="s">
        <v>8</v>
      </c>
      <c r="D17" s="558" t="s">
        <v>9</v>
      </c>
      <c r="E17" s="559"/>
      <c r="F17" s="560" t="s">
        <v>386</v>
      </c>
      <c r="G17" s="561"/>
      <c r="H17" s="561"/>
      <c r="I17" s="562"/>
      <c r="J17" s="249"/>
      <c r="K17" s="249"/>
      <c r="L17" s="249"/>
      <c r="M17" s="262"/>
    </row>
    <row r="18" spans="3:13">
      <c r="C18" s="255"/>
      <c r="D18" s="558" t="s">
        <v>10</v>
      </c>
      <c r="E18" s="559"/>
      <c r="F18" s="560" t="s">
        <v>387</v>
      </c>
      <c r="G18" s="561"/>
      <c r="H18" s="561"/>
      <c r="I18" s="562"/>
      <c r="J18" s="249"/>
      <c r="K18" s="249"/>
      <c r="L18" s="249"/>
      <c r="M18" s="262"/>
    </row>
    <row r="19" spans="3:13">
      <c r="C19" s="255"/>
      <c r="D19" s="15"/>
      <c r="E19" s="226" t="s">
        <v>11</v>
      </c>
      <c r="F19" s="263" t="s">
        <v>388</v>
      </c>
      <c r="G19" s="226"/>
      <c r="H19" s="264">
        <v>2000</v>
      </c>
      <c r="I19" s="13"/>
      <c r="J19" s="250"/>
      <c r="K19" s="250"/>
      <c r="L19" s="250"/>
      <c r="M19" s="265"/>
    </row>
    <row r="20" spans="3:13">
      <c r="C20" s="255"/>
      <c r="D20" s="15"/>
      <c r="E20" s="15"/>
      <c r="F20" s="15"/>
      <c r="G20" s="13"/>
      <c r="H20" s="15"/>
      <c r="I20" s="13"/>
      <c r="J20" s="13"/>
      <c r="K20" s="13"/>
      <c r="L20" s="13"/>
      <c r="M20" s="254"/>
    </row>
    <row r="21" spans="3:13">
      <c r="C21" s="255" t="s">
        <v>12</v>
      </c>
      <c r="D21" s="558" t="s">
        <v>9</v>
      </c>
      <c r="E21" s="559"/>
      <c r="F21" s="557"/>
      <c r="G21" s="557"/>
      <c r="H21" s="557"/>
      <c r="I21" s="557"/>
      <c r="J21" s="246"/>
      <c r="K21" s="246"/>
      <c r="L21" s="246"/>
      <c r="M21" s="256"/>
    </row>
    <row r="22" spans="3:13">
      <c r="C22" s="255"/>
      <c r="D22" s="558" t="s">
        <v>10</v>
      </c>
      <c r="E22" s="559"/>
      <c r="F22" s="557"/>
      <c r="G22" s="557"/>
      <c r="H22" s="557"/>
      <c r="I22" s="557"/>
      <c r="J22" s="246"/>
      <c r="K22" s="246"/>
      <c r="L22" s="246"/>
      <c r="M22" s="256"/>
    </row>
    <row r="23" spans="3:13">
      <c r="C23" s="266"/>
      <c r="D23" s="15"/>
      <c r="E23" s="226" t="s">
        <v>11</v>
      </c>
      <c r="F23" s="263"/>
      <c r="G23" s="226"/>
      <c r="H23" s="264"/>
      <c r="I23" s="13"/>
      <c r="J23" s="250"/>
      <c r="K23" s="250"/>
      <c r="L23" s="250"/>
      <c r="M23" s="265"/>
    </row>
    <row r="24" spans="3:13" ht="15.75" thickBot="1">
      <c r="C24" s="257"/>
      <c r="D24" s="258"/>
      <c r="E24" s="258"/>
      <c r="F24" s="258"/>
      <c r="G24" s="247"/>
      <c r="H24" s="247"/>
      <c r="I24" s="247"/>
      <c r="J24" s="247"/>
      <c r="K24" s="247"/>
      <c r="L24" s="247"/>
      <c r="M24" s="259"/>
    </row>
    <row r="25" spans="3:13">
      <c r="C25" s="260"/>
      <c r="D25" s="261"/>
      <c r="E25" s="261"/>
      <c r="F25" s="261"/>
      <c r="G25" s="248"/>
      <c r="H25" s="248"/>
      <c r="I25" s="248"/>
      <c r="J25" s="248"/>
      <c r="K25" s="13"/>
      <c r="L25" s="13"/>
      <c r="M25" s="254"/>
    </row>
    <row r="26" spans="3:13">
      <c r="C26" s="255" t="s">
        <v>13</v>
      </c>
      <c r="D26" s="560" t="s">
        <v>389</v>
      </c>
      <c r="E26" s="562"/>
      <c r="F26" s="16"/>
      <c r="G26" s="560"/>
      <c r="H26" s="562"/>
      <c r="I26" s="13"/>
      <c r="J26" s="13"/>
      <c r="K26" s="13"/>
      <c r="L26" s="13"/>
      <c r="M26" s="254"/>
    </row>
    <row r="27" spans="3:13">
      <c r="C27" s="255" t="s">
        <v>14</v>
      </c>
      <c r="D27" s="560" t="s">
        <v>390</v>
      </c>
      <c r="E27" s="562"/>
      <c r="F27" s="16"/>
      <c r="G27" s="560"/>
      <c r="H27" s="562"/>
      <c r="I27" s="13"/>
      <c r="J27" s="13"/>
      <c r="K27" s="13"/>
      <c r="L27" s="13"/>
      <c r="M27" s="254"/>
    </row>
    <row r="28" spans="3:13">
      <c r="C28" s="255" t="s">
        <v>15</v>
      </c>
      <c r="D28" s="566" t="s">
        <v>391</v>
      </c>
      <c r="E28" s="562"/>
      <c r="F28" s="16"/>
      <c r="G28" s="567"/>
      <c r="H28" s="562"/>
      <c r="I28" s="13"/>
      <c r="J28" s="13"/>
      <c r="K28" s="13"/>
      <c r="L28" s="13"/>
      <c r="M28" s="254"/>
    </row>
    <row r="29" spans="3:13" ht="15.75" thickBot="1">
      <c r="C29" s="257"/>
      <c r="D29" s="258"/>
      <c r="E29" s="258"/>
      <c r="F29" s="258"/>
      <c r="G29" s="247"/>
      <c r="H29" s="247"/>
      <c r="I29" s="247"/>
      <c r="J29" s="247"/>
      <c r="K29" s="247"/>
      <c r="L29" s="247"/>
      <c r="M29" s="259"/>
    </row>
    <row r="30" spans="3:13" ht="24.75">
      <c r="C30" s="563" t="s">
        <v>16</v>
      </c>
      <c r="D30" s="564"/>
      <c r="E30" s="564"/>
      <c r="F30" s="564"/>
      <c r="G30" s="564"/>
      <c r="H30" s="564"/>
      <c r="I30" s="564"/>
      <c r="J30" s="564"/>
      <c r="K30" s="564"/>
      <c r="L30" s="564"/>
      <c r="M30" s="565"/>
    </row>
    <row r="31" spans="3:13">
      <c r="C31" s="267"/>
      <c r="D31" s="15"/>
      <c r="E31" s="15"/>
      <c r="F31" s="13"/>
      <c r="G31" s="13"/>
      <c r="H31" s="13"/>
      <c r="I31" s="13"/>
      <c r="J31" s="13"/>
      <c r="K31" s="13"/>
      <c r="L31" s="13"/>
      <c r="M31" s="254"/>
    </row>
    <row r="32" spans="3:13">
      <c r="C32" s="255" t="s">
        <v>17</v>
      </c>
      <c r="D32" s="202" t="s">
        <v>38</v>
      </c>
      <c r="E32" s="202" t="s">
        <v>39</v>
      </c>
      <c r="F32" s="202" t="s">
        <v>65</v>
      </c>
      <c r="G32" s="202" t="s">
        <v>66</v>
      </c>
      <c r="H32" s="202" t="s">
        <v>195</v>
      </c>
      <c r="I32" s="17"/>
      <c r="J32" s="17"/>
      <c r="K32" s="17"/>
      <c r="L32" s="17"/>
      <c r="M32" s="268"/>
    </row>
    <row r="33" spans="3:13" ht="15.75" thickBot="1">
      <c r="C33" s="257"/>
      <c r="D33" s="258"/>
      <c r="E33" s="258"/>
      <c r="F33" s="258"/>
      <c r="G33" s="247"/>
      <c r="H33" s="247"/>
      <c r="I33" s="247"/>
      <c r="J33" s="247"/>
      <c r="K33" s="247"/>
      <c r="L33" s="247"/>
      <c r="M33" s="259"/>
    </row>
    <row r="34" spans="3:13">
      <c r="C34" s="260"/>
      <c r="D34" s="261"/>
      <c r="E34" s="261"/>
      <c r="F34" s="261"/>
      <c r="G34" s="248"/>
      <c r="H34" s="248"/>
      <c r="I34" s="248"/>
      <c r="J34" s="248"/>
      <c r="K34" s="13"/>
      <c r="L34" s="13"/>
      <c r="M34" s="254"/>
    </row>
    <row r="35" spans="3:13">
      <c r="C35" s="255" t="s">
        <v>18</v>
      </c>
      <c r="D35" s="202" t="s">
        <v>30</v>
      </c>
      <c r="E35" s="202" t="s">
        <v>27</v>
      </c>
      <c r="F35" s="202" t="s">
        <v>31</v>
      </c>
      <c r="G35" s="202" t="s">
        <v>32</v>
      </c>
      <c r="H35" s="202" t="s">
        <v>33</v>
      </c>
      <c r="I35" s="202" t="s">
        <v>34</v>
      </c>
      <c r="J35" s="251" t="s">
        <v>35</v>
      </c>
      <c r="K35" s="251" t="s">
        <v>26</v>
      </c>
      <c r="L35" s="251" t="s">
        <v>36</v>
      </c>
      <c r="M35" s="269" t="s">
        <v>37</v>
      </c>
    </row>
    <row r="36" spans="3:13" ht="15.75" thickBot="1">
      <c r="C36" s="257"/>
      <c r="D36" s="258"/>
      <c r="E36" s="258"/>
      <c r="F36" s="258"/>
      <c r="G36" s="247"/>
      <c r="H36" s="247"/>
      <c r="I36" s="247"/>
      <c r="J36" s="247"/>
      <c r="K36" s="13"/>
      <c r="L36" s="13"/>
      <c r="M36" s="254"/>
    </row>
    <row r="37" spans="3:13">
      <c r="C37" s="260"/>
      <c r="D37" s="261"/>
      <c r="E37" s="261"/>
      <c r="F37" s="261"/>
      <c r="G37" s="248"/>
      <c r="H37" s="248"/>
      <c r="I37" s="248"/>
      <c r="J37" s="248"/>
      <c r="K37" s="248"/>
      <c r="L37" s="248"/>
      <c r="M37" s="270"/>
    </row>
    <row r="38" spans="3:13">
      <c r="C38" s="255" t="s">
        <v>19</v>
      </c>
      <c r="D38" s="202" t="s">
        <v>392</v>
      </c>
      <c r="E38" s="202"/>
      <c r="F38" s="202"/>
      <c r="G38" s="202"/>
      <c r="H38" s="202"/>
      <c r="I38" s="17"/>
      <c r="J38" s="17"/>
      <c r="K38" s="17"/>
      <c r="L38" s="17"/>
      <c r="M38" s="268"/>
    </row>
    <row r="39" spans="3:13" ht="15.75" thickBot="1">
      <c r="C39" s="271"/>
      <c r="D39" s="272"/>
      <c r="E39" s="272"/>
      <c r="F39" s="247"/>
      <c r="G39" s="252"/>
      <c r="H39" s="252"/>
      <c r="I39" s="252"/>
      <c r="J39" s="252"/>
      <c r="K39" s="252"/>
      <c r="L39" s="252"/>
      <c r="M39" s="273"/>
    </row>
  </sheetData>
  <mergeCells count="19">
    <mergeCell ref="C30:M30"/>
    <mergeCell ref="D18:E18"/>
    <mergeCell ref="F18:I18"/>
    <mergeCell ref="D21:E21"/>
    <mergeCell ref="F21:I21"/>
    <mergeCell ref="D28:E28"/>
    <mergeCell ref="G28:H28"/>
    <mergeCell ref="D22:E22"/>
    <mergeCell ref="F22:I22"/>
    <mergeCell ref="D26:E26"/>
    <mergeCell ref="G26:H26"/>
    <mergeCell ref="D27:E27"/>
    <mergeCell ref="G27:H27"/>
    <mergeCell ref="C7:J7"/>
    <mergeCell ref="D13:I13"/>
    <mergeCell ref="D14:F14"/>
    <mergeCell ref="D17:E17"/>
    <mergeCell ref="F17:I17"/>
    <mergeCell ref="C11:M11"/>
  </mergeCells>
  <hyperlinks>
    <hyperlink ref="D28" r:id="rId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5"/>
  <sheetViews>
    <sheetView zoomScale="80" zoomScaleNormal="80" zoomScaleSheetLayoutView="75" workbookViewId="0"/>
  </sheetViews>
  <sheetFormatPr defaultRowHeight="12.75"/>
  <cols>
    <col min="1" max="1" width="10.42578125" style="216" customWidth="1"/>
    <col min="2" max="2" width="16.7109375" style="216" customWidth="1"/>
    <col min="3" max="3" width="70.7109375" style="216" customWidth="1"/>
    <col min="4" max="7" width="13" style="216" hidden="1" customWidth="1"/>
    <col min="8" max="8" width="13" style="216" customWidth="1"/>
    <col min="9" max="13" width="10.28515625" style="216" customWidth="1"/>
    <col min="14" max="18" width="10.85546875" style="216" customWidth="1"/>
    <col min="19" max="21" width="8.85546875" style="216" customWidth="1"/>
    <col min="22" max="16384" width="9.140625" style="216"/>
  </cols>
  <sheetData>
    <row r="1" spans="1:19" ht="23.25">
      <c r="A1" s="1"/>
      <c r="B1" s="1"/>
      <c r="C1" s="208" t="s">
        <v>22</v>
      </c>
      <c r="D1" s="208"/>
      <c r="E1" s="5"/>
      <c r="F1" s="5"/>
      <c r="G1" s="5"/>
      <c r="H1" s="5"/>
      <c r="I1" s="5"/>
      <c r="J1" s="5"/>
      <c r="K1" s="5"/>
      <c r="L1" s="5"/>
      <c r="M1" s="5"/>
      <c r="N1" s="5"/>
      <c r="O1" s="6"/>
    </row>
    <row r="2" spans="1:19" ht="23.25">
      <c r="A2" s="1"/>
      <c r="B2" s="1"/>
      <c r="C2" s="207" t="str">
        <f>+'1.2 Business &amp; other details  '!$C$2</f>
        <v>Directlink Joint Venture</v>
      </c>
      <c r="D2" s="207"/>
      <c r="E2" s="5"/>
      <c r="F2" s="5"/>
      <c r="G2" s="5"/>
      <c r="H2" s="5"/>
      <c r="I2" s="5"/>
      <c r="J2" s="5"/>
      <c r="K2" s="5"/>
      <c r="L2" s="5"/>
      <c r="M2" s="5"/>
      <c r="N2" s="5"/>
      <c r="O2" s="6"/>
    </row>
    <row r="3" spans="1:19" ht="23.25">
      <c r="A3" s="1"/>
      <c r="B3" s="1"/>
      <c r="C3" s="207" t="str">
        <f>+'1.2 Business &amp; other details  '!$C$3</f>
        <v>2015-16 to 2019-20</v>
      </c>
      <c r="D3" s="207"/>
      <c r="E3" s="5"/>
      <c r="F3" s="5"/>
      <c r="G3" s="5"/>
      <c r="H3" s="5"/>
      <c r="I3" s="5"/>
      <c r="J3" s="5"/>
      <c r="K3" s="5"/>
      <c r="L3" s="5"/>
      <c r="M3" s="5"/>
      <c r="N3" s="5"/>
      <c r="O3" s="6"/>
    </row>
    <row r="4" spans="1:19" ht="23.25">
      <c r="A4" s="1"/>
      <c r="B4" s="1"/>
      <c r="C4" s="7" t="s">
        <v>193</v>
      </c>
      <c r="D4" s="7"/>
      <c r="E4" s="7"/>
      <c r="F4" s="7"/>
      <c r="G4" s="7"/>
      <c r="H4" s="7"/>
      <c r="I4" s="7"/>
      <c r="J4" s="7"/>
      <c r="K4" s="7"/>
      <c r="L4" s="7"/>
      <c r="M4" s="7"/>
      <c r="N4" s="7"/>
      <c r="O4" s="7"/>
    </row>
    <row r="5" spans="1:19" ht="15">
      <c r="A5" s="1"/>
      <c r="B5" s="1"/>
      <c r="C5" s="1"/>
      <c r="D5" s="1"/>
      <c r="E5" s="1"/>
      <c r="F5" s="1"/>
      <c r="G5" s="1"/>
      <c r="H5" s="1"/>
      <c r="I5" s="1"/>
      <c r="J5" s="1"/>
      <c r="K5" s="1"/>
      <c r="L5" s="1"/>
      <c r="M5" s="1"/>
      <c r="N5" s="1"/>
      <c r="O5" s="1"/>
    </row>
    <row r="6" spans="1:19" ht="15">
      <c r="A6" s="1"/>
      <c r="B6" s="1"/>
      <c r="C6" s="30"/>
      <c r="D6" s="30"/>
      <c r="E6" s="24"/>
      <c r="F6" s="24"/>
      <c r="G6" s="24"/>
      <c r="H6" s="24"/>
      <c r="I6" s="24"/>
      <c r="J6" s="24"/>
      <c r="K6" s="24"/>
      <c r="L6" s="24"/>
      <c r="M6" s="24"/>
      <c r="N6" s="24"/>
      <c r="O6" s="24"/>
    </row>
    <row r="7" spans="1:19" ht="15">
      <c r="A7" s="1"/>
      <c r="B7" s="1"/>
      <c r="C7" s="595"/>
      <c r="D7" s="595"/>
      <c r="E7" s="595"/>
      <c r="F7" s="595"/>
      <c r="G7" s="595"/>
      <c r="H7" s="595"/>
      <c r="I7" s="595"/>
      <c r="J7" s="595"/>
      <c r="K7" s="595"/>
      <c r="L7" s="595"/>
      <c r="M7" s="595"/>
      <c r="N7" s="595"/>
      <c r="O7" s="595"/>
    </row>
    <row r="9" spans="1:19">
      <c r="C9" s="217" t="s">
        <v>348</v>
      </c>
    </row>
    <row r="10" spans="1:19" ht="15" customHeight="1">
      <c r="C10" s="586" t="s">
        <v>350</v>
      </c>
      <c r="D10" s="570" t="s">
        <v>203</v>
      </c>
      <c r="E10" s="571"/>
      <c r="F10" s="571"/>
      <c r="G10" s="571"/>
      <c r="H10" s="571"/>
      <c r="I10" s="571"/>
      <c r="J10" s="571"/>
      <c r="K10" s="571"/>
      <c r="L10" s="571"/>
      <c r="M10" s="572"/>
      <c r="N10" s="589" t="s">
        <v>204</v>
      </c>
      <c r="O10" s="590"/>
      <c r="P10" s="590"/>
      <c r="Q10" s="590"/>
      <c r="R10" s="591"/>
    </row>
    <row r="11" spans="1:19" ht="24.75" customHeight="1">
      <c r="C11" s="587"/>
      <c r="D11" s="573" t="s">
        <v>205</v>
      </c>
      <c r="E11" s="574"/>
      <c r="F11" s="574"/>
      <c r="G11" s="574"/>
      <c r="H11" s="574"/>
      <c r="I11" s="574"/>
      <c r="J11" s="574"/>
      <c r="K11" s="574"/>
      <c r="L11" s="574"/>
      <c r="M11" s="575"/>
      <c r="N11" s="592" t="s">
        <v>206</v>
      </c>
      <c r="O11" s="593"/>
      <c r="P11" s="593"/>
      <c r="Q11" s="593"/>
      <c r="R11" s="594"/>
      <c r="S11" s="546" t="s">
        <v>463</v>
      </c>
    </row>
    <row r="12" spans="1:19">
      <c r="C12" s="588"/>
      <c r="D12" s="81" t="s">
        <v>178</v>
      </c>
      <c r="E12" s="228" t="s">
        <v>207</v>
      </c>
      <c r="F12" s="228" t="s">
        <v>208</v>
      </c>
      <c r="G12" s="228" t="s">
        <v>209</v>
      </c>
      <c r="H12" s="228" t="s">
        <v>210</v>
      </c>
      <c r="I12" s="228" t="s">
        <v>211</v>
      </c>
      <c r="J12" s="228" t="s">
        <v>212</v>
      </c>
      <c r="K12" s="228" t="s">
        <v>213</v>
      </c>
      <c r="L12" s="228" t="s">
        <v>214</v>
      </c>
      <c r="M12" s="228" t="s">
        <v>215</v>
      </c>
      <c r="N12" s="228" t="s">
        <v>216</v>
      </c>
      <c r="O12" s="228" t="s">
        <v>217</v>
      </c>
      <c r="P12" s="228" t="s">
        <v>218</v>
      </c>
      <c r="Q12" s="228" t="s">
        <v>219</v>
      </c>
      <c r="R12" s="228" t="s">
        <v>220</v>
      </c>
      <c r="S12" s="546"/>
    </row>
    <row r="13" spans="1:19" ht="15.75">
      <c r="C13" s="229" t="s">
        <v>221</v>
      </c>
      <c r="D13" s="230" t="s">
        <v>405</v>
      </c>
      <c r="E13" s="231"/>
      <c r="F13" s="231"/>
      <c r="G13" s="231"/>
      <c r="H13" s="231"/>
      <c r="I13" s="231"/>
      <c r="J13" s="231"/>
      <c r="K13" s="231"/>
      <c r="L13" s="231"/>
      <c r="M13" s="232"/>
      <c r="N13" s="232"/>
      <c r="O13" s="232"/>
      <c r="P13" s="232"/>
      <c r="Q13" s="232"/>
      <c r="R13" s="232"/>
      <c r="S13" s="546"/>
    </row>
    <row r="14" spans="1:19">
      <c r="C14" s="233" t="s">
        <v>222</v>
      </c>
      <c r="D14" s="489"/>
      <c r="E14" s="489">
        <v>3060.0052100000003</v>
      </c>
      <c r="F14" s="489">
        <v>1869</v>
      </c>
      <c r="G14" s="489">
        <v>1109.8070149999999</v>
      </c>
      <c r="H14" s="489">
        <v>2400.8063419999999</v>
      </c>
      <c r="I14" s="489">
        <v>2391.1092079999999</v>
      </c>
      <c r="J14" s="489">
        <v>2327.497617</v>
      </c>
      <c r="K14" s="489">
        <v>2378.9419440000001</v>
      </c>
      <c r="L14" s="489">
        <v>2431.3455260000001</v>
      </c>
      <c r="M14" s="489">
        <v>2823.7561162914549</v>
      </c>
      <c r="N14" s="489">
        <f>+N72</f>
        <v>3719.7014249999997</v>
      </c>
      <c r="O14" s="489">
        <f t="shared" ref="O14:R14" si="0">+O72</f>
        <v>3092.3409499999998</v>
      </c>
      <c r="P14" s="489">
        <f t="shared" si="0"/>
        <v>3168.5681499999996</v>
      </c>
      <c r="Q14" s="489">
        <f t="shared" si="0"/>
        <v>3113.8259749999997</v>
      </c>
      <c r="R14" s="489">
        <f t="shared" si="0"/>
        <v>3141.6085999999996</v>
      </c>
      <c r="S14" s="547">
        <f>SUM(N14:R14)</f>
        <v>16236.045099999998</v>
      </c>
    </row>
    <row r="15" spans="1:19">
      <c r="C15" s="233" t="s">
        <v>223</v>
      </c>
      <c r="D15" s="490"/>
      <c r="E15" s="490">
        <v>34.652239999999999</v>
      </c>
      <c r="F15" s="490">
        <v>3</v>
      </c>
      <c r="G15" s="490">
        <v>101.38188500000001</v>
      </c>
      <c r="H15" s="490">
        <v>423.94544499999995</v>
      </c>
      <c r="I15" s="490">
        <v>415.74653999999998</v>
      </c>
      <c r="J15" s="490">
        <v>367.22523200000001</v>
      </c>
      <c r="K15" s="490">
        <v>397.71764999999999</v>
      </c>
      <c r="L15" s="490">
        <v>372.85476945353435</v>
      </c>
      <c r="M15" s="490">
        <v>415.754190878808</v>
      </c>
      <c r="N15" s="490">
        <v>561</v>
      </c>
      <c r="O15" s="490">
        <f t="shared" ref="O15:R15" si="1">+N15</f>
        <v>561</v>
      </c>
      <c r="P15" s="490">
        <f t="shared" si="1"/>
        <v>561</v>
      </c>
      <c r="Q15" s="490">
        <f t="shared" si="1"/>
        <v>561</v>
      </c>
      <c r="R15" s="490">
        <f t="shared" si="1"/>
        <v>561</v>
      </c>
      <c r="S15" s="547">
        <f t="shared" ref="S15:S25" si="2">SUM(N15:R15)</f>
        <v>2805</v>
      </c>
    </row>
    <row r="16" spans="1:19" ht="15">
      <c r="C16" s="235" t="s">
        <v>224</v>
      </c>
      <c r="D16" s="491">
        <f>SUM(D14:D15)</f>
        <v>0</v>
      </c>
      <c r="E16" s="492">
        <f>SUM(E14:E15)</f>
        <v>3094.6574500000002</v>
      </c>
      <c r="F16" s="492">
        <f t="shared" ref="F16:R16" si="3">SUM(F14:F15)</f>
        <v>1872</v>
      </c>
      <c r="G16" s="492">
        <f t="shared" si="3"/>
        <v>1211.1888999999999</v>
      </c>
      <c r="H16" s="492">
        <f t="shared" si="3"/>
        <v>2824.7517869999997</v>
      </c>
      <c r="I16" s="492">
        <f t="shared" si="3"/>
        <v>2806.8557479999999</v>
      </c>
      <c r="J16" s="492">
        <f t="shared" si="3"/>
        <v>2694.7228489999998</v>
      </c>
      <c r="K16" s="492">
        <f t="shared" si="3"/>
        <v>2776.6595940000002</v>
      </c>
      <c r="L16" s="492">
        <f t="shared" si="3"/>
        <v>2804.2002954535346</v>
      </c>
      <c r="M16" s="497">
        <f t="shared" si="3"/>
        <v>3239.5103071702629</v>
      </c>
      <c r="N16" s="502">
        <f t="shared" si="3"/>
        <v>4280.7014249999993</v>
      </c>
      <c r="O16" s="503">
        <f t="shared" si="3"/>
        <v>3653.3409499999998</v>
      </c>
      <c r="P16" s="503">
        <f t="shared" si="3"/>
        <v>3729.5681499999996</v>
      </c>
      <c r="Q16" s="503">
        <f t="shared" si="3"/>
        <v>3674.8259749999997</v>
      </c>
      <c r="R16" s="504">
        <f t="shared" si="3"/>
        <v>3702.6085999999996</v>
      </c>
      <c r="S16" s="547">
        <f t="shared" si="2"/>
        <v>19041.045099999996</v>
      </c>
    </row>
    <row r="17" spans="3:19" ht="15.75">
      <c r="C17" s="229" t="s">
        <v>225</v>
      </c>
      <c r="D17" s="493"/>
      <c r="E17" s="494"/>
      <c r="F17" s="494"/>
      <c r="G17" s="494"/>
      <c r="H17" s="494"/>
      <c r="I17" s="494"/>
      <c r="J17" s="494"/>
      <c r="K17" s="494"/>
      <c r="L17" s="494"/>
      <c r="M17" s="498"/>
      <c r="N17" s="236"/>
      <c r="O17" s="236"/>
      <c r="P17" s="236"/>
      <c r="Q17" s="236"/>
      <c r="R17" s="236"/>
      <c r="S17" s="547"/>
    </row>
    <row r="18" spans="3:19">
      <c r="C18" s="233" t="s">
        <v>166</v>
      </c>
      <c r="D18" s="489"/>
      <c r="E18" s="489">
        <v>365.31648000000001</v>
      </c>
      <c r="F18" s="489">
        <v>333</v>
      </c>
      <c r="G18" s="489">
        <v>372.06236000000001</v>
      </c>
      <c r="H18" s="489">
        <v>317.94879600000002</v>
      </c>
      <c r="I18" s="489">
        <v>353.45099900000002</v>
      </c>
      <c r="J18" s="489">
        <v>354.60055399999999</v>
      </c>
      <c r="K18" s="489">
        <v>489.48079399999995</v>
      </c>
      <c r="L18" s="489">
        <v>658</v>
      </c>
      <c r="M18" s="489">
        <v>1267</v>
      </c>
      <c r="N18" s="489">
        <f>+'2.5 Insurance &amp; Self-insurance'!N37+'2.5 Insurance &amp; Self-insurance'!N56+'2.5 Insurance &amp; Self-insurance'!N71</f>
        <v>1402.2310400000001</v>
      </c>
      <c r="O18" s="489">
        <f>+'2.5 Insurance &amp; Self-insurance'!O37+'2.5 Insurance &amp; Self-insurance'!O56+'2.5 Insurance &amp; Self-insurance'!O71</f>
        <v>1370.2659800000001</v>
      </c>
      <c r="P18" s="489">
        <f>+'2.5 Insurance &amp; Self-insurance'!P37+'2.5 Insurance &amp; Self-insurance'!P56+'2.5 Insurance &amp; Self-insurance'!P71</f>
        <v>1390.12139</v>
      </c>
      <c r="Q18" s="489">
        <f>+'2.5 Insurance &amp; Self-insurance'!Q37+'2.5 Insurance &amp; Self-insurance'!Q56+'2.5 Insurance &amp; Self-insurance'!Q71</f>
        <v>1421.7840900000001</v>
      </c>
      <c r="R18" s="489">
        <f>+'2.5 Insurance &amp; Self-insurance'!R37+'2.5 Insurance &amp; Self-insurance'!R56+'2.5 Insurance &amp; Self-insurance'!R71</f>
        <v>1394.1749800000002</v>
      </c>
      <c r="S18" s="547">
        <f t="shared" si="2"/>
        <v>6978.5774799999999</v>
      </c>
    </row>
    <row r="19" spans="3:19">
      <c r="C19" s="233" t="s">
        <v>226</v>
      </c>
      <c r="D19" s="495"/>
      <c r="E19" s="495">
        <v>0</v>
      </c>
      <c r="F19" s="495">
        <v>3</v>
      </c>
      <c r="G19" s="495">
        <v>5.331137</v>
      </c>
      <c r="H19" s="495">
        <v>6.1023269999999998</v>
      </c>
      <c r="I19" s="495">
        <v>3.113585</v>
      </c>
      <c r="J19" s="495">
        <v>7.6573969999999978</v>
      </c>
      <c r="K19" s="495">
        <v>8.7246610000000011</v>
      </c>
      <c r="L19" s="495">
        <v>9.1593880000000034</v>
      </c>
      <c r="M19" s="495">
        <v>9.2944490031249973</v>
      </c>
      <c r="N19" s="495">
        <f>+M19</f>
        <v>9.2944490031249973</v>
      </c>
      <c r="O19" s="495">
        <f t="shared" ref="O19:R19" si="4">+N19</f>
        <v>9.2944490031249973</v>
      </c>
      <c r="P19" s="495">
        <f t="shared" si="4"/>
        <v>9.2944490031249973</v>
      </c>
      <c r="Q19" s="495">
        <f t="shared" si="4"/>
        <v>9.2944490031249973</v>
      </c>
      <c r="R19" s="495">
        <f t="shared" si="4"/>
        <v>9.2944490031249973</v>
      </c>
      <c r="S19" s="547">
        <f t="shared" si="2"/>
        <v>46.472245015624985</v>
      </c>
    </row>
    <row r="20" spans="3:19">
      <c r="C20" s="233" t="s">
        <v>227</v>
      </c>
      <c r="D20" s="489"/>
      <c r="E20" s="489">
        <v>0</v>
      </c>
      <c r="F20" s="489">
        <v>0</v>
      </c>
      <c r="G20" s="489">
        <v>0</v>
      </c>
      <c r="H20" s="489">
        <v>0</v>
      </c>
      <c r="I20" s="489">
        <v>8.6624999999999996</v>
      </c>
      <c r="J20" s="489">
        <v>0</v>
      </c>
      <c r="K20" s="489">
        <v>9.3939999999999984</v>
      </c>
      <c r="L20" s="489">
        <v>10.754</v>
      </c>
      <c r="M20" s="489">
        <v>10.395</v>
      </c>
      <c r="N20" s="489">
        <f>+M20</f>
        <v>10.395</v>
      </c>
      <c r="O20" s="489">
        <f t="shared" ref="O20:R20" si="5">+N20</f>
        <v>10.395</v>
      </c>
      <c r="P20" s="489">
        <f t="shared" si="5"/>
        <v>10.395</v>
      </c>
      <c r="Q20" s="489">
        <f t="shared" si="5"/>
        <v>10.395</v>
      </c>
      <c r="R20" s="489">
        <f t="shared" si="5"/>
        <v>10.395</v>
      </c>
      <c r="S20" s="547">
        <f t="shared" si="2"/>
        <v>51.974999999999994</v>
      </c>
    </row>
    <row r="21" spans="3:19">
      <c r="C21" s="233" t="s">
        <v>20</v>
      </c>
      <c r="D21" s="489"/>
      <c r="E21" s="489">
        <v>246.95363000000003</v>
      </c>
      <c r="F21" s="489">
        <v>855</v>
      </c>
      <c r="G21" s="489">
        <v>559.84127299999989</v>
      </c>
      <c r="H21" s="489">
        <v>0.93279999999999996</v>
      </c>
      <c r="I21" s="489">
        <v>4.3239679999999998</v>
      </c>
      <c r="J21" s="489">
        <v>-99.051000000000002</v>
      </c>
      <c r="K21" s="489">
        <v>79.154140999999981</v>
      </c>
      <c r="L21" s="489">
        <v>1.0384</v>
      </c>
      <c r="M21" s="489">
        <v>1.06436</v>
      </c>
      <c r="N21" s="489">
        <f>+M21</f>
        <v>1.06436</v>
      </c>
      <c r="O21" s="489">
        <f t="shared" ref="O21:R21" si="6">+N21</f>
        <v>1.06436</v>
      </c>
      <c r="P21" s="489">
        <f t="shared" si="6"/>
        <v>1.06436</v>
      </c>
      <c r="Q21" s="489">
        <f t="shared" si="6"/>
        <v>1.06436</v>
      </c>
      <c r="R21" s="489">
        <f t="shared" si="6"/>
        <v>1.06436</v>
      </c>
      <c r="S21" s="547">
        <f t="shared" si="2"/>
        <v>5.3217999999999996</v>
      </c>
    </row>
    <row r="22" spans="3:19" ht="15">
      <c r="C22" s="237" t="s">
        <v>228</v>
      </c>
      <c r="D22" s="491">
        <f>SUM(D18:D21)</f>
        <v>0</v>
      </c>
      <c r="E22" s="492">
        <f>SUM(E18:E21)</f>
        <v>612.27011000000005</v>
      </c>
      <c r="F22" s="492">
        <f t="shared" ref="F22:R22" si="7">SUM(F18:F21)</f>
        <v>1191</v>
      </c>
      <c r="G22" s="492">
        <f t="shared" si="7"/>
        <v>937.23476999999991</v>
      </c>
      <c r="H22" s="492">
        <f t="shared" si="7"/>
        <v>324.983923</v>
      </c>
      <c r="I22" s="492">
        <f t="shared" si="7"/>
        <v>369.55105200000003</v>
      </c>
      <c r="J22" s="492">
        <f t="shared" si="7"/>
        <v>263.206951</v>
      </c>
      <c r="K22" s="492">
        <f t="shared" si="7"/>
        <v>586.75359600000002</v>
      </c>
      <c r="L22" s="492">
        <f t="shared" si="7"/>
        <v>678.95178800000008</v>
      </c>
      <c r="M22" s="497">
        <f t="shared" si="7"/>
        <v>1287.7538090031251</v>
      </c>
      <c r="N22" s="502">
        <f t="shared" si="7"/>
        <v>1422.9848490031252</v>
      </c>
      <c r="O22" s="503">
        <f t="shared" si="7"/>
        <v>1391.0197890031252</v>
      </c>
      <c r="P22" s="503">
        <f t="shared" si="7"/>
        <v>1410.8751990031251</v>
      </c>
      <c r="Q22" s="503">
        <f t="shared" si="7"/>
        <v>1442.5378990031252</v>
      </c>
      <c r="R22" s="504">
        <f t="shared" si="7"/>
        <v>1414.9287890031253</v>
      </c>
      <c r="S22" s="547">
        <f t="shared" si="2"/>
        <v>7082.346525015626</v>
      </c>
    </row>
    <row r="23" spans="3:19" ht="15.75" thickBot="1">
      <c r="C23" s="237" t="s">
        <v>159</v>
      </c>
      <c r="D23" s="496">
        <f>SUM(D22,D16)</f>
        <v>0</v>
      </c>
      <c r="E23" s="496">
        <f>SUM(E22,E16)</f>
        <v>3706.9275600000001</v>
      </c>
      <c r="F23" s="496">
        <f t="shared" ref="F23:R23" si="8">SUM(F22,F16)</f>
        <v>3063</v>
      </c>
      <c r="G23" s="496">
        <f t="shared" si="8"/>
        <v>2148.4236699999997</v>
      </c>
      <c r="H23" s="496">
        <f t="shared" si="8"/>
        <v>3149.7357099999999</v>
      </c>
      <c r="I23" s="496">
        <f t="shared" si="8"/>
        <v>3176.4067999999997</v>
      </c>
      <c r="J23" s="496">
        <f t="shared" si="8"/>
        <v>2957.9297999999999</v>
      </c>
      <c r="K23" s="496">
        <f t="shared" si="8"/>
        <v>3363.4131900000002</v>
      </c>
      <c r="L23" s="496">
        <f t="shared" si="8"/>
        <v>3483.1520834535349</v>
      </c>
      <c r="M23" s="499">
        <f t="shared" si="8"/>
        <v>4527.2641161733882</v>
      </c>
      <c r="N23" s="505">
        <f t="shared" si="8"/>
        <v>5703.6862740031247</v>
      </c>
      <c r="O23" s="505">
        <f t="shared" si="8"/>
        <v>5044.3607390031248</v>
      </c>
      <c r="P23" s="505">
        <f t="shared" si="8"/>
        <v>5140.4433490031242</v>
      </c>
      <c r="Q23" s="505">
        <f t="shared" si="8"/>
        <v>5117.3638740031247</v>
      </c>
      <c r="R23" s="505">
        <f t="shared" si="8"/>
        <v>5117.5373890031251</v>
      </c>
      <c r="S23" s="547">
        <f t="shared" si="2"/>
        <v>26123.391625015625</v>
      </c>
    </row>
    <row r="24" spans="3:19" ht="15.75" thickTop="1">
      <c r="C24" s="533" t="s">
        <v>461</v>
      </c>
      <c r="D24" s="532"/>
      <c r="E24" s="532"/>
      <c r="F24" s="532"/>
      <c r="G24" s="532"/>
      <c r="H24" s="532"/>
      <c r="I24" s="532"/>
      <c r="J24" s="532"/>
      <c r="K24" s="532"/>
      <c r="L24" s="532"/>
      <c r="M24" s="532"/>
      <c r="N24" s="548">
        <f>+[8]Input!G$248*1000</f>
        <v>82.030519045455478</v>
      </c>
      <c r="O24" s="548">
        <f>+[8]Input!H$248*1000</f>
        <v>82.780997024925682</v>
      </c>
      <c r="P24" s="548">
        <f>+[8]Input!I$248*1000</f>
        <v>83.096275457698411</v>
      </c>
      <c r="Q24" s="548">
        <f>+[8]Input!J$248*1000</f>
        <v>82.380546032619534</v>
      </c>
      <c r="R24" s="548">
        <f>+[8]Input!K$248*1000</f>
        <v>82.263810131458726</v>
      </c>
      <c r="S24" s="547">
        <f t="shared" si="2"/>
        <v>412.55214769215786</v>
      </c>
    </row>
    <row r="25" spans="3:19" ht="15">
      <c r="C25" s="533" t="s">
        <v>462</v>
      </c>
      <c r="D25" s="532"/>
      <c r="E25" s="532"/>
      <c r="F25" s="532"/>
      <c r="G25" s="532"/>
      <c r="H25" s="532"/>
      <c r="I25" s="532"/>
      <c r="J25" s="532"/>
      <c r="K25" s="532"/>
      <c r="L25" s="532"/>
      <c r="M25" s="532"/>
      <c r="N25" s="548">
        <f>+N23+N24</f>
        <v>5785.7167930485803</v>
      </c>
      <c r="O25" s="548">
        <f t="shared" ref="O25:R25" si="9">+O23+O24</f>
        <v>5127.1417360280502</v>
      </c>
      <c r="P25" s="548">
        <f t="shared" si="9"/>
        <v>5223.5396244608228</v>
      </c>
      <c r="Q25" s="548">
        <f t="shared" si="9"/>
        <v>5199.744420035744</v>
      </c>
      <c r="R25" s="548">
        <f t="shared" si="9"/>
        <v>5199.8011991345838</v>
      </c>
      <c r="S25" s="547">
        <f t="shared" si="2"/>
        <v>26535.943772707782</v>
      </c>
    </row>
    <row r="26" spans="3:19" ht="15">
      <c r="C26"/>
      <c r="D26"/>
      <c r="E26"/>
      <c r="F26"/>
      <c r="G26"/>
      <c r="H26"/>
      <c r="I26"/>
      <c r="J26"/>
      <c r="K26"/>
      <c r="L26"/>
      <c r="M26"/>
      <c r="N26" s="549"/>
      <c r="O26" s="549"/>
      <c r="P26" s="549"/>
      <c r="Q26" s="549"/>
      <c r="R26" s="549"/>
    </row>
    <row r="27" spans="3:19" ht="15">
      <c r="C27" s="65" t="s">
        <v>349</v>
      </c>
      <c r="D27"/>
      <c r="E27"/>
      <c r="F27"/>
      <c r="G27"/>
      <c r="H27"/>
      <c r="I27"/>
      <c r="J27"/>
      <c r="K27"/>
      <c r="L27"/>
      <c r="M27"/>
      <c r="N27"/>
      <c r="O27"/>
      <c r="P27" s="62"/>
      <c r="Q27" s="62"/>
      <c r="R27" s="62"/>
    </row>
    <row r="28" spans="3:19">
      <c r="C28" s="586" t="s">
        <v>351</v>
      </c>
      <c r="D28" s="570" t="s">
        <v>203</v>
      </c>
      <c r="E28" s="571"/>
      <c r="F28" s="571"/>
      <c r="G28" s="571"/>
      <c r="H28" s="571"/>
      <c r="I28" s="571"/>
      <c r="J28" s="571"/>
      <c r="K28" s="571"/>
      <c r="L28" s="571"/>
      <c r="M28" s="572"/>
      <c r="N28" s="589" t="s">
        <v>204</v>
      </c>
      <c r="O28" s="590"/>
      <c r="P28" s="590"/>
      <c r="Q28" s="590"/>
      <c r="R28" s="591"/>
    </row>
    <row r="29" spans="3:19" ht="17.25" customHeight="1">
      <c r="C29" s="587"/>
      <c r="D29" s="573" t="s">
        <v>205</v>
      </c>
      <c r="E29" s="574"/>
      <c r="F29" s="574"/>
      <c r="G29" s="574"/>
      <c r="H29" s="574"/>
      <c r="I29" s="574"/>
      <c r="J29" s="574"/>
      <c r="K29" s="574"/>
      <c r="L29" s="574"/>
      <c r="M29" s="575"/>
      <c r="N29" s="592" t="s">
        <v>206</v>
      </c>
      <c r="O29" s="593"/>
      <c r="P29" s="593"/>
      <c r="Q29" s="593"/>
      <c r="R29" s="594"/>
    </row>
    <row r="30" spans="3:19">
      <c r="C30" s="588"/>
      <c r="D30" s="81" t="s">
        <v>178</v>
      </c>
      <c r="E30" s="228" t="s">
        <v>207</v>
      </c>
      <c r="F30" s="228" t="s">
        <v>208</v>
      </c>
      <c r="G30" s="228" t="s">
        <v>209</v>
      </c>
      <c r="H30" s="228" t="s">
        <v>210</v>
      </c>
      <c r="I30" s="228" t="s">
        <v>211</v>
      </c>
      <c r="J30" s="228" t="s">
        <v>212</v>
      </c>
      <c r="K30" s="228" t="s">
        <v>213</v>
      </c>
      <c r="L30" s="228" t="s">
        <v>214</v>
      </c>
      <c r="M30" s="228" t="s">
        <v>215</v>
      </c>
      <c r="N30" s="228" t="s">
        <v>216</v>
      </c>
      <c r="O30" s="228" t="s">
        <v>217</v>
      </c>
      <c r="P30" s="228" t="s">
        <v>218</v>
      </c>
      <c r="Q30" s="228" t="s">
        <v>219</v>
      </c>
      <c r="R30" s="228" t="s">
        <v>220</v>
      </c>
    </row>
    <row r="31" spans="3:19" ht="15">
      <c r="C31" s="440" t="s">
        <v>229</v>
      </c>
      <c r="D31" s="442"/>
      <c r="E31" s="443"/>
      <c r="F31" s="443"/>
      <c r="G31" s="443"/>
      <c r="H31" s="443"/>
      <c r="I31" s="443"/>
      <c r="J31" s="443"/>
      <c r="K31" s="443"/>
      <c r="L31" s="443"/>
      <c r="M31" s="444"/>
      <c r="N31" s="423"/>
      <c r="O31" s="231"/>
      <c r="P31" s="231"/>
      <c r="Q31" s="231"/>
      <c r="R31" s="232"/>
    </row>
    <row r="32" spans="3:19">
      <c r="C32" s="439" t="s">
        <v>234</v>
      </c>
      <c r="D32" s="445"/>
      <c r="E32" s="446"/>
      <c r="F32" s="446"/>
      <c r="G32" s="446"/>
      <c r="H32" s="446"/>
      <c r="I32" s="446"/>
      <c r="J32" s="446"/>
      <c r="K32" s="446"/>
      <c r="L32" s="446"/>
      <c r="M32" s="447"/>
      <c r="N32" s="441"/>
      <c r="O32" s="234"/>
      <c r="P32" s="234"/>
      <c r="Q32" s="234"/>
      <c r="R32" s="234"/>
    </row>
    <row r="33" spans="3:18">
      <c r="C33" s="439" t="s">
        <v>230</v>
      </c>
      <c r="D33" s="445"/>
      <c r="E33" s="446"/>
      <c r="F33" s="446"/>
      <c r="G33" s="446"/>
      <c r="H33" s="446"/>
      <c r="I33" s="446"/>
      <c r="J33" s="446"/>
      <c r="K33" s="446"/>
      <c r="L33" s="446"/>
      <c r="M33" s="447"/>
      <c r="N33" s="441"/>
      <c r="O33" s="234"/>
      <c r="P33" s="234"/>
      <c r="Q33" s="234"/>
      <c r="R33" s="234"/>
    </row>
    <row r="34" spans="3:18" ht="15">
      <c r="C34" s="439" t="s">
        <v>231</v>
      </c>
      <c r="D34" s="448"/>
      <c r="E34" s="449"/>
      <c r="F34" s="449"/>
      <c r="G34" s="449"/>
      <c r="H34" s="449"/>
      <c r="I34" s="449"/>
      <c r="J34" s="449"/>
      <c r="K34" s="449"/>
      <c r="L34" s="449"/>
      <c r="M34" s="450"/>
      <c r="N34" s="441"/>
      <c r="O34" s="234"/>
      <c r="P34" s="234"/>
      <c r="Q34" s="234"/>
      <c r="R34" s="234"/>
    </row>
    <row r="35" spans="3:18">
      <c r="C35" s="439" t="s">
        <v>232</v>
      </c>
      <c r="D35" s="451"/>
      <c r="E35" s="452"/>
      <c r="F35" s="452"/>
      <c r="G35" s="452"/>
      <c r="H35" s="452"/>
      <c r="I35" s="452"/>
      <c r="J35" s="452"/>
      <c r="K35" s="452"/>
      <c r="L35" s="452"/>
      <c r="M35" s="453"/>
      <c r="N35" s="441"/>
      <c r="O35" s="234"/>
      <c r="P35" s="234"/>
      <c r="Q35" s="234"/>
      <c r="R35" s="234"/>
    </row>
    <row r="36" spans="3:18">
      <c r="C36" s="439" t="s">
        <v>360</v>
      </c>
      <c r="D36" s="445"/>
      <c r="E36" s="446"/>
      <c r="F36" s="446"/>
      <c r="G36" s="446"/>
      <c r="H36" s="446"/>
      <c r="I36" s="446"/>
      <c r="J36" s="446"/>
      <c r="K36" s="446"/>
      <c r="L36" s="446"/>
      <c r="M36" s="447"/>
      <c r="N36" s="441"/>
      <c r="O36" s="234"/>
      <c r="P36" s="234"/>
      <c r="Q36" s="234"/>
      <c r="R36" s="234"/>
    </row>
    <row r="37" spans="3:18" ht="15.75" thickBot="1">
      <c r="C37" s="440" t="s">
        <v>233</v>
      </c>
      <c r="D37" s="454"/>
      <c r="E37" s="455"/>
      <c r="F37" s="455"/>
      <c r="G37" s="455"/>
      <c r="H37" s="455"/>
      <c r="I37" s="455"/>
      <c r="J37" s="455"/>
      <c r="K37" s="455"/>
      <c r="L37" s="455"/>
      <c r="M37" s="456"/>
      <c r="N37" s="238">
        <f>SUM(N32:N36)</f>
        <v>0</v>
      </c>
      <c r="O37" s="238">
        <f t="shared" ref="O37:R37" si="10">SUM(O32:O36)</f>
        <v>0</v>
      </c>
      <c r="P37" s="238">
        <f t="shared" si="10"/>
        <v>0</v>
      </c>
      <c r="Q37" s="238">
        <f t="shared" si="10"/>
        <v>0</v>
      </c>
      <c r="R37" s="238">
        <f t="shared" si="10"/>
        <v>0</v>
      </c>
    </row>
    <row r="38" spans="3:18" ht="13.5" thickTop="1"/>
    <row r="39" spans="3:18" ht="15">
      <c r="C39" s="26" t="s">
        <v>359</v>
      </c>
      <c r="D39" s="1"/>
      <c r="E39" s="25"/>
      <c r="F39" s="25"/>
      <c r="G39" s="25"/>
      <c r="H39" s="25"/>
      <c r="I39" s="25"/>
      <c r="J39" s="1"/>
      <c r="K39" s="1"/>
      <c r="L39" s="457"/>
      <c r="M39" s="457"/>
    </row>
    <row r="40" spans="3:18" ht="12.75" customHeight="1">
      <c r="C40" s="576" t="s">
        <v>353</v>
      </c>
      <c r="D40" s="570" t="s">
        <v>203</v>
      </c>
      <c r="E40" s="571"/>
      <c r="F40" s="571"/>
      <c r="G40" s="571"/>
      <c r="H40" s="571"/>
      <c r="I40" s="571"/>
      <c r="J40" s="571"/>
      <c r="K40" s="571"/>
      <c r="L40" s="571"/>
      <c r="M40" s="572"/>
      <c r="N40" s="580" t="s">
        <v>204</v>
      </c>
      <c r="O40" s="581"/>
      <c r="P40" s="581"/>
      <c r="Q40" s="581"/>
      <c r="R40" s="582"/>
    </row>
    <row r="41" spans="3:18" ht="12.75" customHeight="1">
      <c r="C41" s="577"/>
      <c r="D41" s="573" t="s">
        <v>205</v>
      </c>
      <c r="E41" s="574"/>
      <c r="F41" s="574"/>
      <c r="G41" s="574"/>
      <c r="H41" s="574"/>
      <c r="I41" s="574"/>
      <c r="J41" s="574"/>
      <c r="K41" s="574"/>
      <c r="L41" s="574"/>
      <c r="M41" s="575"/>
      <c r="N41" s="583" t="s">
        <v>354</v>
      </c>
      <c r="O41" s="584"/>
      <c r="P41" s="584"/>
      <c r="Q41" s="584"/>
      <c r="R41" s="585"/>
    </row>
    <row r="42" spans="3:18">
      <c r="C42" s="458" t="s">
        <v>355</v>
      </c>
      <c r="D42" s="81" t="s">
        <v>178</v>
      </c>
      <c r="E42" s="228" t="s">
        <v>207</v>
      </c>
      <c r="F42" s="228" t="s">
        <v>208</v>
      </c>
      <c r="G42" s="228" t="s">
        <v>209</v>
      </c>
      <c r="H42" s="228" t="s">
        <v>210</v>
      </c>
      <c r="I42" s="228" t="s">
        <v>211</v>
      </c>
      <c r="J42" s="228" t="s">
        <v>212</v>
      </c>
      <c r="K42" s="228" t="s">
        <v>213</v>
      </c>
      <c r="L42" s="228" t="s">
        <v>214</v>
      </c>
      <c r="M42" s="228" t="s">
        <v>215</v>
      </c>
      <c r="N42" s="228" t="s">
        <v>216</v>
      </c>
      <c r="O42" s="228" t="s">
        <v>217</v>
      </c>
      <c r="P42" s="228" t="s">
        <v>218</v>
      </c>
      <c r="Q42" s="228" t="s">
        <v>219</v>
      </c>
      <c r="R42" s="228" t="s">
        <v>220</v>
      </c>
    </row>
    <row r="43" spans="3:18">
      <c r="C43" s="459"/>
      <c r="D43" s="459"/>
      <c r="E43" s="426"/>
      <c r="F43" s="426"/>
      <c r="G43" s="426"/>
      <c r="H43" s="426"/>
      <c r="I43" s="426"/>
      <c r="J43" s="426"/>
      <c r="K43" s="426"/>
      <c r="L43" s="426"/>
      <c r="M43" s="426"/>
      <c r="N43" s="426"/>
      <c r="O43" s="426"/>
      <c r="P43" s="426"/>
      <c r="Q43" s="426"/>
      <c r="R43" s="426"/>
    </row>
    <row r="44" spans="3:18">
      <c r="C44" s="459"/>
      <c r="D44" s="459"/>
      <c r="E44" s="426"/>
      <c r="F44" s="426"/>
      <c r="G44" s="426"/>
      <c r="H44" s="426"/>
      <c r="I44" s="426"/>
      <c r="J44" s="426"/>
      <c r="K44" s="426"/>
      <c r="L44" s="426"/>
      <c r="M44" s="426"/>
      <c r="N44" s="426"/>
      <c r="O44" s="426"/>
      <c r="P44" s="426"/>
      <c r="Q44" s="426"/>
      <c r="R44" s="426"/>
    </row>
    <row r="45" spans="3:18">
      <c r="C45" s="459"/>
      <c r="D45" s="459"/>
      <c r="E45" s="426"/>
      <c r="F45" s="426"/>
      <c r="G45" s="426"/>
      <c r="H45" s="426"/>
      <c r="I45" s="426"/>
      <c r="J45" s="426"/>
      <c r="K45" s="426"/>
      <c r="L45" s="426"/>
      <c r="M45" s="426"/>
      <c r="N45" s="426"/>
      <c r="O45" s="426"/>
      <c r="P45" s="426"/>
      <c r="Q45" s="426"/>
      <c r="R45" s="426"/>
    </row>
    <row r="46" spans="3:18">
      <c r="C46" s="460" t="s">
        <v>356</v>
      </c>
      <c r="D46" s="461"/>
      <c r="E46" s="427"/>
      <c r="F46" s="427"/>
      <c r="G46" s="427"/>
      <c r="H46" s="427"/>
      <c r="I46" s="427"/>
      <c r="J46" s="427"/>
      <c r="K46" s="427"/>
      <c r="L46" s="427"/>
      <c r="M46" s="427"/>
      <c r="N46" s="427"/>
      <c r="O46" s="427"/>
      <c r="P46" s="427"/>
      <c r="Q46" s="427"/>
      <c r="R46" s="427"/>
    </row>
    <row r="47" spans="3:18">
      <c r="C47" s="568"/>
      <c r="D47" s="569"/>
      <c r="E47" s="462">
        <f>SUM(E43:E46)</f>
        <v>0</v>
      </c>
      <c r="F47" s="463">
        <f t="shared" ref="F47:R47" si="11">SUM(F43:F46)</f>
        <v>0</v>
      </c>
      <c r="G47" s="463">
        <f t="shared" si="11"/>
        <v>0</v>
      </c>
      <c r="H47" s="463">
        <f>SUM(H43:H46)</f>
        <v>0</v>
      </c>
      <c r="I47" s="463">
        <f>SUM(I43:I46)</f>
        <v>0</v>
      </c>
      <c r="J47" s="463">
        <f t="shared" ref="J47:M47" si="12">SUM(J43:J46)</f>
        <v>0</v>
      </c>
      <c r="K47" s="463">
        <f t="shared" si="12"/>
        <v>0</v>
      </c>
      <c r="L47" s="463">
        <f t="shared" si="12"/>
        <v>0</v>
      </c>
      <c r="M47" s="463">
        <f t="shared" si="12"/>
        <v>0</v>
      </c>
      <c r="N47" s="463">
        <f t="shared" si="11"/>
        <v>0</v>
      </c>
      <c r="O47" s="463">
        <f t="shared" si="11"/>
        <v>0</v>
      </c>
      <c r="P47" s="463">
        <f t="shared" si="11"/>
        <v>0</v>
      </c>
      <c r="Q47" s="463">
        <f t="shared" si="11"/>
        <v>0</v>
      </c>
      <c r="R47" s="463">
        <f t="shared" si="11"/>
        <v>0</v>
      </c>
    </row>
    <row r="48" spans="3:18" ht="15">
      <c r="C48" s="578" t="s">
        <v>357</v>
      </c>
      <c r="D48" s="579"/>
      <c r="E48" s="464"/>
      <c r="F48" s="464"/>
      <c r="G48" s="464"/>
      <c r="H48" s="464"/>
      <c r="I48" s="464"/>
      <c r="J48" s="464"/>
      <c r="K48" s="464"/>
      <c r="L48" s="464"/>
      <c r="M48" s="464"/>
      <c r="N48" s="465" t="str">
        <f>IF(N$47-N$36=0,"OK","Error")</f>
        <v>OK</v>
      </c>
      <c r="O48" s="465" t="str">
        <f t="shared" ref="O48:R48" si="13">IF(O$47-O$36=0,"OK","Error")</f>
        <v>OK</v>
      </c>
      <c r="P48" s="465" t="str">
        <f t="shared" si="13"/>
        <v>OK</v>
      </c>
      <c r="Q48" s="465" t="str">
        <f t="shared" si="13"/>
        <v>OK</v>
      </c>
      <c r="R48" s="465" t="str">
        <f t="shared" si="13"/>
        <v>OK</v>
      </c>
    </row>
    <row r="49" spans="3:18" ht="15">
      <c r="C49" s="1"/>
      <c r="D49" s="1"/>
      <c r="E49" s="25"/>
      <c r="F49" s="25"/>
      <c r="G49" s="25"/>
      <c r="H49" s="25"/>
      <c r="I49" s="25"/>
      <c r="J49" s="25"/>
      <c r="K49" s="25"/>
      <c r="L49" s="25"/>
      <c r="M49" s="25"/>
      <c r="N49" s="1"/>
      <c r="O49" s="1"/>
      <c r="P49" s="457"/>
      <c r="Q49" s="457"/>
      <c r="R49" s="457"/>
    </row>
    <row r="50" spans="3:18" ht="15">
      <c r="C50" s="26" t="s">
        <v>352</v>
      </c>
      <c r="D50" s="1"/>
      <c r="E50" s="25"/>
      <c r="F50" s="25"/>
      <c r="G50" s="25"/>
      <c r="H50" s="25"/>
      <c r="I50" s="25"/>
      <c r="J50" s="25"/>
      <c r="K50" s="25"/>
      <c r="L50" s="25"/>
      <c r="M50" s="25"/>
      <c r="N50" s="1"/>
      <c r="O50" s="1"/>
      <c r="P50" s="457"/>
      <c r="Q50" s="457"/>
      <c r="R50" s="457"/>
    </row>
    <row r="51" spans="3:18" ht="12.75" customHeight="1">
      <c r="C51" s="576" t="s">
        <v>358</v>
      </c>
      <c r="D51" s="570" t="s">
        <v>203</v>
      </c>
      <c r="E51" s="571"/>
      <c r="F51" s="571"/>
      <c r="G51" s="571"/>
      <c r="H51" s="571"/>
      <c r="I51" s="571"/>
      <c r="J51" s="571"/>
      <c r="K51" s="571"/>
      <c r="L51" s="571"/>
      <c r="M51" s="572"/>
      <c r="N51" s="580" t="s">
        <v>204</v>
      </c>
      <c r="O51" s="581"/>
      <c r="P51" s="581"/>
      <c r="Q51" s="581"/>
      <c r="R51" s="582"/>
    </row>
    <row r="52" spans="3:18" ht="12.75" customHeight="1">
      <c r="C52" s="577"/>
      <c r="D52" s="573" t="s">
        <v>205</v>
      </c>
      <c r="E52" s="574"/>
      <c r="F52" s="574"/>
      <c r="G52" s="574"/>
      <c r="H52" s="574"/>
      <c r="I52" s="574"/>
      <c r="J52" s="574"/>
      <c r="K52" s="574"/>
      <c r="L52" s="574"/>
      <c r="M52" s="575"/>
      <c r="N52" s="583" t="s">
        <v>354</v>
      </c>
      <c r="O52" s="584"/>
      <c r="P52" s="584"/>
      <c r="Q52" s="584"/>
      <c r="R52" s="585"/>
    </row>
    <row r="53" spans="3:18">
      <c r="C53" s="458" t="s">
        <v>355</v>
      </c>
      <c r="D53" s="81" t="s">
        <v>178</v>
      </c>
      <c r="E53" s="228" t="s">
        <v>207</v>
      </c>
      <c r="F53" s="228" t="s">
        <v>208</v>
      </c>
      <c r="G53" s="228" t="s">
        <v>209</v>
      </c>
      <c r="H53" s="228" t="s">
        <v>210</v>
      </c>
      <c r="I53" s="228" t="s">
        <v>211</v>
      </c>
      <c r="J53" s="228" t="s">
        <v>212</v>
      </c>
      <c r="K53" s="228" t="s">
        <v>213</v>
      </c>
      <c r="L53" s="228" t="s">
        <v>214</v>
      </c>
      <c r="M53" s="228" t="s">
        <v>215</v>
      </c>
      <c r="N53" s="228" t="s">
        <v>216</v>
      </c>
      <c r="O53" s="228" t="s">
        <v>217</v>
      </c>
      <c r="P53" s="228" t="s">
        <v>218</v>
      </c>
      <c r="Q53" s="228" t="s">
        <v>219</v>
      </c>
      <c r="R53" s="228" t="s">
        <v>220</v>
      </c>
    </row>
    <row r="54" spans="3:18">
      <c r="C54" s="459"/>
      <c r="D54" s="459"/>
      <c r="E54" s="426"/>
      <c r="F54" s="426"/>
      <c r="G54" s="426"/>
      <c r="H54" s="426"/>
      <c r="I54" s="426"/>
      <c r="J54" s="426"/>
      <c r="K54" s="426"/>
      <c r="L54" s="426"/>
      <c r="M54" s="426"/>
      <c r="N54" s="426"/>
      <c r="O54" s="426"/>
      <c r="P54" s="426"/>
      <c r="Q54" s="426"/>
      <c r="R54" s="426"/>
    </row>
    <row r="55" spans="3:18">
      <c r="C55" s="459"/>
      <c r="D55" s="459"/>
      <c r="E55" s="426"/>
      <c r="F55" s="426"/>
      <c r="G55" s="426"/>
      <c r="H55" s="426"/>
      <c r="I55" s="426"/>
      <c r="J55" s="426"/>
      <c r="K55" s="426"/>
      <c r="L55" s="426"/>
      <c r="M55" s="426"/>
      <c r="N55" s="426"/>
      <c r="O55" s="426"/>
      <c r="P55" s="426"/>
      <c r="Q55" s="426"/>
      <c r="R55" s="426"/>
    </row>
    <row r="56" spans="3:18">
      <c r="C56" s="459"/>
      <c r="D56" s="459"/>
      <c r="E56" s="426"/>
      <c r="F56" s="426"/>
      <c r="G56" s="426"/>
      <c r="H56" s="426"/>
      <c r="I56" s="426"/>
      <c r="J56" s="426"/>
      <c r="K56" s="426"/>
      <c r="L56" s="426"/>
      <c r="M56" s="426"/>
      <c r="N56" s="426"/>
      <c r="O56" s="426"/>
      <c r="P56" s="426"/>
      <c r="Q56" s="426"/>
      <c r="R56" s="426"/>
    </row>
    <row r="57" spans="3:18">
      <c r="C57" s="460" t="s">
        <v>356</v>
      </c>
      <c r="D57" s="461"/>
      <c r="E57" s="427"/>
      <c r="F57" s="427"/>
      <c r="G57" s="427"/>
      <c r="H57" s="427"/>
      <c r="I57" s="427"/>
      <c r="J57" s="427"/>
      <c r="K57" s="427"/>
      <c r="L57" s="427"/>
      <c r="M57" s="427"/>
      <c r="N57" s="427"/>
      <c r="O57" s="427"/>
      <c r="P57" s="427"/>
      <c r="Q57" s="427"/>
      <c r="R57" s="427"/>
    </row>
    <row r="58" spans="3:18">
      <c r="C58" s="568"/>
      <c r="D58" s="569"/>
      <c r="E58" s="462">
        <f t="shared" ref="E58:R58" si="14">SUM(E54:E57)</f>
        <v>0</v>
      </c>
      <c r="F58" s="463">
        <f t="shared" si="14"/>
        <v>0</v>
      </c>
      <c r="G58" s="463">
        <f t="shared" si="14"/>
        <v>0</v>
      </c>
      <c r="H58" s="463">
        <f t="shared" si="14"/>
        <v>0</v>
      </c>
      <c r="I58" s="463">
        <f t="shared" si="14"/>
        <v>0</v>
      </c>
      <c r="J58" s="463">
        <f t="shared" si="14"/>
        <v>0</v>
      </c>
      <c r="K58" s="463">
        <f t="shared" si="14"/>
        <v>0</v>
      </c>
      <c r="L58" s="463">
        <f t="shared" si="14"/>
        <v>0</v>
      </c>
      <c r="M58" s="463">
        <f t="shared" si="14"/>
        <v>0</v>
      </c>
      <c r="N58" s="463">
        <f t="shared" si="14"/>
        <v>0</v>
      </c>
      <c r="O58" s="463">
        <f t="shared" si="14"/>
        <v>0</v>
      </c>
      <c r="P58" s="463">
        <f t="shared" si="14"/>
        <v>0</v>
      </c>
      <c r="Q58" s="463">
        <f t="shared" si="14"/>
        <v>0</v>
      </c>
      <c r="R58" s="463">
        <f t="shared" si="14"/>
        <v>0</v>
      </c>
    </row>
    <row r="61" spans="3:18">
      <c r="C61" s="500" t="s">
        <v>402</v>
      </c>
    </row>
    <row r="62" spans="3:18">
      <c r="C62" s="500"/>
    </row>
    <row r="63" spans="3:18">
      <c r="C63" s="501" t="s">
        <v>403</v>
      </c>
    </row>
    <row r="64" spans="3:18">
      <c r="C64" s="216" t="s">
        <v>404</v>
      </c>
    </row>
    <row r="66" spans="3:18">
      <c r="C66" s="216" t="s">
        <v>474</v>
      </c>
    </row>
    <row r="67" spans="3:18">
      <c r="C67" s="216" t="s">
        <v>475</v>
      </c>
      <c r="M67" s="216" t="s">
        <v>468</v>
      </c>
    </row>
    <row r="68" spans="3:18">
      <c r="C68" s="508"/>
      <c r="D68" s="509"/>
      <c r="E68" s="509"/>
      <c r="M68" s="538" t="s">
        <v>469</v>
      </c>
      <c r="N68" s="489">
        <f>3485.361</f>
        <v>3485.3609999999999</v>
      </c>
      <c r="O68" s="489">
        <f>2873.302</f>
        <v>2873.3020000000001</v>
      </c>
      <c r="P68" s="489">
        <f>2947.67</f>
        <v>2947.67</v>
      </c>
      <c r="Q68" s="489">
        <f>2894.263</f>
        <v>2894.2629999999999</v>
      </c>
      <c r="R68" s="489">
        <f>2921.368</f>
        <v>2921.3679999999999</v>
      </c>
    </row>
    <row r="69" spans="3:18">
      <c r="C69" s="506"/>
      <c r="D69" s="507"/>
      <c r="E69" s="507"/>
      <c r="M69" s="538" t="s">
        <v>470</v>
      </c>
      <c r="N69" s="489">
        <v>143.61600000000001</v>
      </c>
      <c r="O69" s="489">
        <v>143.61600000000001</v>
      </c>
      <c r="P69" s="489">
        <v>143.61600000000001</v>
      </c>
      <c r="Q69" s="489">
        <v>143.61600000000001</v>
      </c>
      <c r="R69" s="489">
        <v>143.61600000000001</v>
      </c>
    </row>
    <row r="70" spans="3:18">
      <c r="C70" s="506"/>
      <c r="D70" s="507"/>
      <c r="E70" s="507"/>
      <c r="M70" s="538" t="s">
        <v>471</v>
      </c>
      <c r="N70" s="542">
        <f>+N68+N69</f>
        <v>3628.9769999999999</v>
      </c>
      <c r="O70" s="542">
        <f t="shared" ref="O70:R70" si="15">+O68+O69</f>
        <v>3016.9180000000001</v>
      </c>
      <c r="P70" s="542">
        <f t="shared" si="15"/>
        <v>3091.2860000000001</v>
      </c>
      <c r="Q70" s="542">
        <f t="shared" si="15"/>
        <v>3037.8789999999999</v>
      </c>
      <c r="R70" s="542">
        <f t="shared" si="15"/>
        <v>3064.9839999999999</v>
      </c>
    </row>
    <row r="71" spans="3:18">
      <c r="C71" s="506"/>
      <c r="D71" s="507"/>
      <c r="E71" s="507"/>
      <c r="N71" s="542"/>
      <c r="O71" s="542"/>
      <c r="P71" s="542"/>
      <c r="Q71" s="542"/>
      <c r="R71" s="542"/>
    </row>
    <row r="72" spans="3:18">
      <c r="C72" s="506"/>
      <c r="D72" s="507"/>
      <c r="E72" s="507"/>
      <c r="M72" s="538" t="s">
        <v>473</v>
      </c>
      <c r="N72" s="542">
        <f>+N70*1.025</f>
        <v>3719.7014249999997</v>
      </c>
      <c r="O72" s="542">
        <f t="shared" ref="O72:R72" si="16">+O70*1.025</f>
        <v>3092.3409499999998</v>
      </c>
      <c r="P72" s="542">
        <f t="shared" si="16"/>
        <v>3168.5681499999996</v>
      </c>
      <c r="Q72" s="542">
        <f t="shared" si="16"/>
        <v>3113.8259749999997</v>
      </c>
      <c r="R72" s="542">
        <f t="shared" si="16"/>
        <v>3141.6085999999996</v>
      </c>
    </row>
    <row r="73" spans="3:18">
      <c r="C73" s="506"/>
      <c r="D73" s="507"/>
      <c r="E73" s="507"/>
    </row>
    <row r="74" spans="3:18">
      <c r="C74" s="506"/>
      <c r="D74" s="507"/>
      <c r="E74" s="507"/>
    </row>
    <row r="75" spans="3:18">
      <c r="N75" s="216">
        <f>+N69*1.025</f>
        <v>147.2064</v>
      </c>
    </row>
  </sheetData>
  <protectedRanges>
    <protectedRange sqref="E17:N17 E13:N13 C14:C16 E16:M16 E14:L15 D13:D17 E31:M31 E34:M35 E32:L33 D31:D35" name="Range1"/>
    <protectedRange sqref="O17 M14:M15 N16 M32:M33" name="Range2"/>
  </protectedRanges>
  <mergeCells count="24">
    <mergeCell ref="C7:O7"/>
    <mergeCell ref="C10:C12"/>
    <mergeCell ref="N10:R10"/>
    <mergeCell ref="N11:R11"/>
    <mergeCell ref="D10:M10"/>
    <mergeCell ref="D11:M11"/>
    <mergeCell ref="N51:R51"/>
    <mergeCell ref="N52:R52"/>
    <mergeCell ref="N40:R40"/>
    <mergeCell ref="N41:R41"/>
    <mergeCell ref="C28:C30"/>
    <mergeCell ref="N28:R28"/>
    <mergeCell ref="N29:R29"/>
    <mergeCell ref="D28:M28"/>
    <mergeCell ref="D29:M29"/>
    <mergeCell ref="C58:D58"/>
    <mergeCell ref="D40:M40"/>
    <mergeCell ref="D41:M41"/>
    <mergeCell ref="D51:M51"/>
    <mergeCell ref="D52:M52"/>
    <mergeCell ref="C51:C52"/>
    <mergeCell ref="C40:C41"/>
    <mergeCell ref="C47:D47"/>
    <mergeCell ref="C48:D48"/>
  </mergeCells>
  <pageMargins left="0.75" right="0.75" top="1" bottom="1" header="0.5" footer="0.5"/>
  <pageSetup paperSize="9" scale="5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zoomScaleNormal="75" workbookViewId="0"/>
  </sheetViews>
  <sheetFormatPr defaultRowHeight="12.75"/>
  <cols>
    <col min="1" max="1" width="20.5703125" style="216" customWidth="1"/>
    <col min="2" max="2" width="10.140625" style="216" customWidth="1"/>
    <col min="3" max="3" width="22.28515625" style="216" customWidth="1"/>
    <col min="4" max="4" width="20.28515625" style="216" bestFit="1" customWidth="1"/>
    <col min="5" max="12" width="11.42578125" style="216" customWidth="1"/>
    <col min="13" max="13" width="12.28515625" style="216" customWidth="1"/>
    <col min="14" max="18" width="11" style="216" customWidth="1"/>
    <col min="19" max="20" width="10" style="216" customWidth="1"/>
    <col min="21" max="16384" width="9.140625" style="216"/>
  </cols>
  <sheetData>
    <row r="1" spans="1:20" ht="23.25">
      <c r="A1" s="1"/>
      <c r="B1" s="1"/>
      <c r="C1" s="208" t="s">
        <v>22</v>
      </c>
      <c r="D1" s="5"/>
      <c r="E1" s="5"/>
      <c r="F1" s="5"/>
      <c r="G1" s="5"/>
      <c r="H1" s="5"/>
      <c r="I1" s="5"/>
      <c r="J1" s="5"/>
      <c r="K1" s="5"/>
      <c r="L1" s="5"/>
      <c r="M1" s="5"/>
      <c r="N1" s="6"/>
    </row>
    <row r="2" spans="1:20" ht="23.25">
      <c r="A2" s="1"/>
      <c r="B2" s="1"/>
      <c r="C2" s="207" t="str">
        <f>+'1.2 Business &amp; other details  '!$C$2</f>
        <v>Directlink Joint Venture</v>
      </c>
      <c r="D2" s="5"/>
      <c r="E2" s="5"/>
      <c r="F2" s="5"/>
      <c r="G2" s="5"/>
      <c r="H2" s="5"/>
      <c r="I2" s="5"/>
      <c r="J2" s="5"/>
      <c r="K2" s="5"/>
      <c r="L2" s="5"/>
      <c r="M2" s="5"/>
      <c r="N2" s="6"/>
    </row>
    <row r="3" spans="1:20" ht="23.25">
      <c r="A3" s="1"/>
      <c r="B3" s="1"/>
      <c r="C3" s="207" t="str">
        <f>+'1.2 Business &amp; other details  '!$C$3</f>
        <v>2015-16 to 2019-20</v>
      </c>
      <c r="D3" s="5"/>
      <c r="E3" s="5"/>
      <c r="F3" s="5"/>
      <c r="G3" s="5"/>
      <c r="H3" s="5"/>
      <c r="I3" s="5"/>
      <c r="J3" s="5"/>
      <c r="K3" s="5"/>
      <c r="L3" s="5"/>
      <c r="M3" s="5"/>
      <c r="N3" s="6"/>
    </row>
    <row r="4" spans="1:20" ht="23.25">
      <c r="A4" s="1"/>
      <c r="B4" s="1"/>
      <c r="C4" s="7" t="s">
        <v>194</v>
      </c>
      <c r="D4" s="7"/>
      <c r="E4" s="7"/>
      <c r="F4" s="7"/>
      <c r="G4" s="7"/>
      <c r="H4" s="7"/>
      <c r="I4" s="7"/>
      <c r="J4" s="7"/>
      <c r="K4" s="7"/>
      <c r="L4" s="7"/>
      <c r="M4" s="7"/>
      <c r="N4" s="7"/>
    </row>
    <row r="5" spans="1:20" ht="15">
      <c r="A5" s="1"/>
      <c r="B5" s="1"/>
      <c r="C5" s="1"/>
      <c r="D5" s="1"/>
      <c r="E5" s="1"/>
      <c r="F5" s="1"/>
      <c r="G5" s="1"/>
      <c r="H5" s="1"/>
      <c r="I5" s="1"/>
      <c r="J5" s="1"/>
      <c r="K5" s="1"/>
      <c r="L5" s="1"/>
      <c r="M5" s="1"/>
      <c r="N5" s="1"/>
    </row>
    <row r="6" spans="1:20" ht="15">
      <c r="A6" s="1"/>
      <c r="B6" s="1"/>
      <c r="C6" s="30" t="s">
        <v>3</v>
      </c>
      <c r="D6" s="24"/>
      <c r="E6" s="24"/>
      <c r="F6" s="24"/>
      <c r="G6" s="24"/>
      <c r="H6" s="24"/>
      <c r="I6" s="24"/>
      <c r="J6" s="24"/>
      <c r="K6" s="24"/>
      <c r="L6" s="24"/>
      <c r="M6" s="24"/>
      <c r="N6" s="24"/>
    </row>
    <row r="7" spans="1:20" ht="15">
      <c r="A7" s="1"/>
      <c r="B7" s="1"/>
      <c r="C7" s="595"/>
      <c r="D7" s="595"/>
      <c r="E7" s="595"/>
      <c r="F7" s="595"/>
      <c r="G7" s="595"/>
      <c r="H7" s="595"/>
      <c r="I7" s="595"/>
      <c r="J7" s="595"/>
      <c r="K7" s="595"/>
      <c r="L7" s="595"/>
      <c r="M7" s="595"/>
      <c r="N7" s="595"/>
    </row>
    <row r="12" spans="1:20">
      <c r="C12" s="217"/>
    </row>
    <row r="13" spans="1:20">
      <c r="C13" s="217"/>
    </row>
    <row r="14" spans="1:20" ht="13.5" thickBot="1">
      <c r="C14" s="217"/>
    </row>
    <row r="15" spans="1:20" ht="13.5" thickBot="1">
      <c r="C15" s="217"/>
      <c r="E15" s="598" t="s">
        <v>196</v>
      </c>
      <c r="F15" s="599"/>
      <c r="G15" s="599"/>
      <c r="H15" s="599"/>
      <c r="I15" s="599"/>
      <c r="J15" s="599"/>
      <c r="K15" s="599"/>
      <c r="L15" s="599"/>
      <c r="M15" s="599"/>
      <c r="N15" s="600"/>
      <c r="O15" s="598" t="s">
        <v>197</v>
      </c>
      <c r="P15" s="599"/>
      <c r="Q15" s="599"/>
      <c r="R15" s="599"/>
      <c r="S15" s="599"/>
      <c r="T15" s="600"/>
    </row>
    <row r="16" spans="1:20" ht="15.75">
      <c r="C16" s="596" t="s">
        <v>177</v>
      </c>
      <c r="D16" s="597"/>
      <c r="E16" s="81" t="s">
        <v>178</v>
      </c>
      <c r="F16" s="81" t="s">
        <v>179</v>
      </c>
      <c r="G16" s="81" t="s">
        <v>180</v>
      </c>
      <c r="H16" s="81" t="s">
        <v>181</v>
      </c>
      <c r="I16" s="81" t="s">
        <v>182</v>
      </c>
      <c r="J16" s="81" t="s">
        <v>183</v>
      </c>
      <c r="K16" s="81" t="s">
        <v>184</v>
      </c>
      <c r="L16" s="81" t="s">
        <v>185</v>
      </c>
      <c r="M16" s="81" t="s">
        <v>186</v>
      </c>
      <c r="N16" s="81" t="s">
        <v>187</v>
      </c>
      <c r="O16" s="81" t="s">
        <v>188</v>
      </c>
      <c r="P16" s="81" t="s">
        <v>189</v>
      </c>
      <c r="Q16" s="81" t="s">
        <v>190</v>
      </c>
      <c r="R16" s="81" t="s">
        <v>191</v>
      </c>
      <c r="S16" s="81" t="s">
        <v>192</v>
      </c>
      <c r="T16" s="218" t="s">
        <v>24</v>
      </c>
    </row>
    <row r="17" spans="3:20" ht="15">
      <c r="C17" s="221" t="s">
        <v>176</v>
      </c>
      <c r="D17" s="83"/>
      <c r="E17" s="82"/>
      <c r="F17" s="82"/>
      <c r="G17" s="82"/>
      <c r="H17" s="82"/>
      <c r="I17" s="82"/>
      <c r="J17" s="82"/>
      <c r="K17" s="82"/>
      <c r="L17" s="82"/>
      <c r="M17" s="82"/>
      <c r="N17" s="82"/>
      <c r="O17" s="82"/>
      <c r="P17" s="82"/>
      <c r="Q17" s="82"/>
      <c r="R17" s="82"/>
      <c r="S17" s="82"/>
      <c r="T17" s="82"/>
    </row>
    <row r="18" spans="3:20">
      <c r="C18" s="223" t="s">
        <v>175</v>
      </c>
      <c r="D18" s="220" t="s">
        <v>174</v>
      </c>
      <c r="E18" s="484">
        <v>0</v>
      </c>
      <c r="F18" s="484">
        <v>0</v>
      </c>
      <c r="G18" s="484">
        <v>0</v>
      </c>
      <c r="H18" s="484">
        <v>0</v>
      </c>
      <c r="I18" s="484">
        <v>0</v>
      </c>
      <c r="J18" s="484">
        <v>1.6056879035287763</v>
      </c>
      <c r="K18" s="484">
        <v>1.2294308664556686</v>
      </c>
      <c r="L18" s="484">
        <v>0.67356633975816804</v>
      </c>
      <c r="M18" s="484">
        <v>3.3152166432719961</v>
      </c>
      <c r="N18" s="484">
        <v>2.214</v>
      </c>
      <c r="O18" s="540">
        <f>+O38/1000000</f>
        <v>2.548219520625</v>
      </c>
      <c r="P18" s="540">
        <f t="shared" ref="P18:S18" si="0">+P38/1000000</f>
        <v>2.3536355706249998</v>
      </c>
      <c r="Q18" s="540">
        <f t="shared" si="0"/>
        <v>1.5198292306249999</v>
      </c>
      <c r="R18" s="540">
        <f t="shared" si="0"/>
        <v>2.6321125470000002</v>
      </c>
      <c r="S18" s="540">
        <f t="shared" si="0"/>
        <v>1.49153843599375</v>
      </c>
      <c r="T18" s="540">
        <f>SUM(O18:S18)</f>
        <v>10.54533530486875</v>
      </c>
    </row>
    <row r="19" spans="3:20">
      <c r="C19" s="224"/>
      <c r="D19" s="220" t="s">
        <v>173</v>
      </c>
      <c r="E19" s="484">
        <v>0</v>
      </c>
      <c r="F19" s="484">
        <v>0</v>
      </c>
      <c r="G19" s="484">
        <v>0</v>
      </c>
      <c r="H19" s="484">
        <v>0</v>
      </c>
      <c r="I19" s="484">
        <v>0</v>
      </c>
      <c r="J19" s="484">
        <v>1.288069918766521E-2</v>
      </c>
      <c r="K19" s="484">
        <v>0.40731825585476694</v>
      </c>
      <c r="L19" s="484">
        <v>3.0020607434247778E-2</v>
      </c>
      <c r="M19" s="484">
        <v>2.1978483571186994E-2</v>
      </c>
      <c r="N19" s="484">
        <v>3.2000000000000001E-2</v>
      </c>
      <c r="O19" s="540">
        <f t="shared" ref="O19:S20" si="1">+O39/1000000</f>
        <v>0.47263193897637812</v>
      </c>
      <c r="P19" s="540">
        <f t="shared" si="1"/>
        <v>0.43657234928887811</v>
      </c>
      <c r="Q19" s="540">
        <f t="shared" si="1"/>
        <v>3.5805981988189073E-2</v>
      </c>
      <c r="R19" s="540">
        <f t="shared" si="1"/>
        <v>0</v>
      </c>
      <c r="S19" s="540">
        <f t="shared" si="1"/>
        <v>0</v>
      </c>
      <c r="T19" s="540">
        <f t="shared" ref="T19:T20" si="2">SUM(O19:S19)</f>
        <v>0.94501027025344531</v>
      </c>
    </row>
    <row r="20" spans="3:20">
      <c r="C20" s="225"/>
      <c r="D20" s="220" t="s">
        <v>20</v>
      </c>
      <c r="E20" s="484">
        <v>0.147594</v>
      </c>
      <c r="F20" s="484">
        <v>0.71533100999999999</v>
      </c>
      <c r="G20" s="484">
        <v>0</v>
      </c>
      <c r="H20" s="484">
        <v>0</v>
      </c>
      <c r="I20" s="484">
        <v>0</v>
      </c>
      <c r="J20" s="484">
        <v>5.3023328355869602E-4</v>
      </c>
      <c r="K20" s="484">
        <v>2.2449876895648058E-3</v>
      </c>
      <c r="L20" s="484">
        <v>5.5284280758419624E-4</v>
      </c>
      <c r="M20" s="484">
        <v>0.24709066815681666</v>
      </c>
      <c r="N20" s="484">
        <v>0.44</v>
      </c>
      <c r="O20" s="540">
        <f t="shared" si="1"/>
        <v>2.8355439239794857</v>
      </c>
      <c r="P20" s="540">
        <f t="shared" si="1"/>
        <v>2.6192200558842482</v>
      </c>
      <c r="Q20" s="540">
        <f t="shared" si="1"/>
        <v>2.4718910402592482</v>
      </c>
      <c r="R20" s="540">
        <f t="shared" si="1"/>
        <v>2.4718910402592482</v>
      </c>
      <c r="S20" s="540">
        <f t="shared" si="1"/>
        <v>13.304030484113413</v>
      </c>
      <c r="T20" s="540">
        <f t="shared" si="2"/>
        <v>23.702576544495642</v>
      </c>
    </row>
    <row r="21" spans="3:20" ht="15">
      <c r="C21" s="222" t="s">
        <v>172</v>
      </c>
      <c r="D21" s="83"/>
      <c r="E21" s="485"/>
      <c r="F21" s="485"/>
      <c r="G21" s="485"/>
      <c r="H21" s="485"/>
      <c r="I21" s="485"/>
      <c r="J21" s="485"/>
      <c r="K21" s="485"/>
      <c r="L21" s="485"/>
      <c r="M21" s="485"/>
      <c r="N21" s="485"/>
      <c r="O21" s="82"/>
      <c r="P21" s="82"/>
      <c r="Q21" s="82"/>
      <c r="R21" s="82"/>
      <c r="S21" s="82"/>
      <c r="T21" s="82"/>
    </row>
    <row r="22" spans="3:20">
      <c r="C22" s="223" t="s">
        <v>171</v>
      </c>
      <c r="D22" s="219" t="s">
        <v>170</v>
      </c>
      <c r="E22" s="484">
        <v>0</v>
      </c>
      <c r="F22" s="484">
        <v>0</v>
      </c>
      <c r="G22" s="484">
        <v>0</v>
      </c>
      <c r="H22" s="484">
        <v>1.0330000000000002E-2</v>
      </c>
      <c r="I22" s="484">
        <v>2.0771760000000004E-2</v>
      </c>
      <c r="J22" s="484">
        <v>0</v>
      </c>
      <c r="K22" s="484">
        <v>0</v>
      </c>
      <c r="L22" s="484">
        <v>0</v>
      </c>
      <c r="M22" s="484">
        <v>5.9199800000000005E-4</v>
      </c>
      <c r="N22" s="484">
        <v>4.0000000000000001E-3</v>
      </c>
      <c r="O22" s="61">
        <v>0</v>
      </c>
      <c r="P22" s="61">
        <v>0</v>
      </c>
      <c r="Q22" s="61">
        <v>0</v>
      </c>
      <c r="R22" s="61">
        <v>0</v>
      </c>
      <c r="S22" s="61">
        <v>0</v>
      </c>
      <c r="T22" s="61">
        <f>SUM(O22:S22)</f>
        <v>0</v>
      </c>
    </row>
    <row r="23" spans="3:20" ht="25.5">
      <c r="C23" s="223" t="s">
        <v>169</v>
      </c>
      <c r="D23" s="220" t="s">
        <v>168</v>
      </c>
      <c r="E23" s="484">
        <v>0</v>
      </c>
      <c r="F23" s="484">
        <v>0</v>
      </c>
      <c r="G23" s="484">
        <v>0</v>
      </c>
      <c r="H23" s="484">
        <v>0</v>
      </c>
      <c r="I23" s="484">
        <v>0</v>
      </c>
      <c r="J23" s="484">
        <v>0.48598305199999997</v>
      </c>
      <c r="K23" s="484">
        <v>0</v>
      </c>
      <c r="L23" s="484">
        <v>0</v>
      </c>
      <c r="M23" s="484">
        <v>3.5262996999999997E-2</v>
      </c>
      <c r="N23" s="484">
        <v>0</v>
      </c>
      <c r="O23" s="61">
        <v>0</v>
      </c>
      <c r="P23" s="61">
        <v>0</v>
      </c>
      <c r="Q23" s="61">
        <v>0</v>
      </c>
      <c r="R23" s="61">
        <v>0</v>
      </c>
      <c r="S23" s="61">
        <v>0</v>
      </c>
      <c r="T23" s="61">
        <f t="shared" ref="T23:T25" si="3">SUM(O23:S23)</f>
        <v>0</v>
      </c>
    </row>
    <row r="24" spans="3:20">
      <c r="C24" s="224"/>
      <c r="D24" s="220" t="s">
        <v>158</v>
      </c>
      <c r="E24" s="484"/>
      <c r="F24" s="484"/>
      <c r="G24" s="484"/>
      <c r="H24" s="484"/>
      <c r="I24" s="484"/>
      <c r="J24" s="484"/>
      <c r="K24" s="484"/>
      <c r="L24" s="484"/>
      <c r="M24" s="484"/>
      <c r="N24" s="484"/>
      <c r="O24" s="61">
        <v>0</v>
      </c>
      <c r="P24" s="61">
        <v>0</v>
      </c>
      <c r="Q24" s="61">
        <v>0</v>
      </c>
      <c r="R24" s="61">
        <v>0</v>
      </c>
      <c r="S24" s="61">
        <v>0</v>
      </c>
      <c r="T24" s="61">
        <f t="shared" si="3"/>
        <v>0</v>
      </c>
    </row>
    <row r="25" spans="3:20">
      <c r="C25" s="225"/>
      <c r="D25" s="220" t="s">
        <v>20</v>
      </c>
      <c r="E25" s="484">
        <v>1.86121424</v>
      </c>
      <c r="F25" s="484">
        <v>0.10188800000000001</v>
      </c>
      <c r="G25" s="484">
        <v>0</v>
      </c>
      <c r="H25" s="484">
        <v>0</v>
      </c>
      <c r="I25" s="484">
        <v>0</v>
      </c>
      <c r="J25" s="484">
        <v>0</v>
      </c>
      <c r="K25" s="484">
        <v>0</v>
      </c>
      <c r="L25" s="484">
        <v>0</v>
      </c>
      <c r="M25" s="484">
        <v>5.8973940000000002E-2</v>
      </c>
      <c r="N25" s="484">
        <v>0.34</v>
      </c>
      <c r="O25" s="61">
        <v>0</v>
      </c>
      <c r="P25" s="61">
        <v>0</v>
      </c>
      <c r="Q25" s="61">
        <v>0</v>
      </c>
      <c r="R25" s="61">
        <v>0</v>
      </c>
      <c r="S25" s="61">
        <v>0</v>
      </c>
      <c r="T25" s="61">
        <f t="shared" si="3"/>
        <v>0</v>
      </c>
    </row>
    <row r="26" spans="3:20">
      <c r="E26" s="486"/>
      <c r="F26" s="486"/>
      <c r="G26" s="486"/>
      <c r="H26" s="486"/>
      <c r="I26" s="486"/>
      <c r="J26" s="486"/>
      <c r="K26" s="486"/>
      <c r="L26" s="486"/>
      <c r="M26" s="486"/>
      <c r="N26" s="486"/>
    </row>
    <row r="27" spans="3:20" ht="15">
      <c r="C27" s="31" t="s">
        <v>400</v>
      </c>
      <c r="E27" s="484">
        <v>0</v>
      </c>
      <c r="F27" s="484">
        <v>0</v>
      </c>
      <c r="G27" s="484">
        <v>0</v>
      </c>
      <c r="H27" s="484">
        <v>0</v>
      </c>
      <c r="I27" s="484">
        <v>0</v>
      </c>
      <c r="J27" s="484">
        <v>0</v>
      </c>
      <c r="K27" s="484">
        <v>0</v>
      </c>
      <c r="L27" s="484">
        <v>0</v>
      </c>
      <c r="M27" s="484">
        <v>0</v>
      </c>
      <c r="N27" s="484">
        <v>0</v>
      </c>
      <c r="O27" s="61">
        <v>0</v>
      </c>
      <c r="P27" s="61">
        <v>0</v>
      </c>
      <c r="Q27" s="61">
        <v>0</v>
      </c>
      <c r="R27" s="61">
        <v>0</v>
      </c>
      <c r="S27" s="61">
        <v>0</v>
      </c>
      <c r="T27" s="61">
        <f>SUM(O27:S27)</f>
        <v>0</v>
      </c>
    </row>
    <row r="28" spans="3:20" ht="15">
      <c r="C28" s="31" t="s">
        <v>167</v>
      </c>
      <c r="E28" s="487">
        <f>SUM(E18:E27)</f>
        <v>2.00880824</v>
      </c>
      <c r="F28" s="487">
        <f t="shared" ref="F28:T28" si="4">SUM(F18:F27)</f>
        <v>0.81721900999999997</v>
      </c>
      <c r="G28" s="487">
        <f t="shared" si="4"/>
        <v>0</v>
      </c>
      <c r="H28" s="487">
        <f t="shared" si="4"/>
        <v>1.0330000000000002E-2</v>
      </c>
      <c r="I28" s="487">
        <f t="shared" si="4"/>
        <v>2.0771760000000004E-2</v>
      </c>
      <c r="J28" s="487">
        <f t="shared" si="4"/>
        <v>2.105081888</v>
      </c>
      <c r="K28" s="487">
        <f t="shared" si="4"/>
        <v>1.6389941100000003</v>
      </c>
      <c r="L28" s="487">
        <f t="shared" si="4"/>
        <v>0.70413978999999993</v>
      </c>
      <c r="M28" s="487">
        <f t="shared" si="4"/>
        <v>3.6791147299999993</v>
      </c>
      <c r="N28" s="487">
        <f t="shared" si="4"/>
        <v>3.03</v>
      </c>
      <c r="O28" s="541">
        <f t="shared" si="4"/>
        <v>5.856395383580864</v>
      </c>
      <c r="P28" s="541">
        <f t="shared" si="4"/>
        <v>5.4094279757981258</v>
      </c>
      <c r="Q28" s="541">
        <f t="shared" si="4"/>
        <v>4.0275262528724376</v>
      </c>
      <c r="R28" s="541">
        <f t="shared" si="4"/>
        <v>5.104003587259248</v>
      </c>
      <c r="S28" s="541">
        <f t="shared" si="4"/>
        <v>14.795568920107163</v>
      </c>
      <c r="T28" s="541">
        <f t="shared" si="4"/>
        <v>35.192922119617833</v>
      </c>
    </row>
    <row r="29" spans="3:20">
      <c r="M29" s="486"/>
    </row>
    <row r="30" spans="3:20">
      <c r="C30" s="216" t="s">
        <v>472</v>
      </c>
      <c r="E30" s="543">
        <f>+[9]Input!H$71</f>
        <v>2.00880824</v>
      </c>
      <c r="F30" s="543">
        <f>+[9]Input!I$71</f>
        <v>0.81721900999999997</v>
      </c>
      <c r="G30" s="543">
        <f>+[9]Input!J$71</f>
        <v>0</v>
      </c>
      <c r="H30" s="543">
        <f>+[9]Input!K$71</f>
        <v>1.0330000000000002E-2</v>
      </c>
      <c r="I30" s="543">
        <f>+[9]Input!L$71</f>
        <v>2.0771760000000004E-2</v>
      </c>
      <c r="J30" s="543">
        <f>+[9]Input!M$71</f>
        <v>2.105081888</v>
      </c>
      <c r="K30" s="543">
        <f>+[9]Input!N$71</f>
        <v>1.6389941100000001</v>
      </c>
      <c r="L30" s="543">
        <f>+[9]Input!O$71</f>
        <v>0.70413979000000004</v>
      </c>
      <c r="M30" s="486">
        <f>+[9]Input!P$71</f>
        <v>3.679114729999994</v>
      </c>
      <c r="N30" s="543">
        <f>+[9]Input!Q$71</f>
        <v>3.0300000000000002</v>
      </c>
    </row>
    <row r="31" spans="3:20">
      <c r="E31" s="538" t="str">
        <f t="shared" ref="E31:M31" si="5">IF(ROUND(E28-E30,2)=0,"OK","Check")</f>
        <v>OK</v>
      </c>
      <c r="F31" s="538" t="str">
        <f t="shared" si="5"/>
        <v>OK</v>
      </c>
      <c r="G31" s="538" t="str">
        <f t="shared" si="5"/>
        <v>OK</v>
      </c>
      <c r="H31" s="538" t="str">
        <f t="shared" si="5"/>
        <v>OK</v>
      </c>
      <c r="I31" s="538" t="str">
        <f t="shared" si="5"/>
        <v>OK</v>
      </c>
      <c r="J31" s="538" t="str">
        <f t="shared" si="5"/>
        <v>OK</v>
      </c>
      <c r="K31" s="538" t="str">
        <f t="shared" si="5"/>
        <v>OK</v>
      </c>
      <c r="L31" s="538" t="str">
        <f t="shared" si="5"/>
        <v>OK</v>
      </c>
      <c r="M31" s="538" t="str">
        <f t="shared" si="5"/>
        <v>OK</v>
      </c>
      <c r="N31" s="538" t="str">
        <f>IF(ROUND(N28-N30,2)=0,"OK","Check")</f>
        <v>OK</v>
      </c>
    </row>
    <row r="32" spans="3:20">
      <c r="C32" s="217" t="s">
        <v>401</v>
      </c>
    </row>
    <row r="33" spans="3:19">
      <c r="C33" s="488" t="s">
        <v>449</v>
      </c>
    </row>
    <row r="34" spans="3:19">
      <c r="M34" s="192"/>
    </row>
    <row r="35" spans="3:19">
      <c r="M35" s="192"/>
    </row>
    <row r="36" spans="3:19">
      <c r="M36" s="192"/>
    </row>
    <row r="37" spans="3:19">
      <c r="M37" s="192"/>
    </row>
    <row r="38" spans="3:19">
      <c r="M38" s="192"/>
      <c r="N38" s="538" t="s">
        <v>466</v>
      </c>
      <c r="O38" s="536">
        <f>SUM('[10]Capex summary'!H$60:H$91)</f>
        <v>2548219.5206249999</v>
      </c>
      <c r="P38" s="536">
        <f>SUM('[10]Capex summary'!I$60:I$91)</f>
        <v>2353635.5706249997</v>
      </c>
      <c r="Q38" s="536">
        <f>SUM('[10]Capex summary'!J$60:J$91)</f>
        <v>1519829.2306249999</v>
      </c>
      <c r="R38" s="536">
        <f>SUM('[10]Capex summary'!K$60:K$91)</f>
        <v>2632112.5470000003</v>
      </c>
      <c r="S38" s="536">
        <f>SUM('[10]Capex summary'!L$60:L$91)</f>
        <v>1491538.4359937501</v>
      </c>
    </row>
    <row r="39" spans="3:19">
      <c r="M39" s="192" t="s">
        <v>464</v>
      </c>
      <c r="N39" s="216" t="str">
        <f>+'[10]Capex summary'!$B$92</f>
        <v>OHS&amp;E</v>
      </c>
      <c r="O39" s="536">
        <f>+SUM('[10]Capex summary'!H$93:H$97)</f>
        <v>472631.93897637812</v>
      </c>
      <c r="P39" s="536">
        <f>+SUM('[10]Capex summary'!I$93:I$97)</f>
        <v>436572.34928887809</v>
      </c>
      <c r="Q39" s="536">
        <f>+SUM('[10]Capex summary'!J$93:J$97)</f>
        <v>35805.981988189073</v>
      </c>
      <c r="R39" s="536">
        <f>+SUM('[10]Capex summary'!K$93:K$97)</f>
        <v>0</v>
      </c>
      <c r="S39" s="536">
        <f>+SUM('[10]Capex summary'!L$93:L$97)</f>
        <v>0</v>
      </c>
    </row>
    <row r="40" spans="3:19">
      <c r="N40" s="537" t="s">
        <v>465</v>
      </c>
      <c r="O40" s="536">
        <f>+SUM('[10]Capex summary'!H$99:H$104)</f>
        <v>2835543.9239794859</v>
      </c>
      <c r="P40" s="536">
        <f>+SUM('[10]Capex summary'!I$99:I$104)</f>
        <v>2619220.0558842481</v>
      </c>
      <c r="Q40" s="536">
        <f>+SUM('[10]Capex summary'!J$99:J$104)</f>
        <v>2471891.0402592481</v>
      </c>
      <c r="R40" s="536">
        <f>+SUM('[10]Capex summary'!K$99:K$104)</f>
        <v>2471891.0402592481</v>
      </c>
      <c r="S40" s="536">
        <f>+SUM('[10]Capex summary'!L$99:L$104)</f>
        <v>13304030.484113414</v>
      </c>
    </row>
    <row r="41" spans="3:19">
      <c r="M41" s="192"/>
      <c r="N41" s="216" t="s">
        <v>28</v>
      </c>
      <c r="O41" s="536">
        <f>SUM(O38:O40)</f>
        <v>5856395.3835808635</v>
      </c>
      <c r="P41" s="536">
        <f t="shared" ref="P41:S41" si="6">SUM(P38:P40)</f>
        <v>5409427.9757981263</v>
      </c>
      <c r="Q41" s="536">
        <f t="shared" si="6"/>
        <v>4027526.2528724372</v>
      </c>
      <c r="R41" s="536">
        <f t="shared" si="6"/>
        <v>5104003.5872592479</v>
      </c>
      <c r="S41" s="536">
        <f t="shared" si="6"/>
        <v>14795568.920107163</v>
      </c>
    </row>
    <row r="42" spans="3:19">
      <c r="M42" s="192"/>
      <c r="N42" s="538" t="s">
        <v>467</v>
      </c>
      <c r="O42" s="536">
        <f>+'[10]Capex summary'!H$106</f>
        <v>5856395.3835808635</v>
      </c>
      <c r="P42" s="536">
        <f>+'[10]Capex summary'!I$106</f>
        <v>5409427.9757981263</v>
      </c>
      <c r="Q42" s="536">
        <f>+'[10]Capex summary'!J$106</f>
        <v>4027526.2528724372</v>
      </c>
      <c r="R42" s="536">
        <f>+'[10]Capex summary'!K$106</f>
        <v>5104003.5872592479</v>
      </c>
      <c r="S42" s="536">
        <f>+'[10]Capex summary'!L$106</f>
        <v>14795568.920107163</v>
      </c>
    </row>
    <row r="43" spans="3:19">
      <c r="M43" s="192"/>
      <c r="O43" s="539" t="str">
        <f>IF(O41=O42,"OK","Check")</f>
        <v>OK</v>
      </c>
      <c r="P43" s="539" t="str">
        <f>IF(P41=P42,"OK","Check")</f>
        <v>OK</v>
      </c>
      <c r="Q43" s="539" t="str">
        <f>IF(Q41=Q42,"OK","Check")</f>
        <v>OK</v>
      </c>
      <c r="R43" s="539" t="str">
        <f>IF(R41=R42,"OK","Check")</f>
        <v>OK</v>
      </c>
      <c r="S43" s="539" t="str">
        <f>IF(S41=S42,"OK","Check")</f>
        <v>OK</v>
      </c>
    </row>
    <row r="44" spans="3:19">
      <c r="M44" s="192"/>
    </row>
    <row r="45" spans="3:19">
      <c r="M45" s="192"/>
    </row>
    <row r="46" spans="3:19">
      <c r="M46" s="192"/>
    </row>
    <row r="47" spans="3:19">
      <c r="M47" s="192"/>
    </row>
    <row r="48" spans="3:19">
      <c r="M48" s="192"/>
    </row>
    <row r="49" spans="13:13">
      <c r="M49" s="192"/>
    </row>
  </sheetData>
  <mergeCells count="4">
    <mergeCell ref="C7:N7"/>
    <mergeCell ref="C16:D16"/>
    <mergeCell ref="E15:N15"/>
    <mergeCell ref="O15:T15"/>
  </mergeCells>
  <pageMargins left="0.75" right="0.75" top="1" bottom="1" header="0.5" footer="0.5"/>
  <pageSetup paperSize="9"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W138"/>
  <sheetViews>
    <sheetView zoomScale="80" zoomScaleNormal="80" workbookViewId="0"/>
  </sheetViews>
  <sheetFormatPr defaultRowHeight="15"/>
  <cols>
    <col min="1" max="1" width="18" style="1" customWidth="1"/>
    <col min="2" max="2" width="57" style="25" customWidth="1"/>
    <col min="3" max="9" width="12.5703125" style="25" customWidth="1"/>
    <col min="10" max="10" width="13" style="25" customWidth="1"/>
    <col min="11" max="11" width="12.140625" style="1" customWidth="1"/>
    <col min="12" max="12" width="12.7109375" style="1" customWidth="1"/>
    <col min="13" max="13" width="13.85546875" style="1" customWidth="1"/>
    <col min="14" max="14" width="12.85546875" style="1" customWidth="1"/>
    <col min="15" max="16384" width="9.140625" style="1"/>
  </cols>
  <sheetData>
    <row r="1" spans="2:23" ht="24" customHeight="1">
      <c r="B1" s="210" t="s">
        <v>22</v>
      </c>
      <c r="C1" s="373"/>
      <c r="D1" s="373"/>
      <c r="E1" s="373"/>
      <c r="F1" s="373"/>
      <c r="G1" s="373"/>
      <c r="H1" s="373"/>
      <c r="I1" s="373"/>
      <c r="J1" s="373"/>
      <c r="K1" s="373"/>
      <c r="L1" s="373"/>
      <c r="M1" s="373"/>
      <c r="N1" s="373"/>
    </row>
    <row r="2" spans="2:23" ht="24" customHeight="1">
      <c r="B2" s="374" t="str">
        <f>'1.2 Business &amp; other details  '!D13</f>
        <v>Directlink Joint Venture</v>
      </c>
      <c r="C2" s="373"/>
      <c r="D2" s="373"/>
      <c r="E2" s="373"/>
      <c r="F2" s="373"/>
      <c r="G2" s="373"/>
      <c r="H2" s="373"/>
      <c r="I2" s="373"/>
      <c r="J2" s="373"/>
      <c r="K2" s="373"/>
      <c r="L2" s="373"/>
      <c r="M2" s="373"/>
      <c r="N2" s="373"/>
    </row>
    <row r="3" spans="2:23" ht="24" customHeight="1">
      <c r="B3" s="207" t="str">
        <f>+'1.2 Business &amp; other details  '!$C$3</f>
        <v>2015-16 to 2019-20</v>
      </c>
      <c r="C3" s="373"/>
      <c r="D3" s="373"/>
      <c r="E3" s="373"/>
      <c r="F3" s="373"/>
      <c r="G3" s="373"/>
      <c r="H3" s="373"/>
      <c r="I3" s="373"/>
      <c r="J3" s="373"/>
      <c r="K3" s="373"/>
      <c r="L3" s="373"/>
      <c r="M3" s="373"/>
      <c r="N3" s="373"/>
    </row>
    <row r="4" spans="2:23" ht="24" customHeight="1">
      <c r="B4" s="375" t="s">
        <v>325</v>
      </c>
      <c r="C4" s="7"/>
      <c r="D4" s="7"/>
      <c r="E4" s="7"/>
      <c r="F4" s="7"/>
      <c r="G4" s="7"/>
      <c r="H4" s="7"/>
      <c r="I4" s="7"/>
      <c r="J4" s="7"/>
      <c r="K4" s="7"/>
      <c r="L4" s="7"/>
      <c r="M4" s="7"/>
      <c r="N4" s="7"/>
    </row>
    <row r="5" spans="2:23">
      <c r="B5" s="1"/>
      <c r="C5" s="1"/>
      <c r="D5" s="1"/>
      <c r="E5" s="1"/>
      <c r="F5" s="1"/>
      <c r="G5" s="1"/>
      <c r="H5" s="1"/>
      <c r="I5" s="1"/>
      <c r="J5" s="1"/>
    </row>
    <row r="6" spans="2:23">
      <c r="B6" s="377" t="s">
        <v>3</v>
      </c>
      <c r="C6" s="24"/>
      <c r="D6" s="24"/>
      <c r="E6" s="24"/>
      <c r="F6" s="24"/>
      <c r="G6" s="24"/>
      <c r="H6" s="24"/>
      <c r="I6" s="24"/>
      <c r="J6" s="24"/>
      <c r="K6" s="24"/>
      <c r="L6" s="24"/>
      <c r="M6" s="24"/>
      <c r="N6" s="24"/>
    </row>
    <row r="7" spans="2:23" ht="15" customHeight="1">
      <c r="B7" s="604" t="s">
        <v>347</v>
      </c>
      <c r="C7" s="604"/>
      <c r="D7" s="604"/>
      <c r="E7" s="604"/>
      <c r="F7" s="604"/>
      <c r="G7" s="604"/>
      <c r="H7" s="604"/>
      <c r="I7" s="604"/>
      <c r="J7" s="604"/>
      <c r="K7" s="604"/>
      <c r="L7" s="604"/>
      <c r="M7" s="604"/>
      <c r="N7" s="604"/>
    </row>
    <row r="8" spans="2:23">
      <c r="B8" s="604"/>
      <c r="C8" s="604"/>
      <c r="D8" s="604"/>
      <c r="E8" s="604"/>
      <c r="F8" s="604"/>
      <c r="G8" s="604"/>
      <c r="H8" s="604"/>
      <c r="I8" s="604"/>
      <c r="J8" s="604"/>
      <c r="K8" s="604"/>
      <c r="L8" s="604"/>
      <c r="M8" s="604"/>
      <c r="N8" s="604"/>
    </row>
    <row r="9" spans="2:23">
      <c r="B9" s="604"/>
      <c r="C9" s="604"/>
      <c r="D9" s="604"/>
      <c r="E9" s="604"/>
      <c r="F9" s="604"/>
      <c r="G9" s="604"/>
      <c r="H9" s="604"/>
      <c r="I9" s="604"/>
      <c r="J9" s="604"/>
      <c r="K9" s="604"/>
      <c r="L9" s="604"/>
      <c r="M9" s="604"/>
      <c r="N9" s="604"/>
    </row>
    <row r="10" spans="2:23" ht="91.5" customHeight="1">
      <c r="B10" s="604"/>
      <c r="C10" s="604"/>
      <c r="D10" s="604"/>
      <c r="E10" s="604"/>
      <c r="F10" s="604"/>
      <c r="G10" s="604"/>
      <c r="H10" s="604"/>
      <c r="I10" s="604"/>
      <c r="J10" s="604"/>
      <c r="K10" s="604"/>
      <c r="L10" s="604"/>
      <c r="M10" s="604"/>
      <c r="N10" s="604"/>
    </row>
    <row r="12" spans="2:23">
      <c r="B12" s="481" t="s">
        <v>393</v>
      </c>
      <c r="C12" s="482"/>
      <c r="D12" s="482"/>
      <c r="E12" s="482"/>
      <c r="F12" s="482"/>
      <c r="G12" s="482"/>
      <c r="H12" s="482"/>
      <c r="I12" s="482"/>
      <c r="J12" s="482"/>
      <c r="K12" s="457"/>
      <c r="L12" s="457"/>
      <c r="M12" s="457"/>
      <c r="N12" s="457"/>
      <c r="O12" s="25"/>
      <c r="P12" s="25"/>
      <c r="Q12" s="25"/>
      <c r="R12" s="25"/>
      <c r="S12" s="25"/>
      <c r="T12" s="25"/>
      <c r="U12" s="25"/>
      <c r="V12" s="25"/>
      <c r="W12" s="25"/>
    </row>
    <row r="13" spans="2:23">
      <c r="B13" s="482"/>
      <c r="C13" s="482"/>
      <c r="D13" s="482"/>
      <c r="E13" s="482"/>
      <c r="F13" s="482"/>
      <c r="G13" s="482"/>
      <c r="H13" s="482"/>
      <c r="I13" s="482"/>
      <c r="J13" s="482"/>
      <c r="K13" s="457"/>
      <c r="L13" s="457"/>
      <c r="M13" s="457"/>
      <c r="N13" s="457"/>
      <c r="O13" s="25"/>
      <c r="P13" s="25"/>
      <c r="Q13" s="25"/>
      <c r="R13" s="25"/>
      <c r="S13" s="25"/>
      <c r="T13" s="25"/>
      <c r="U13" s="25"/>
      <c r="V13" s="25"/>
      <c r="W13" s="25"/>
    </row>
    <row r="14" spans="2:23">
      <c r="B14" s="482" t="s">
        <v>394</v>
      </c>
      <c r="C14" s="482"/>
      <c r="D14" s="482"/>
      <c r="E14" s="482"/>
      <c r="F14" s="482"/>
      <c r="G14" s="482"/>
      <c r="H14" s="482"/>
      <c r="I14" s="482"/>
      <c r="J14" s="482"/>
      <c r="K14" s="457"/>
      <c r="L14" s="457"/>
      <c r="M14" s="457"/>
      <c r="N14" s="457"/>
      <c r="O14" s="25"/>
      <c r="P14" s="25"/>
      <c r="Q14" s="25"/>
      <c r="R14" s="25"/>
      <c r="S14" s="25"/>
      <c r="T14" s="25"/>
      <c r="U14" s="25"/>
      <c r="V14" s="25"/>
      <c r="W14" s="25"/>
    </row>
    <row r="15" spans="2:23">
      <c r="B15" s="482"/>
      <c r="C15" s="482"/>
      <c r="D15" s="482"/>
      <c r="E15" s="482"/>
      <c r="F15" s="482"/>
      <c r="G15" s="482"/>
      <c r="H15" s="482"/>
      <c r="I15" s="482"/>
      <c r="J15" s="482"/>
      <c r="K15" s="457"/>
      <c r="L15" s="457"/>
      <c r="M15" s="457"/>
      <c r="N15" s="457"/>
      <c r="O15" s="25"/>
      <c r="P15" s="25"/>
      <c r="Q15" s="25"/>
      <c r="R15" s="25"/>
      <c r="S15" s="25"/>
      <c r="T15" s="25"/>
      <c r="U15" s="25"/>
      <c r="V15" s="25"/>
      <c r="W15" s="25"/>
    </row>
    <row r="16" spans="2:23">
      <c r="B16" s="483" t="s">
        <v>395</v>
      </c>
      <c r="C16" s="482"/>
      <c r="D16" s="482"/>
      <c r="E16" s="482"/>
      <c r="F16" s="482"/>
      <c r="G16" s="482"/>
      <c r="H16" s="482"/>
      <c r="I16" s="482"/>
      <c r="J16" s="482"/>
      <c r="K16" s="457"/>
      <c r="L16" s="457"/>
      <c r="M16" s="457"/>
      <c r="N16" s="457"/>
      <c r="O16" s="25"/>
      <c r="P16" s="25"/>
      <c r="Q16" s="25"/>
      <c r="R16" s="25"/>
      <c r="S16" s="25"/>
      <c r="T16" s="25"/>
      <c r="U16" s="25"/>
      <c r="V16" s="25"/>
      <c r="W16" s="25"/>
    </row>
    <row r="17" spans="2:23">
      <c r="B17" s="609" t="s">
        <v>396</v>
      </c>
      <c r="C17" s="610"/>
      <c r="D17" s="610"/>
      <c r="E17" s="610"/>
      <c r="F17" s="610"/>
      <c r="G17" s="610"/>
      <c r="H17" s="610"/>
      <c r="I17" s="610"/>
      <c r="J17" s="610"/>
      <c r="K17" s="610"/>
      <c r="L17" s="610"/>
      <c r="M17" s="610"/>
      <c r="N17" s="610"/>
      <c r="O17" s="25"/>
      <c r="P17" s="25"/>
      <c r="Q17" s="25"/>
      <c r="R17" s="25"/>
      <c r="S17" s="25"/>
      <c r="T17" s="25"/>
      <c r="U17" s="25"/>
      <c r="V17" s="25"/>
      <c r="W17" s="25"/>
    </row>
    <row r="18" spans="2:23">
      <c r="B18" s="609"/>
      <c r="C18" s="610"/>
      <c r="D18" s="610"/>
      <c r="E18" s="610"/>
      <c r="F18" s="610"/>
      <c r="G18" s="610"/>
      <c r="H18" s="610"/>
      <c r="I18" s="610"/>
      <c r="J18" s="610"/>
      <c r="K18" s="610"/>
      <c r="L18" s="610"/>
      <c r="M18" s="610"/>
      <c r="N18" s="610"/>
      <c r="O18" s="25"/>
      <c r="P18" s="25"/>
      <c r="Q18" s="25"/>
      <c r="R18" s="25"/>
      <c r="S18" s="25"/>
      <c r="T18" s="25"/>
      <c r="U18" s="25"/>
      <c r="V18" s="25"/>
      <c r="W18" s="25"/>
    </row>
    <row r="19" spans="2:23">
      <c r="B19" s="609" t="s">
        <v>397</v>
      </c>
      <c r="C19" s="610"/>
      <c r="D19" s="610"/>
      <c r="E19" s="610"/>
      <c r="F19" s="610"/>
      <c r="G19" s="610"/>
      <c r="H19" s="610"/>
      <c r="I19" s="610"/>
      <c r="J19" s="610"/>
      <c r="K19" s="610"/>
      <c r="L19" s="610"/>
      <c r="M19" s="610"/>
      <c r="N19" s="610"/>
      <c r="O19" s="25"/>
      <c r="P19" s="25"/>
      <c r="Q19" s="25"/>
      <c r="R19" s="25"/>
      <c r="S19" s="25"/>
      <c r="T19" s="25"/>
      <c r="U19" s="25"/>
      <c r="V19" s="25"/>
      <c r="W19" s="25"/>
    </row>
    <row r="20" spans="2:23">
      <c r="B20" s="609"/>
      <c r="C20" s="610"/>
      <c r="D20" s="610"/>
      <c r="E20" s="610"/>
      <c r="F20" s="610"/>
      <c r="G20" s="610"/>
      <c r="H20" s="610"/>
      <c r="I20" s="610"/>
      <c r="J20" s="610"/>
      <c r="K20" s="610"/>
      <c r="L20" s="610"/>
      <c r="M20" s="610"/>
      <c r="N20" s="610"/>
      <c r="O20" s="25"/>
      <c r="P20" s="25"/>
      <c r="Q20" s="25"/>
      <c r="R20" s="25"/>
      <c r="S20" s="25"/>
      <c r="T20" s="25"/>
      <c r="U20" s="25"/>
      <c r="V20" s="25"/>
      <c r="W20" s="25"/>
    </row>
    <row r="21" spans="2:23">
      <c r="B21" s="611" t="s">
        <v>398</v>
      </c>
      <c r="C21" s="612"/>
      <c r="D21" s="612"/>
      <c r="E21" s="612"/>
      <c r="F21" s="612"/>
      <c r="G21" s="612"/>
      <c r="H21" s="612"/>
      <c r="I21" s="612"/>
      <c r="J21" s="612"/>
      <c r="K21" s="612"/>
      <c r="L21" s="612"/>
      <c r="M21" s="612"/>
      <c r="N21" s="612"/>
      <c r="O21" s="25"/>
      <c r="P21" s="25"/>
      <c r="Q21" s="25"/>
      <c r="R21" s="25"/>
      <c r="S21" s="25"/>
      <c r="T21" s="25"/>
      <c r="U21" s="25"/>
      <c r="V21" s="25"/>
      <c r="W21" s="25"/>
    </row>
    <row r="22" spans="2:23">
      <c r="B22" s="609" t="s">
        <v>399</v>
      </c>
      <c r="C22" s="610"/>
      <c r="D22" s="610"/>
      <c r="E22" s="610"/>
      <c r="F22" s="610"/>
      <c r="G22" s="610"/>
      <c r="H22" s="610"/>
      <c r="I22" s="610"/>
      <c r="J22" s="610"/>
      <c r="K22" s="610"/>
      <c r="L22" s="610"/>
      <c r="M22" s="610"/>
      <c r="N22" s="610"/>
      <c r="O22" s="25"/>
      <c r="P22" s="25"/>
      <c r="Q22" s="25"/>
      <c r="R22" s="25"/>
      <c r="S22" s="25"/>
      <c r="T22" s="25"/>
      <c r="U22" s="25"/>
      <c r="V22" s="25"/>
      <c r="W22" s="25"/>
    </row>
    <row r="25" spans="2:23" ht="15.75">
      <c r="B25" s="20" t="s">
        <v>326</v>
      </c>
      <c r="C25" s="379"/>
      <c r="D25" s="379"/>
      <c r="E25" s="379"/>
      <c r="F25" s="379"/>
      <c r="G25" s="379"/>
      <c r="H25" s="379"/>
      <c r="I25" s="379"/>
      <c r="J25" s="380"/>
    </row>
    <row r="26" spans="2:23" ht="18.75" customHeight="1">
      <c r="B26" s="605" t="s">
        <v>91</v>
      </c>
      <c r="C26" s="381"/>
      <c r="D26" s="381"/>
      <c r="E26" s="381"/>
      <c r="F26" s="381"/>
      <c r="G26" s="381"/>
      <c r="H26" s="381"/>
      <c r="I26" s="382"/>
      <c r="J26" s="381"/>
      <c r="K26" s="381"/>
      <c r="L26" s="381"/>
      <c r="M26" s="381"/>
      <c r="N26" s="382"/>
    </row>
    <row r="27" spans="2:23" ht="15" customHeight="1">
      <c r="B27" s="606"/>
      <c r="C27" s="601" t="s">
        <v>288</v>
      </c>
      <c r="D27" s="608"/>
      <c r="E27" s="601" t="s">
        <v>18</v>
      </c>
      <c r="F27" s="602"/>
      <c r="G27" s="602"/>
      <c r="H27" s="602"/>
      <c r="I27" s="602"/>
      <c r="J27" s="602"/>
      <c r="K27" s="602"/>
      <c r="L27" s="602"/>
      <c r="M27" s="602"/>
      <c r="N27" s="603"/>
    </row>
    <row r="28" spans="2:23" ht="15" customHeight="1">
      <c r="B28" s="606"/>
      <c r="C28" s="384" t="s">
        <v>363</v>
      </c>
      <c r="D28" s="384" t="s">
        <v>362</v>
      </c>
      <c r="E28" s="384" t="s">
        <v>30</v>
      </c>
      <c r="F28" s="384" t="s">
        <v>27</v>
      </c>
      <c r="G28" s="384" t="s">
        <v>31</v>
      </c>
      <c r="H28" s="384" t="s">
        <v>32</v>
      </c>
      <c r="I28" s="384" t="s">
        <v>33</v>
      </c>
      <c r="J28" s="384" t="s">
        <v>34</v>
      </c>
      <c r="K28" s="384" t="s">
        <v>35</v>
      </c>
      <c r="L28" s="384" t="s">
        <v>26</v>
      </c>
      <c r="M28" s="384" t="s">
        <v>36</v>
      </c>
      <c r="N28" s="384" t="s">
        <v>37</v>
      </c>
    </row>
    <row r="29" spans="2:23" ht="30">
      <c r="B29" s="607"/>
      <c r="C29" s="384" t="s">
        <v>21</v>
      </c>
      <c r="D29" s="384" t="s">
        <v>21</v>
      </c>
      <c r="E29" s="384" t="s">
        <v>21</v>
      </c>
      <c r="F29" s="384" t="s">
        <v>21</v>
      </c>
      <c r="G29" s="384" t="s">
        <v>21</v>
      </c>
      <c r="H29" s="384" t="s">
        <v>21</v>
      </c>
      <c r="I29" s="384" t="s">
        <v>21</v>
      </c>
      <c r="J29" s="384" t="s">
        <v>21</v>
      </c>
      <c r="K29" s="384" t="s">
        <v>21</v>
      </c>
      <c r="L29" s="384" t="s">
        <v>21</v>
      </c>
      <c r="M29" s="384" t="s">
        <v>289</v>
      </c>
      <c r="N29" s="384" t="s">
        <v>289</v>
      </c>
    </row>
    <row r="30" spans="2:23">
      <c r="B30" s="386"/>
      <c r="C30" s="384" t="s">
        <v>81</v>
      </c>
      <c r="D30" s="384" t="s">
        <v>81</v>
      </c>
      <c r="E30" s="384" t="s">
        <v>81</v>
      </c>
      <c r="F30" s="384" t="s">
        <v>81</v>
      </c>
      <c r="G30" s="384" t="s">
        <v>81</v>
      </c>
      <c r="H30" s="384" t="s">
        <v>81</v>
      </c>
      <c r="I30" s="384" t="s">
        <v>81</v>
      </c>
      <c r="J30" s="384" t="s">
        <v>81</v>
      </c>
      <c r="K30" s="384" t="s">
        <v>81</v>
      </c>
      <c r="L30" s="384" t="s">
        <v>81</v>
      </c>
      <c r="M30" s="384" t="s">
        <v>81</v>
      </c>
      <c r="N30" s="384" t="s">
        <v>81</v>
      </c>
    </row>
    <row r="31" spans="2:23">
      <c r="B31" s="388" t="s">
        <v>82</v>
      </c>
      <c r="C31" s="389" t="s">
        <v>290</v>
      </c>
      <c r="D31" s="389" t="s">
        <v>290</v>
      </c>
      <c r="E31" s="389" t="s">
        <v>290</v>
      </c>
      <c r="F31" s="389" t="s">
        <v>290</v>
      </c>
      <c r="G31" s="389" t="s">
        <v>290</v>
      </c>
      <c r="H31" s="389" t="s">
        <v>290</v>
      </c>
      <c r="I31" s="389" t="s">
        <v>290</v>
      </c>
      <c r="J31" s="389" t="s">
        <v>290</v>
      </c>
      <c r="K31" s="389" t="s">
        <v>290</v>
      </c>
      <c r="L31" s="389" t="s">
        <v>290</v>
      </c>
      <c r="M31" s="389" t="s">
        <v>290</v>
      </c>
      <c r="N31" s="389" t="s">
        <v>290</v>
      </c>
    </row>
    <row r="32" spans="2:23">
      <c r="B32" s="390" t="s">
        <v>291</v>
      </c>
      <c r="C32" s="391" t="s">
        <v>292</v>
      </c>
      <c r="D32" s="392"/>
      <c r="E32" s="392"/>
      <c r="F32" s="392"/>
      <c r="G32" s="392"/>
      <c r="H32" s="392"/>
      <c r="I32" s="393"/>
      <c r="J32" s="392"/>
      <c r="K32" s="392"/>
      <c r="L32" s="392"/>
      <c r="M32" s="392"/>
      <c r="N32" s="393"/>
    </row>
    <row r="33" spans="2:14">
      <c r="B33" s="394" t="s">
        <v>149</v>
      </c>
      <c r="C33" s="395"/>
      <c r="D33" s="396">
        <f t="shared" ref="D33:I33" si="0">C38</f>
        <v>0</v>
      </c>
      <c r="E33" s="396">
        <f t="shared" si="0"/>
        <v>0</v>
      </c>
      <c r="F33" s="396">
        <f t="shared" si="0"/>
        <v>0</v>
      </c>
      <c r="G33" s="396">
        <f t="shared" si="0"/>
        <v>0</v>
      </c>
      <c r="H33" s="396">
        <f t="shared" si="0"/>
        <v>0</v>
      </c>
      <c r="I33" s="396">
        <f t="shared" si="0"/>
        <v>0</v>
      </c>
      <c r="J33" s="396">
        <f t="shared" ref="J33" si="1">I38</f>
        <v>0</v>
      </c>
      <c r="K33" s="396">
        <f t="shared" ref="K33" si="2">J38</f>
        <v>0</v>
      </c>
      <c r="L33" s="396">
        <f t="shared" ref="L33" si="3">K38</f>
        <v>0</v>
      </c>
      <c r="M33" s="396">
        <f t="shared" ref="M33" si="4">L38</f>
        <v>0</v>
      </c>
      <c r="N33" s="396">
        <f t="shared" ref="N33" si="5">M38</f>
        <v>0</v>
      </c>
    </row>
    <row r="34" spans="2:14">
      <c r="B34" s="397" t="s">
        <v>150</v>
      </c>
      <c r="C34" s="395"/>
      <c r="D34" s="395"/>
      <c r="E34" s="395"/>
      <c r="F34" s="395"/>
      <c r="G34" s="395"/>
      <c r="H34" s="395"/>
      <c r="I34" s="395"/>
      <c r="J34" s="395"/>
      <c r="K34" s="395"/>
      <c r="L34" s="395"/>
      <c r="M34" s="395"/>
      <c r="N34" s="395"/>
    </row>
    <row r="35" spans="2:14" ht="25.5">
      <c r="B35" s="397" t="s">
        <v>151</v>
      </c>
      <c r="C35" s="395"/>
      <c r="D35" s="395"/>
      <c r="E35" s="395"/>
      <c r="F35" s="395"/>
      <c r="G35" s="395"/>
      <c r="H35" s="395"/>
      <c r="I35" s="395"/>
      <c r="J35" s="395"/>
      <c r="K35" s="395"/>
      <c r="L35" s="395"/>
      <c r="M35" s="395"/>
      <c r="N35" s="395"/>
    </row>
    <row r="36" spans="2:14">
      <c r="B36" s="397" t="s">
        <v>152</v>
      </c>
      <c r="C36" s="395"/>
      <c r="D36" s="395"/>
      <c r="E36" s="395"/>
      <c r="F36" s="395"/>
      <c r="G36" s="395"/>
      <c r="H36" s="395"/>
      <c r="I36" s="395"/>
      <c r="J36" s="395"/>
      <c r="K36" s="395"/>
      <c r="L36" s="395"/>
      <c r="M36" s="395"/>
      <c r="N36" s="395"/>
    </row>
    <row r="37" spans="2:14" ht="38.25">
      <c r="B37" s="397" t="s">
        <v>153</v>
      </c>
      <c r="C37" s="395"/>
      <c r="D37" s="395"/>
      <c r="E37" s="395"/>
      <c r="F37" s="395"/>
      <c r="G37" s="395"/>
      <c r="H37" s="395"/>
      <c r="I37" s="395"/>
      <c r="J37" s="395"/>
      <c r="K37" s="395"/>
      <c r="L37" s="395"/>
      <c r="M37" s="395"/>
      <c r="N37" s="395"/>
    </row>
    <row r="38" spans="2:14">
      <c r="B38" s="394" t="s">
        <v>154</v>
      </c>
      <c r="C38" s="398">
        <f t="shared" ref="C38:I38" si="6">C33+SUM(C34:C37)</f>
        <v>0</v>
      </c>
      <c r="D38" s="398">
        <f t="shared" si="6"/>
        <v>0</v>
      </c>
      <c r="E38" s="398">
        <f t="shared" si="6"/>
        <v>0</v>
      </c>
      <c r="F38" s="398">
        <f t="shared" si="6"/>
        <v>0</v>
      </c>
      <c r="G38" s="398">
        <f t="shared" si="6"/>
        <v>0</v>
      </c>
      <c r="H38" s="398">
        <f t="shared" si="6"/>
        <v>0</v>
      </c>
      <c r="I38" s="398">
        <f t="shared" si="6"/>
        <v>0</v>
      </c>
      <c r="J38" s="398">
        <f t="shared" ref="J38:N38" si="7">J33+SUM(J34:J37)</f>
        <v>0</v>
      </c>
      <c r="K38" s="398">
        <f t="shared" si="7"/>
        <v>0</v>
      </c>
      <c r="L38" s="398">
        <f t="shared" si="7"/>
        <v>0</v>
      </c>
      <c r="M38" s="398">
        <f t="shared" si="7"/>
        <v>0</v>
      </c>
      <c r="N38" s="398">
        <f t="shared" si="7"/>
        <v>0</v>
      </c>
    </row>
    <row r="39" spans="2:14">
      <c r="B39" s="390" t="s">
        <v>293</v>
      </c>
      <c r="C39" s="391" t="s">
        <v>292</v>
      </c>
      <c r="D39" s="392"/>
      <c r="E39" s="392"/>
      <c r="F39" s="392"/>
      <c r="G39" s="392"/>
      <c r="H39" s="392"/>
      <c r="I39" s="393"/>
      <c r="J39" s="392"/>
      <c r="K39" s="392"/>
      <c r="L39" s="392"/>
      <c r="M39" s="392"/>
      <c r="N39" s="393"/>
    </row>
    <row r="40" spans="2:14">
      <c r="B40" s="394" t="s">
        <v>149</v>
      </c>
      <c r="C40" s="395"/>
      <c r="D40" s="396">
        <f t="shared" ref="D40:I40" si="8">C45</f>
        <v>0</v>
      </c>
      <c r="E40" s="396">
        <f t="shared" si="8"/>
        <v>0</v>
      </c>
      <c r="F40" s="396">
        <f t="shared" si="8"/>
        <v>0</v>
      </c>
      <c r="G40" s="396">
        <f t="shared" si="8"/>
        <v>0</v>
      </c>
      <c r="H40" s="396">
        <f t="shared" si="8"/>
        <v>0</v>
      </c>
      <c r="I40" s="396">
        <f t="shared" si="8"/>
        <v>0</v>
      </c>
      <c r="J40" s="396">
        <f t="shared" ref="J40" si="9">I45</f>
        <v>0</v>
      </c>
      <c r="K40" s="396">
        <f t="shared" ref="K40" si="10">J45</f>
        <v>0</v>
      </c>
      <c r="L40" s="396">
        <f t="shared" ref="L40" si="11">K45</f>
        <v>0</v>
      </c>
      <c r="M40" s="396">
        <f t="shared" ref="M40" si="12">L45</f>
        <v>0</v>
      </c>
      <c r="N40" s="396">
        <f t="shared" ref="N40" si="13">M45</f>
        <v>0</v>
      </c>
    </row>
    <row r="41" spans="2:14">
      <c r="B41" s="397" t="s">
        <v>150</v>
      </c>
      <c r="C41" s="395"/>
      <c r="D41" s="395"/>
      <c r="E41" s="395"/>
      <c r="F41" s="395"/>
      <c r="G41" s="395"/>
      <c r="H41" s="395"/>
      <c r="I41" s="395"/>
      <c r="J41" s="395"/>
      <c r="K41" s="395"/>
      <c r="L41" s="395"/>
      <c r="M41" s="395"/>
      <c r="N41" s="395"/>
    </row>
    <row r="42" spans="2:14" ht="25.5">
      <c r="B42" s="397" t="s">
        <v>151</v>
      </c>
      <c r="C42" s="395"/>
      <c r="D42" s="395"/>
      <c r="E42" s="395"/>
      <c r="F42" s="395"/>
      <c r="G42" s="395"/>
      <c r="H42" s="395"/>
      <c r="I42" s="395"/>
      <c r="J42" s="395"/>
      <c r="K42" s="395"/>
      <c r="L42" s="395"/>
      <c r="M42" s="395"/>
      <c r="N42" s="395"/>
    </row>
    <row r="43" spans="2:14">
      <c r="B43" s="397" t="s">
        <v>152</v>
      </c>
      <c r="C43" s="395"/>
      <c r="D43" s="395"/>
      <c r="E43" s="395"/>
      <c r="F43" s="395"/>
      <c r="G43" s="395"/>
      <c r="H43" s="395"/>
      <c r="I43" s="395"/>
      <c r="J43" s="395"/>
      <c r="K43" s="395"/>
      <c r="L43" s="395"/>
      <c r="M43" s="395"/>
      <c r="N43" s="395"/>
    </row>
    <row r="44" spans="2:14" ht="38.25">
      <c r="B44" s="397" t="s">
        <v>153</v>
      </c>
      <c r="C44" s="395"/>
      <c r="D44" s="395"/>
      <c r="E44" s="395"/>
      <c r="F44" s="395"/>
      <c r="G44" s="395"/>
      <c r="H44" s="395"/>
      <c r="I44" s="395"/>
      <c r="J44" s="395"/>
      <c r="K44" s="395"/>
      <c r="L44" s="395"/>
      <c r="M44" s="395"/>
      <c r="N44" s="395"/>
    </row>
    <row r="45" spans="2:14">
      <c r="B45" s="394" t="s">
        <v>154</v>
      </c>
      <c r="C45" s="398">
        <f t="shared" ref="C45:I45" si="14">C40+SUM(C41:C44)</f>
        <v>0</v>
      </c>
      <c r="D45" s="398">
        <f t="shared" si="14"/>
        <v>0</v>
      </c>
      <c r="E45" s="398">
        <f t="shared" si="14"/>
        <v>0</v>
      </c>
      <c r="F45" s="398">
        <f t="shared" si="14"/>
        <v>0</v>
      </c>
      <c r="G45" s="398">
        <f t="shared" si="14"/>
        <v>0</v>
      </c>
      <c r="H45" s="398">
        <f t="shared" si="14"/>
        <v>0</v>
      </c>
      <c r="I45" s="398">
        <f t="shared" si="14"/>
        <v>0</v>
      </c>
      <c r="J45" s="398">
        <f t="shared" ref="J45:N45" si="15">J40+SUM(J41:J44)</f>
        <v>0</v>
      </c>
      <c r="K45" s="398">
        <f t="shared" si="15"/>
        <v>0</v>
      </c>
      <c r="L45" s="398">
        <f t="shared" si="15"/>
        <v>0</v>
      </c>
      <c r="M45" s="398">
        <f t="shared" si="15"/>
        <v>0</v>
      </c>
      <c r="N45" s="398">
        <f t="shared" si="15"/>
        <v>0</v>
      </c>
    </row>
    <row r="46" spans="2:14">
      <c r="B46" s="390" t="s">
        <v>294</v>
      </c>
      <c r="C46" s="391" t="s">
        <v>292</v>
      </c>
      <c r="D46" s="392"/>
      <c r="E46" s="392"/>
      <c r="F46" s="392"/>
      <c r="G46" s="392"/>
      <c r="H46" s="392"/>
      <c r="I46" s="393"/>
      <c r="J46" s="392"/>
      <c r="K46" s="392"/>
      <c r="L46" s="392"/>
      <c r="M46" s="392"/>
      <c r="N46" s="393"/>
    </row>
    <row r="47" spans="2:14">
      <c r="B47" s="394" t="s">
        <v>149</v>
      </c>
      <c r="C47" s="395"/>
      <c r="D47" s="396">
        <f t="shared" ref="D47:I47" si="16">C52</f>
        <v>0</v>
      </c>
      <c r="E47" s="396">
        <f t="shared" si="16"/>
        <v>0</v>
      </c>
      <c r="F47" s="396">
        <f t="shared" si="16"/>
        <v>0</v>
      </c>
      <c r="G47" s="396">
        <f t="shared" si="16"/>
        <v>0</v>
      </c>
      <c r="H47" s="396">
        <f t="shared" si="16"/>
        <v>0</v>
      </c>
      <c r="I47" s="396">
        <f t="shared" si="16"/>
        <v>0</v>
      </c>
      <c r="J47" s="396">
        <f t="shared" ref="J47" si="17">I52</f>
        <v>0</v>
      </c>
      <c r="K47" s="396">
        <f t="shared" ref="K47" si="18">J52</f>
        <v>0</v>
      </c>
      <c r="L47" s="396">
        <f t="shared" ref="L47" si="19">K52</f>
        <v>0</v>
      </c>
      <c r="M47" s="396">
        <f t="shared" ref="M47" si="20">L52</f>
        <v>0</v>
      </c>
      <c r="N47" s="396">
        <f t="shared" ref="N47" si="21">M52</f>
        <v>0</v>
      </c>
    </row>
    <row r="48" spans="2:14">
      <c r="B48" s="397" t="s">
        <v>150</v>
      </c>
      <c r="C48" s="395"/>
      <c r="D48" s="395"/>
      <c r="E48" s="395"/>
      <c r="F48" s="395"/>
      <c r="G48" s="395"/>
      <c r="H48" s="395"/>
      <c r="I48" s="395"/>
      <c r="J48" s="395"/>
      <c r="K48" s="395"/>
      <c r="L48" s="395"/>
      <c r="M48" s="395"/>
      <c r="N48" s="395"/>
    </row>
    <row r="49" spans="2:14" ht="25.5">
      <c r="B49" s="397" t="s">
        <v>151</v>
      </c>
      <c r="C49" s="395"/>
      <c r="D49" s="395"/>
      <c r="E49" s="395"/>
      <c r="F49" s="395"/>
      <c r="G49" s="395"/>
      <c r="H49" s="395"/>
      <c r="I49" s="395"/>
      <c r="J49" s="395"/>
      <c r="K49" s="395"/>
      <c r="L49" s="395"/>
      <c r="M49" s="395"/>
      <c r="N49" s="395"/>
    </row>
    <row r="50" spans="2:14">
      <c r="B50" s="397" t="s">
        <v>152</v>
      </c>
      <c r="C50" s="395"/>
      <c r="D50" s="395"/>
      <c r="E50" s="395"/>
      <c r="F50" s="395"/>
      <c r="G50" s="395"/>
      <c r="H50" s="395"/>
      <c r="I50" s="395"/>
      <c r="J50" s="395"/>
      <c r="K50" s="395"/>
      <c r="L50" s="395"/>
      <c r="M50" s="395"/>
      <c r="N50" s="395"/>
    </row>
    <row r="51" spans="2:14" ht="38.25">
      <c r="B51" s="397" t="s">
        <v>153</v>
      </c>
      <c r="C51" s="395"/>
      <c r="D51" s="395"/>
      <c r="E51" s="395"/>
      <c r="F51" s="395"/>
      <c r="G51" s="395"/>
      <c r="H51" s="395"/>
      <c r="I51" s="395"/>
      <c r="J51" s="395"/>
      <c r="K51" s="395"/>
      <c r="L51" s="395"/>
      <c r="M51" s="395"/>
      <c r="N51" s="395"/>
    </row>
    <row r="52" spans="2:14">
      <c r="B52" s="394" t="s">
        <v>154</v>
      </c>
      <c r="C52" s="398">
        <f t="shared" ref="C52:I52" si="22">C47+SUM(C48:C51)</f>
        <v>0</v>
      </c>
      <c r="D52" s="398">
        <f t="shared" si="22"/>
        <v>0</v>
      </c>
      <c r="E52" s="398">
        <f t="shared" si="22"/>
        <v>0</v>
      </c>
      <c r="F52" s="398">
        <f t="shared" si="22"/>
        <v>0</v>
      </c>
      <c r="G52" s="398">
        <f t="shared" si="22"/>
        <v>0</v>
      </c>
      <c r="H52" s="398">
        <f t="shared" si="22"/>
        <v>0</v>
      </c>
      <c r="I52" s="398">
        <f t="shared" si="22"/>
        <v>0</v>
      </c>
      <c r="J52" s="398">
        <f t="shared" ref="J52:N52" si="23">J47+SUM(J48:J51)</f>
        <v>0</v>
      </c>
      <c r="K52" s="398">
        <f t="shared" si="23"/>
        <v>0</v>
      </c>
      <c r="L52" s="398">
        <f t="shared" si="23"/>
        <v>0</v>
      </c>
      <c r="M52" s="398">
        <f t="shared" si="23"/>
        <v>0</v>
      </c>
      <c r="N52" s="398">
        <f t="shared" si="23"/>
        <v>0</v>
      </c>
    </row>
    <row r="53" spans="2:14">
      <c r="B53" s="390" t="s">
        <v>295</v>
      </c>
      <c r="C53" s="391" t="s">
        <v>292</v>
      </c>
      <c r="D53" s="392"/>
      <c r="E53" s="392"/>
      <c r="F53" s="392"/>
      <c r="G53" s="392"/>
      <c r="H53" s="392"/>
      <c r="I53" s="393"/>
      <c r="J53" s="392"/>
      <c r="K53" s="392"/>
      <c r="L53" s="392"/>
      <c r="M53" s="392"/>
      <c r="N53" s="393"/>
    </row>
    <row r="54" spans="2:14">
      <c r="B54" s="388" t="s">
        <v>80</v>
      </c>
      <c r="C54" s="384"/>
      <c r="D54" s="384"/>
      <c r="E54" s="384"/>
      <c r="F54" s="384"/>
      <c r="G54" s="384"/>
      <c r="H54" s="384"/>
      <c r="I54" s="384"/>
      <c r="J54" s="384"/>
      <c r="K54" s="384"/>
      <c r="L54" s="384"/>
      <c r="M54" s="384"/>
      <c r="N54" s="384"/>
    </row>
    <row r="55" spans="2:14">
      <c r="B55" s="394" t="s">
        <v>149</v>
      </c>
      <c r="C55" s="399">
        <f t="shared" ref="C55:I59" si="24">SUM(C33,C40,C47)</f>
        <v>0</v>
      </c>
      <c r="D55" s="399">
        <f t="shared" si="24"/>
        <v>0</v>
      </c>
      <c r="E55" s="399">
        <f t="shared" si="24"/>
        <v>0</v>
      </c>
      <c r="F55" s="399">
        <f t="shared" si="24"/>
        <v>0</v>
      </c>
      <c r="G55" s="399">
        <f t="shared" si="24"/>
        <v>0</v>
      </c>
      <c r="H55" s="399">
        <f t="shared" si="24"/>
        <v>0</v>
      </c>
      <c r="I55" s="399">
        <f t="shared" si="24"/>
        <v>0</v>
      </c>
      <c r="J55" s="399">
        <f t="shared" ref="J55:N55" si="25">SUM(J33,J40,J47)</f>
        <v>0</v>
      </c>
      <c r="K55" s="399">
        <f t="shared" si="25"/>
        <v>0</v>
      </c>
      <c r="L55" s="399">
        <f t="shared" si="25"/>
        <v>0</v>
      </c>
      <c r="M55" s="399">
        <f t="shared" si="25"/>
        <v>0</v>
      </c>
      <c r="N55" s="399">
        <f t="shared" si="25"/>
        <v>0</v>
      </c>
    </row>
    <row r="56" spans="2:14">
      <c r="B56" s="397" t="s">
        <v>150</v>
      </c>
      <c r="C56" s="399">
        <f t="shared" si="24"/>
        <v>0</v>
      </c>
      <c r="D56" s="399">
        <f t="shared" si="24"/>
        <v>0</v>
      </c>
      <c r="E56" s="399">
        <f t="shared" si="24"/>
        <v>0</v>
      </c>
      <c r="F56" s="399">
        <f t="shared" si="24"/>
        <v>0</v>
      </c>
      <c r="G56" s="399">
        <f t="shared" si="24"/>
        <v>0</v>
      </c>
      <c r="H56" s="399">
        <f t="shared" si="24"/>
        <v>0</v>
      </c>
      <c r="I56" s="399">
        <f t="shared" si="24"/>
        <v>0</v>
      </c>
      <c r="J56" s="399">
        <f t="shared" ref="J56:N56" si="26">SUM(J34,J41,J48)</f>
        <v>0</v>
      </c>
      <c r="K56" s="399">
        <f t="shared" si="26"/>
        <v>0</v>
      </c>
      <c r="L56" s="399">
        <f t="shared" si="26"/>
        <v>0</v>
      </c>
      <c r="M56" s="399">
        <f t="shared" si="26"/>
        <v>0</v>
      </c>
      <c r="N56" s="399">
        <f t="shared" si="26"/>
        <v>0</v>
      </c>
    </row>
    <row r="57" spans="2:14" ht="25.5">
      <c r="B57" s="397" t="s">
        <v>151</v>
      </c>
      <c r="C57" s="399">
        <f t="shared" si="24"/>
        <v>0</v>
      </c>
      <c r="D57" s="399">
        <f t="shared" si="24"/>
        <v>0</v>
      </c>
      <c r="E57" s="399">
        <f t="shared" si="24"/>
        <v>0</v>
      </c>
      <c r="F57" s="399">
        <f t="shared" si="24"/>
        <v>0</v>
      </c>
      <c r="G57" s="399">
        <f t="shared" si="24"/>
        <v>0</v>
      </c>
      <c r="H57" s="399">
        <f t="shared" si="24"/>
        <v>0</v>
      </c>
      <c r="I57" s="399">
        <f t="shared" si="24"/>
        <v>0</v>
      </c>
      <c r="J57" s="399">
        <f t="shared" ref="J57:N57" si="27">SUM(J35,J42,J49)</f>
        <v>0</v>
      </c>
      <c r="K57" s="399">
        <f t="shared" si="27"/>
        <v>0</v>
      </c>
      <c r="L57" s="399">
        <f t="shared" si="27"/>
        <v>0</v>
      </c>
      <c r="M57" s="399">
        <f t="shared" si="27"/>
        <v>0</v>
      </c>
      <c r="N57" s="399">
        <f t="shared" si="27"/>
        <v>0</v>
      </c>
    </row>
    <row r="58" spans="2:14">
      <c r="B58" s="397" t="s">
        <v>152</v>
      </c>
      <c r="C58" s="399">
        <f t="shared" si="24"/>
        <v>0</v>
      </c>
      <c r="D58" s="399">
        <f t="shared" si="24"/>
        <v>0</v>
      </c>
      <c r="E58" s="399">
        <f t="shared" si="24"/>
        <v>0</v>
      </c>
      <c r="F58" s="399">
        <f t="shared" si="24"/>
        <v>0</v>
      </c>
      <c r="G58" s="399">
        <f t="shared" si="24"/>
        <v>0</v>
      </c>
      <c r="H58" s="399">
        <f t="shared" si="24"/>
        <v>0</v>
      </c>
      <c r="I58" s="399">
        <f t="shared" si="24"/>
        <v>0</v>
      </c>
      <c r="J58" s="399">
        <f t="shared" ref="J58:N58" si="28">SUM(J36,J43,J50)</f>
        <v>0</v>
      </c>
      <c r="K58" s="399">
        <f t="shared" si="28"/>
        <v>0</v>
      </c>
      <c r="L58" s="399">
        <f t="shared" si="28"/>
        <v>0</v>
      </c>
      <c r="M58" s="399">
        <f t="shared" si="28"/>
        <v>0</v>
      </c>
      <c r="N58" s="399">
        <f t="shared" si="28"/>
        <v>0</v>
      </c>
    </row>
    <row r="59" spans="2:14" ht="38.25">
      <c r="B59" s="397" t="s">
        <v>153</v>
      </c>
      <c r="C59" s="399">
        <f t="shared" si="24"/>
        <v>0</v>
      </c>
      <c r="D59" s="399">
        <f t="shared" si="24"/>
        <v>0</v>
      </c>
      <c r="E59" s="399">
        <f t="shared" si="24"/>
        <v>0</v>
      </c>
      <c r="F59" s="399">
        <f t="shared" si="24"/>
        <v>0</v>
      </c>
      <c r="G59" s="399">
        <f t="shared" si="24"/>
        <v>0</v>
      </c>
      <c r="H59" s="399">
        <f t="shared" si="24"/>
        <v>0</v>
      </c>
      <c r="I59" s="399">
        <f t="shared" si="24"/>
        <v>0</v>
      </c>
      <c r="J59" s="399">
        <f t="shared" ref="J59:N59" si="29">SUM(J37,J44,J51)</f>
        <v>0</v>
      </c>
      <c r="K59" s="399">
        <f t="shared" si="29"/>
        <v>0</v>
      </c>
      <c r="L59" s="399">
        <f t="shared" si="29"/>
        <v>0</v>
      </c>
      <c r="M59" s="399">
        <f t="shared" si="29"/>
        <v>0</v>
      </c>
      <c r="N59" s="399">
        <f t="shared" si="29"/>
        <v>0</v>
      </c>
    </row>
    <row r="60" spans="2:14">
      <c r="B60" s="394" t="s">
        <v>154</v>
      </c>
      <c r="C60" s="399">
        <f t="shared" ref="C60:I60" si="30">SUM(C56:C59)</f>
        <v>0</v>
      </c>
      <c r="D60" s="399">
        <f t="shared" si="30"/>
        <v>0</v>
      </c>
      <c r="E60" s="399">
        <f t="shared" si="30"/>
        <v>0</v>
      </c>
      <c r="F60" s="399">
        <f t="shared" si="30"/>
        <v>0</v>
      </c>
      <c r="G60" s="399">
        <f t="shared" si="30"/>
        <v>0</v>
      </c>
      <c r="H60" s="399">
        <f t="shared" si="30"/>
        <v>0</v>
      </c>
      <c r="I60" s="399">
        <f t="shared" si="30"/>
        <v>0</v>
      </c>
      <c r="J60" s="399">
        <f t="shared" ref="J60:N60" si="31">SUM(J56:J59)</f>
        <v>0</v>
      </c>
      <c r="K60" s="399">
        <f t="shared" si="31"/>
        <v>0</v>
      </c>
      <c r="L60" s="399">
        <f t="shared" si="31"/>
        <v>0</v>
      </c>
      <c r="M60" s="399">
        <f t="shared" si="31"/>
        <v>0</v>
      </c>
      <c r="N60" s="399">
        <f t="shared" si="31"/>
        <v>0</v>
      </c>
    </row>
    <row r="61" spans="2:14">
      <c r="B61" s="400"/>
      <c r="C61" s="74"/>
      <c r="D61" s="74"/>
      <c r="E61" s="74"/>
      <c r="F61" s="74"/>
      <c r="G61" s="74"/>
      <c r="H61" s="74"/>
      <c r="I61" s="401"/>
      <c r="J61" s="74"/>
      <c r="K61" s="74"/>
      <c r="L61" s="74"/>
      <c r="M61" s="74"/>
      <c r="N61" s="401"/>
    </row>
    <row r="62" spans="2:14">
      <c r="B62" s="394" t="s">
        <v>296</v>
      </c>
      <c r="C62" s="70">
        <f t="shared" ref="C62:I62" si="32">C60-C55</f>
        <v>0</v>
      </c>
      <c r="D62" s="70">
        <f t="shared" si="32"/>
        <v>0</v>
      </c>
      <c r="E62" s="70">
        <f t="shared" si="32"/>
        <v>0</v>
      </c>
      <c r="F62" s="70">
        <f t="shared" si="32"/>
        <v>0</v>
      </c>
      <c r="G62" s="70">
        <f t="shared" si="32"/>
        <v>0</v>
      </c>
      <c r="H62" s="70">
        <f t="shared" si="32"/>
        <v>0</v>
      </c>
      <c r="I62" s="402">
        <f t="shared" si="32"/>
        <v>0</v>
      </c>
      <c r="J62" s="70">
        <f t="shared" ref="J62:N62" si="33">J60-J55</f>
        <v>0</v>
      </c>
      <c r="K62" s="70">
        <f t="shared" si="33"/>
        <v>0</v>
      </c>
      <c r="L62" s="70">
        <f t="shared" si="33"/>
        <v>0</v>
      </c>
      <c r="M62" s="70">
        <f t="shared" si="33"/>
        <v>0</v>
      </c>
      <c r="N62" s="402">
        <f t="shared" si="33"/>
        <v>0</v>
      </c>
    </row>
    <row r="63" spans="2:14">
      <c r="B63" s="400"/>
      <c r="C63" s="74"/>
      <c r="D63" s="74"/>
      <c r="E63" s="74"/>
      <c r="F63" s="74"/>
      <c r="G63" s="74"/>
      <c r="H63" s="74"/>
      <c r="I63" s="401"/>
      <c r="J63" s="74"/>
      <c r="K63" s="74"/>
      <c r="L63" s="74"/>
      <c r="M63" s="74"/>
      <c r="N63" s="401"/>
    </row>
    <row r="64" spans="2:14">
      <c r="B64" s="380"/>
      <c r="C64" s="380"/>
      <c r="D64" s="380"/>
      <c r="E64" s="380"/>
      <c r="F64" s="383"/>
      <c r="G64" s="380"/>
      <c r="H64" s="380"/>
      <c r="I64" s="383"/>
      <c r="J64" s="387"/>
    </row>
    <row r="65" spans="2:14">
      <c r="B65" s="380"/>
      <c r="C65" s="380"/>
      <c r="D65" s="380"/>
      <c r="E65" s="380"/>
      <c r="F65" s="403"/>
      <c r="G65" s="380"/>
      <c r="H65" s="380"/>
      <c r="I65" s="404"/>
      <c r="J65" s="387"/>
    </row>
    <row r="66" spans="2:14" ht="15.75">
      <c r="B66" s="20" t="s">
        <v>327</v>
      </c>
      <c r="C66" s="380"/>
      <c r="D66" s="380"/>
      <c r="E66" s="380"/>
      <c r="F66" s="385"/>
      <c r="G66" s="380"/>
      <c r="H66" s="405"/>
      <c r="I66" s="406"/>
      <c r="J66" s="387"/>
    </row>
    <row r="67" spans="2:14" ht="15" customHeight="1">
      <c r="B67" s="605" t="s">
        <v>92</v>
      </c>
      <c r="C67" s="381"/>
      <c r="D67" s="381"/>
      <c r="E67" s="381"/>
      <c r="F67" s="381"/>
      <c r="G67" s="381"/>
      <c r="H67" s="381"/>
      <c r="I67" s="382"/>
      <c r="J67" s="381"/>
      <c r="K67" s="381"/>
      <c r="L67" s="381"/>
      <c r="M67" s="381"/>
      <c r="N67" s="382"/>
    </row>
    <row r="68" spans="2:14" ht="15" customHeight="1">
      <c r="B68" s="606"/>
      <c r="C68" s="601" t="s">
        <v>288</v>
      </c>
      <c r="D68" s="608"/>
      <c r="E68" s="601" t="s">
        <v>18</v>
      </c>
      <c r="F68" s="602"/>
      <c r="G68" s="602"/>
      <c r="H68" s="602"/>
      <c r="I68" s="602"/>
      <c r="J68" s="602"/>
      <c r="K68" s="602"/>
      <c r="L68" s="602"/>
      <c r="M68" s="602"/>
      <c r="N68" s="603"/>
    </row>
    <row r="69" spans="2:14" ht="15" customHeight="1">
      <c r="B69" s="606"/>
      <c r="C69" s="384" t="s">
        <v>363</v>
      </c>
      <c r="D69" s="384" t="s">
        <v>362</v>
      </c>
      <c r="E69" s="384" t="s">
        <v>30</v>
      </c>
      <c r="F69" s="384" t="s">
        <v>27</v>
      </c>
      <c r="G69" s="384" t="s">
        <v>31</v>
      </c>
      <c r="H69" s="384" t="s">
        <v>32</v>
      </c>
      <c r="I69" s="384" t="s">
        <v>33</v>
      </c>
      <c r="J69" s="384" t="s">
        <v>34</v>
      </c>
      <c r="K69" s="384" t="s">
        <v>35</v>
      </c>
      <c r="L69" s="384" t="s">
        <v>26</v>
      </c>
      <c r="M69" s="384" t="s">
        <v>36</v>
      </c>
      <c r="N69" s="384" t="s">
        <v>37</v>
      </c>
    </row>
    <row r="70" spans="2:14" ht="30">
      <c r="B70" s="607"/>
      <c r="C70" s="384" t="s">
        <v>21</v>
      </c>
      <c r="D70" s="407" t="s">
        <v>21</v>
      </c>
      <c r="E70" s="408" t="s">
        <v>21</v>
      </c>
      <c r="F70" s="384" t="s">
        <v>21</v>
      </c>
      <c r="G70" s="384" t="s">
        <v>21</v>
      </c>
      <c r="H70" s="384" t="s">
        <v>21</v>
      </c>
      <c r="I70" s="384" t="s">
        <v>21</v>
      </c>
      <c r="J70" s="408" t="s">
        <v>21</v>
      </c>
      <c r="K70" s="384" t="s">
        <v>21</v>
      </c>
      <c r="L70" s="384" t="s">
        <v>21</v>
      </c>
      <c r="M70" s="384" t="s">
        <v>289</v>
      </c>
      <c r="N70" s="384" t="s">
        <v>289</v>
      </c>
    </row>
    <row r="71" spans="2:14">
      <c r="B71" s="386"/>
      <c r="C71" s="384" t="s">
        <v>81</v>
      </c>
      <c r="D71" s="407" t="s">
        <v>81</v>
      </c>
      <c r="E71" s="409" t="s">
        <v>81</v>
      </c>
      <c r="F71" s="384" t="s">
        <v>81</v>
      </c>
      <c r="G71" s="384" t="s">
        <v>81</v>
      </c>
      <c r="H71" s="384" t="s">
        <v>81</v>
      </c>
      <c r="I71" s="384" t="s">
        <v>81</v>
      </c>
      <c r="J71" s="409" t="s">
        <v>81</v>
      </c>
      <c r="K71" s="384" t="s">
        <v>81</v>
      </c>
      <c r="L71" s="384" t="s">
        <v>81</v>
      </c>
      <c r="M71" s="384" t="s">
        <v>81</v>
      </c>
      <c r="N71" s="384" t="s">
        <v>81</v>
      </c>
    </row>
    <row r="72" spans="2:14">
      <c r="B72" s="388" t="s">
        <v>85</v>
      </c>
      <c r="C72" s="389" t="s">
        <v>290</v>
      </c>
      <c r="D72" s="389" t="s">
        <v>290</v>
      </c>
      <c r="E72" s="389" t="s">
        <v>290</v>
      </c>
      <c r="F72" s="389" t="s">
        <v>290</v>
      </c>
      <c r="G72" s="389" t="s">
        <v>290</v>
      </c>
      <c r="H72" s="389" t="s">
        <v>290</v>
      </c>
      <c r="I72" s="389" t="s">
        <v>290</v>
      </c>
      <c r="J72" s="389" t="s">
        <v>290</v>
      </c>
      <c r="K72" s="389" t="s">
        <v>290</v>
      </c>
      <c r="L72" s="389" t="s">
        <v>290</v>
      </c>
      <c r="M72" s="389" t="s">
        <v>290</v>
      </c>
      <c r="N72" s="389" t="s">
        <v>290</v>
      </c>
    </row>
    <row r="73" spans="2:14">
      <c r="B73" s="73" t="s">
        <v>297</v>
      </c>
      <c r="C73" s="395"/>
      <c r="D73" s="395"/>
      <c r="E73" s="395"/>
      <c r="F73" s="395"/>
      <c r="G73" s="395"/>
      <c r="H73" s="395"/>
      <c r="I73" s="395"/>
      <c r="J73" s="395"/>
      <c r="K73" s="395"/>
      <c r="L73" s="395"/>
      <c r="M73" s="395"/>
      <c r="N73" s="395"/>
    </row>
    <row r="74" spans="2:14">
      <c r="B74" s="410" t="s">
        <v>298</v>
      </c>
      <c r="C74" s="395"/>
      <c r="D74" s="395"/>
      <c r="E74" s="395"/>
      <c r="F74" s="395"/>
      <c r="G74" s="395"/>
      <c r="H74" s="395"/>
      <c r="I74" s="395"/>
      <c r="J74" s="395"/>
      <c r="K74" s="395"/>
      <c r="L74" s="395"/>
      <c r="M74" s="395"/>
      <c r="N74" s="395"/>
    </row>
    <row r="75" spans="2:14">
      <c r="B75" s="73" t="s">
        <v>299</v>
      </c>
      <c r="C75" s="395"/>
      <c r="D75" s="395"/>
      <c r="E75" s="395"/>
      <c r="F75" s="395"/>
      <c r="G75" s="395"/>
      <c r="H75" s="395"/>
      <c r="I75" s="395"/>
      <c r="J75" s="395"/>
      <c r="K75" s="395"/>
      <c r="L75" s="395"/>
      <c r="M75" s="395"/>
      <c r="N75" s="395"/>
    </row>
    <row r="76" spans="2:14">
      <c r="B76" s="73" t="s">
        <v>295</v>
      </c>
      <c r="C76" s="395"/>
      <c r="D76" s="395"/>
      <c r="E76" s="395"/>
      <c r="F76" s="395"/>
      <c r="G76" s="395"/>
      <c r="H76" s="395"/>
      <c r="I76" s="395"/>
      <c r="J76" s="395"/>
      <c r="K76" s="395"/>
      <c r="L76" s="395"/>
      <c r="M76" s="395"/>
      <c r="N76" s="395"/>
    </row>
    <row r="77" spans="2:14">
      <c r="B77" s="411" t="s">
        <v>87</v>
      </c>
      <c r="C77" s="412">
        <f t="shared" ref="C77:I77" si="34">+SUM(C73:C76)</f>
        <v>0</v>
      </c>
      <c r="D77" s="412">
        <f t="shared" si="34"/>
        <v>0</v>
      </c>
      <c r="E77" s="412">
        <f t="shared" si="34"/>
        <v>0</v>
      </c>
      <c r="F77" s="412">
        <f t="shared" si="34"/>
        <v>0</v>
      </c>
      <c r="G77" s="412">
        <f t="shared" si="34"/>
        <v>0</v>
      </c>
      <c r="H77" s="412">
        <f t="shared" si="34"/>
        <v>0</v>
      </c>
      <c r="I77" s="412">
        <f t="shared" si="34"/>
        <v>0</v>
      </c>
      <c r="J77" s="412">
        <f t="shared" ref="J77:N77" si="35">+SUM(J73:J76)</f>
        <v>0</v>
      </c>
      <c r="K77" s="412">
        <f t="shared" si="35"/>
        <v>0</v>
      </c>
      <c r="L77" s="412">
        <f t="shared" si="35"/>
        <v>0</v>
      </c>
      <c r="M77" s="412">
        <f t="shared" si="35"/>
        <v>0</v>
      </c>
      <c r="N77" s="412">
        <f t="shared" si="35"/>
        <v>0</v>
      </c>
    </row>
    <row r="78" spans="2:14">
      <c r="B78" s="413"/>
      <c r="C78" s="71"/>
      <c r="D78" s="71"/>
      <c r="E78" s="71"/>
      <c r="F78" s="71"/>
      <c r="G78" s="71"/>
      <c r="H78" s="71"/>
      <c r="I78" s="75"/>
      <c r="J78" s="71"/>
      <c r="K78" s="71"/>
      <c r="L78" s="71"/>
      <c r="M78" s="71"/>
      <c r="N78" s="75"/>
    </row>
    <row r="79" spans="2:14">
      <c r="B79" s="414" t="s">
        <v>86</v>
      </c>
      <c r="C79" s="433"/>
      <c r="D79" s="388"/>
      <c r="E79" s="388"/>
      <c r="F79" s="388"/>
      <c r="G79" s="388"/>
      <c r="H79" s="388"/>
      <c r="I79" s="388"/>
      <c r="J79" s="388"/>
      <c r="K79" s="388"/>
      <c r="L79" s="388"/>
      <c r="M79" s="388"/>
      <c r="N79" s="388"/>
    </row>
    <row r="80" spans="2:14">
      <c r="B80" s="430" t="s">
        <v>300</v>
      </c>
      <c r="C80" s="435"/>
      <c r="D80" s="431"/>
      <c r="E80" s="72"/>
      <c r="F80" s="72"/>
      <c r="G80" s="72"/>
      <c r="H80" s="72"/>
      <c r="I80" s="72"/>
      <c r="J80" s="72"/>
      <c r="K80" s="72"/>
      <c r="L80" s="72"/>
      <c r="M80" s="72"/>
      <c r="N80" s="72"/>
    </row>
    <row r="81" spans="2:14">
      <c r="B81" s="430" t="s">
        <v>301</v>
      </c>
      <c r="C81" s="436"/>
      <c r="D81" s="432"/>
      <c r="E81" s="395"/>
      <c r="F81" s="395"/>
      <c r="G81" s="395"/>
      <c r="H81" s="395"/>
      <c r="I81" s="395"/>
      <c r="J81" s="395"/>
      <c r="K81" s="395"/>
      <c r="L81" s="395"/>
      <c r="M81" s="395"/>
      <c r="N81" s="395"/>
    </row>
    <row r="82" spans="2:14">
      <c r="B82" s="430" t="s">
        <v>302</v>
      </c>
      <c r="C82" s="436"/>
      <c r="D82" s="431"/>
      <c r="E82" s="72"/>
      <c r="F82" s="72"/>
      <c r="G82" s="72"/>
      <c r="H82" s="72"/>
      <c r="I82" s="72"/>
      <c r="J82" s="72"/>
      <c r="K82" s="72"/>
      <c r="L82" s="72"/>
      <c r="M82" s="72"/>
      <c r="N82" s="72"/>
    </row>
    <row r="83" spans="2:14">
      <c r="B83" s="430" t="s">
        <v>303</v>
      </c>
      <c r="C83" s="436"/>
      <c r="D83" s="432"/>
      <c r="E83" s="395"/>
      <c r="F83" s="395"/>
      <c r="G83" s="395"/>
      <c r="H83" s="395"/>
      <c r="I83" s="395"/>
      <c r="J83" s="395"/>
      <c r="K83" s="395"/>
      <c r="L83" s="395"/>
      <c r="M83" s="395"/>
      <c r="N83" s="395"/>
    </row>
    <row r="84" spans="2:14">
      <c r="B84" s="430" t="s">
        <v>304</v>
      </c>
      <c r="C84" s="436"/>
      <c r="D84" s="431"/>
      <c r="E84" s="72"/>
      <c r="F84" s="72"/>
      <c r="G84" s="72"/>
      <c r="H84" s="72"/>
      <c r="I84" s="72"/>
      <c r="J84" s="72"/>
      <c r="K84" s="72"/>
      <c r="L84" s="72"/>
      <c r="M84" s="72"/>
      <c r="N84" s="72"/>
    </row>
    <row r="85" spans="2:14">
      <c r="B85" s="430" t="s">
        <v>305</v>
      </c>
      <c r="C85" s="436"/>
      <c r="D85" s="432"/>
      <c r="E85" s="395"/>
      <c r="F85" s="395"/>
      <c r="G85" s="395"/>
      <c r="H85" s="395"/>
      <c r="I85" s="395"/>
      <c r="J85" s="395"/>
      <c r="K85" s="395"/>
      <c r="L85" s="395"/>
      <c r="M85" s="395"/>
      <c r="N85" s="395"/>
    </row>
    <row r="86" spans="2:14">
      <c r="B86" s="430" t="s">
        <v>306</v>
      </c>
      <c r="C86" s="436"/>
      <c r="D86" s="431"/>
      <c r="E86" s="72"/>
      <c r="F86" s="72"/>
      <c r="G86" s="72"/>
      <c r="H86" s="72"/>
      <c r="I86" s="72"/>
      <c r="J86" s="72"/>
      <c r="K86" s="72"/>
      <c r="L86" s="72"/>
      <c r="M86" s="72"/>
      <c r="N86" s="72"/>
    </row>
    <row r="87" spans="2:14">
      <c r="B87" s="430" t="s">
        <v>307</v>
      </c>
      <c r="C87" s="436"/>
      <c r="D87" s="431"/>
      <c r="E87" s="72"/>
      <c r="F87" s="72"/>
      <c r="G87" s="72"/>
      <c r="H87" s="72"/>
      <c r="I87" s="72"/>
      <c r="J87" s="72"/>
      <c r="K87" s="72"/>
      <c r="L87" s="72"/>
      <c r="M87" s="72"/>
      <c r="N87" s="72"/>
    </row>
    <row r="88" spans="2:14">
      <c r="B88" s="430" t="s">
        <v>308</v>
      </c>
      <c r="C88" s="436"/>
      <c r="D88" s="431"/>
      <c r="E88" s="72"/>
      <c r="F88" s="72"/>
      <c r="G88" s="72"/>
      <c r="H88" s="72"/>
      <c r="I88" s="72"/>
      <c r="J88" s="72"/>
      <c r="K88" s="72"/>
      <c r="L88" s="72"/>
      <c r="M88" s="72"/>
      <c r="N88" s="72"/>
    </row>
    <row r="89" spans="2:14">
      <c r="B89" s="430" t="s">
        <v>309</v>
      </c>
      <c r="C89" s="436"/>
      <c r="D89" s="431"/>
      <c r="E89" s="72"/>
      <c r="F89" s="72"/>
      <c r="G89" s="72"/>
      <c r="H89" s="72"/>
      <c r="I89" s="72"/>
      <c r="J89" s="72"/>
      <c r="K89" s="72"/>
      <c r="L89" s="72"/>
      <c r="M89" s="72"/>
      <c r="N89" s="72"/>
    </row>
    <row r="90" spans="2:14">
      <c r="B90" s="430" t="s">
        <v>310</v>
      </c>
      <c r="C90" s="436"/>
      <c r="D90" s="431"/>
      <c r="E90" s="72"/>
      <c r="F90" s="72"/>
      <c r="G90" s="72"/>
      <c r="H90" s="72"/>
      <c r="I90" s="72"/>
      <c r="J90" s="72"/>
      <c r="K90" s="72"/>
      <c r="L90" s="72"/>
      <c r="M90" s="72"/>
      <c r="N90" s="72"/>
    </row>
    <row r="91" spans="2:14">
      <c r="B91" s="430" t="s">
        <v>311</v>
      </c>
      <c r="C91" s="436"/>
      <c r="D91" s="431"/>
      <c r="E91" s="72"/>
      <c r="F91" s="72"/>
      <c r="G91" s="72"/>
      <c r="H91" s="72"/>
      <c r="I91" s="72"/>
      <c r="J91" s="72"/>
      <c r="K91" s="72"/>
      <c r="L91" s="72"/>
      <c r="M91" s="72"/>
      <c r="N91" s="72"/>
    </row>
    <row r="92" spans="2:14">
      <c r="B92" s="430" t="s">
        <v>312</v>
      </c>
      <c r="C92" s="436"/>
      <c r="D92" s="431"/>
      <c r="E92" s="72"/>
      <c r="F92" s="72"/>
      <c r="G92" s="72"/>
      <c r="H92" s="72"/>
      <c r="I92" s="72"/>
      <c r="J92" s="72"/>
      <c r="K92" s="72"/>
      <c r="L92" s="72"/>
      <c r="M92" s="72"/>
      <c r="N92" s="72"/>
    </row>
    <row r="93" spans="2:14">
      <c r="B93" s="430" t="s">
        <v>313</v>
      </c>
      <c r="C93" s="436"/>
      <c r="D93" s="431"/>
      <c r="E93" s="72"/>
      <c r="F93" s="72"/>
      <c r="G93" s="72"/>
      <c r="H93" s="72"/>
      <c r="I93" s="72"/>
      <c r="J93" s="72"/>
      <c r="K93" s="72"/>
      <c r="L93" s="72"/>
      <c r="M93" s="72"/>
      <c r="N93" s="72"/>
    </row>
    <row r="94" spans="2:14">
      <c r="B94" s="430" t="s">
        <v>314</v>
      </c>
      <c r="C94" s="436"/>
      <c r="D94" s="431"/>
      <c r="E94" s="72"/>
      <c r="F94" s="72"/>
      <c r="G94" s="72"/>
      <c r="H94" s="72"/>
      <c r="I94" s="72"/>
      <c r="J94" s="72"/>
      <c r="K94" s="72"/>
      <c r="L94" s="72"/>
      <c r="M94" s="72"/>
      <c r="N94" s="72"/>
    </row>
    <row r="95" spans="2:14">
      <c r="B95" s="430" t="s">
        <v>315</v>
      </c>
      <c r="C95" s="436"/>
      <c r="D95" s="431"/>
      <c r="E95" s="72"/>
      <c r="F95" s="72"/>
      <c r="G95" s="72"/>
      <c r="H95" s="72"/>
      <c r="I95" s="72"/>
      <c r="J95" s="72"/>
      <c r="K95" s="72"/>
      <c r="L95" s="72"/>
      <c r="M95" s="72"/>
      <c r="N95" s="72"/>
    </row>
    <row r="96" spans="2:14">
      <c r="B96" s="430" t="s">
        <v>316</v>
      </c>
      <c r="C96" s="436"/>
      <c r="D96" s="431"/>
      <c r="E96" s="72"/>
      <c r="F96" s="72"/>
      <c r="G96" s="72"/>
      <c r="H96" s="72"/>
      <c r="I96" s="72"/>
      <c r="J96" s="72"/>
      <c r="K96" s="72"/>
      <c r="L96" s="72"/>
      <c r="M96" s="72"/>
      <c r="N96" s="72"/>
    </row>
    <row r="97" spans="2:14">
      <c r="B97" s="430" t="s">
        <v>317</v>
      </c>
      <c r="C97" s="436"/>
      <c r="D97" s="431"/>
      <c r="E97" s="72"/>
      <c r="F97" s="72"/>
      <c r="G97" s="72"/>
      <c r="H97" s="72"/>
      <c r="I97" s="72"/>
      <c r="J97" s="72"/>
      <c r="K97" s="72"/>
      <c r="L97" s="72"/>
      <c r="M97" s="72"/>
      <c r="N97" s="72"/>
    </row>
    <row r="98" spans="2:14">
      <c r="B98" s="430" t="s">
        <v>318</v>
      </c>
      <c r="C98" s="436"/>
      <c r="D98" s="431"/>
      <c r="E98" s="72"/>
      <c r="F98" s="72"/>
      <c r="G98" s="72"/>
      <c r="H98" s="72"/>
      <c r="I98" s="72"/>
      <c r="J98" s="72"/>
      <c r="K98" s="72"/>
      <c r="L98" s="72"/>
      <c r="M98" s="72"/>
      <c r="N98" s="72"/>
    </row>
    <row r="99" spans="2:14">
      <c r="B99" s="430" t="s">
        <v>319</v>
      </c>
      <c r="C99" s="436"/>
      <c r="D99" s="431"/>
      <c r="E99" s="72"/>
      <c r="F99" s="72"/>
      <c r="G99" s="72"/>
      <c r="H99" s="72"/>
      <c r="I99" s="72"/>
      <c r="J99" s="72"/>
      <c r="K99" s="72"/>
      <c r="L99" s="72"/>
      <c r="M99" s="72"/>
      <c r="N99" s="72"/>
    </row>
    <row r="100" spans="2:14">
      <c r="B100" s="430" t="s">
        <v>320</v>
      </c>
      <c r="C100" s="436"/>
      <c r="D100" s="431"/>
      <c r="E100" s="72"/>
      <c r="F100" s="72"/>
      <c r="G100" s="72"/>
      <c r="H100" s="72"/>
      <c r="I100" s="72"/>
      <c r="J100" s="72"/>
      <c r="K100" s="72"/>
      <c r="L100" s="72"/>
      <c r="M100" s="72"/>
      <c r="N100" s="72"/>
    </row>
    <row r="101" spans="2:14">
      <c r="B101" s="430" t="s">
        <v>321</v>
      </c>
      <c r="C101" s="436"/>
      <c r="D101" s="431"/>
      <c r="E101" s="72"/>
      <c r="F101" s="72"/>
      <c r="G101" s="72"/>
      <c r="H101" s="72"/>
      <c r="I101" s="72"/>
      <c r="J101" s="72"/>
      <c r="K101" s="72"/>
      <c r="L101" s="72"/>
      <c r="M101" s="72"/>
      <c r="N101" s="72"/>
    </row>
    <row r="102" spans="2:14">
      <c r="B102" s="430" t="s">
        <v>322</v>
      </c>
      <c r="C102" s="437"/>
      <c r="D102" s="432"/>
      <c r="E102" s="395"/>
      <c r="F102" s="395"/>
      <c r="G102" s="395"/>
      <c r="H102" s="395"/>
      <c r="I102" s="395"/>
      <c r="J102" s="395"/>
      <c r="K102" s="395"/>
      <c r="L102" s="395"/>
      <c r="M102" s="395"/>
      <c r="N102" s="395"/>
    </row>
    <row r="103" spans="2:14" ht="15" customHeight="1">
      <c r="B103" s="411" t="s">
        <v>88</v>
      </c>
      <c r="C103" s="434"/>
      <c r="D103" s="412">
        <f t="shared" ref="D103:I103" si="36">+SUM(D80:D102)</f>
        <v>0</v>
      </c>
      <c r="E103" s="412">
        <f t="shared" si="36"/>
        <v>0</v>
      </c>
      <c r="F103" s="412">
        <f t="shared" si="36"/>
        <v>0</v>
      </c>
      <c r="G103" s="412">
        <f t="shared" si="36"/>
        <v>0</v>
      </c>
      <c r="H103" s="412">
        <f t="shared" si="36"/>
        <v>0</v>
      </c>
      <c r="I103" s="412">
        <f t="shared" si="36"/>
        <v>0</v>
      </c>
      <c r="J103" s="412">
        <f t="shared" ref="J103:N103" si="37">+SUM(J80:J102)</f>
        <v>0</v>
      </c>
      <c r="K103" s="412">
        <f t="shared" si="37"/>
        <v>0</v>
      </c>
      <c r="L103" s="412">
        <f t="shared" si="37"/>
        <v>0</v>
      </c>
      <c r="M103" s="412">
        <f t="shared" si="37"/>
        <v>0</v>
      </c>
      <c r="N103" s="412">
        <f t="shared" si="37"/>
        <v>0</v>
      </c>
    </row>
    <row r="104" spans="2:14">
      <c r="B104" s="413"/>
      <c r="C104" s="71"/>
      <c r="D104" s="71"/>
      <c r="E104" s="71"/>
      <c r="F104" s="71"/>
      <c r="G104" s="71"/>
      <c r="H104" s="71"/>
      <c r="I104" s="75"/>
      <c r="J104" s="71"/>
      <c r="K104" s="71"/>
      <c r="L104" s="71"/>
      <c r="M104" s="71"/>
      <c r="N104" s="75"/>
    </row>
    <row r="105" spans="2:14">
      <c r="B105" s="414" t="s">
        <v>90</v>
      </c>
      <c r="C105" s="433"/>
      <c r="D105" s="388"/>
      <c r="E105" s="388"/>
      <c r="F105" s="388"/>
      <c r="G105" s="388"/>
      <c r="H105" s="388"/>
      <c r="I105" s="388"/>
      <c r="J105" s="388"/>
      <c r="K105" s="388"/>
      <c r="L105" s="388"/>
      <c r="M105" s="388"/>
      <c r="N105" s="388"/>
    </row>
    <row r="106" spans="2:14">
      <c r="B106" s="430" t="s">
        <v>300</v>
      </c>
      <c r="C106" s="435"/>
      <c r="D106" s="431"/>
      <c r="E106" s="72"/>
      <c r="F106" s="72"/>
      <c r="G106" s="72"/>
      <c r="H106" s="72"/>
      <c r="I106" s="72"/>
      <c r="J106" s="72"/>
      <c r="K106" s="72"/>
      <c r="L106" s="72"/>
      <c r="M106" s="72"/>
      <c r="N106" s="72"/>
    </row>
    <row r="107" spans="2:14">
      <c r="B107" s="430" t="s">
        <v>301</v>
      </c>
      <c r="C107" s="436"/>
      <c r="D107" s="432"/>
      <c r="E107" s="395"/>
      <c r="F107" s="395"/>
      <c r="G107" s="395"/>
      <c r="H107" s="395"/>
      <c r="I107" s="395"/>
      <c r="J107" s="395"/>
      <c r="K107" s="395"/>
      <c r="L107" s="395"/>
      <c r="M107" s="395"/>
      <c r="N107" s="395"/>
    </row>
    <row r="108" spans="2:14">
      <c r="B108" s="430" t="s">
        <v>302</v>
      </c>
      <c r="C108" s="436"/>
      <c r="D108" s="431"/>
      <c r="E108" s="72"/>
      <c r="F108" s="72"/>
      <c r="G108" s="72"/>
      <c r="H108" s="72"/>
      <c r="I108" s="72"/>
      <c r="J108" s="72"/>
      <c r="K108" s="72"/>
      <c r="L108" s="72"/>
      <c r="M108" s="72"/>
      <c r="N108" s="72"/>
    </row>
    <row r="109" spans="2:14">
      <c r="B109" s="430" t="s">
        <v>303</v>
      </c>
      <c r="C109" s="436"/>
      <c r="D109" s="432"/>
      <c r="E109" s="395"/>
      <c r="F109" s="395"/>
      <c r="G109" s="395"/>
      <c r="H109" s="395"/>
      <c r="I109" s="395"/>
      <c r="J109" s="395"/>
      <c r="K109" s="395"/>
      <c r="L109" s="395"/>
      <c r="M109" s="395"/>
      <c r="N109" s="395"/>
    </row>
    <row r="110" spans="2:14">
      <c r="B110" s="430" t="s">
        <v>304</v>
      </c>
      <c r="C110" s="436"/>
      <c r="D110" s="431"/>
      <c r="E110" s="72"/>
      <c r="F110" s="72"/>
      <c r="G110" s="72"/>
      <c r="H110" s="72"/>
      <c r="I110" s="72"/>
      <c r="J110" s="72"/>
      <c r="K110" s="72"/>
      <c r="L110" s="72"/>
      <c r="M110" s="72"/>
      <c r="N110" s="72"/>
    </row>
    <row r="111" spans="2:14">
      <c r="B111" s="430" t="s">
        <v>305</v>
      </c>
      <c r="C111" s="436"/>
      <c r="D111" s="432"/>
      <c r="E111" s="395"/>
      <c r="F111" s="395"/>
      <c r="G111" s="395"/>
      <c r="H111" s="395"/>
      <c r="I111" s="395"/>
      <c r="J111" s="395"/>
      <c r="K111" s="395"/>
      <c r="L111" s="395"/>
      <c r="M111" s="395"/>
      <c r="N111" s="395"/>
    </row>
    <row r="112" spans="2:14">
      <c r="B112" s="430" t="s">
        <v>306</v>
      </c>
      <c r="C112" s="436"/>
      <c r="D112" s="431"/>
      <c r="E112" s="72"/>
      <c r="F112" s="72"/>
      <c r="G112" s="72"/>
      <c r="H112" s="72"/>
      <c r="I112" s="72"/>
      <c r="J112" s="72"/>
      <c r="K112" s="72"/>
      <c r="L112" s="72"/>
      <c r="M112" s="72"/>
      <c r="N112" s="72"/>
    </row>
    <row r="113" spans="2:14">
      <c r="B113" s="430" t="s">
        <v>307</v>
      </c>
      <c r="C113" s="436"/>
      <c r="D113" s="431"/>
      <c r="E113" s="72"/>
      <c r="F113" s="72"/>
      <c r="G113" s="72"/>
      <c r="H113" s="72"/>
      <c r="I113" s="72"/>
      <c r="J113" s="72"/>
      <c r="K113" s="72"/>
      <c r="L113" s="72"/>
      <c r="M113" s="72"/>
      <c r="N113" s="72"/>
    </row>
    <row r="114" spans="2:14">
      <c r="B114" s="430" t="s">
        <v>308</v>
      </c>
      <c r="C114" s="436"/>
      <c r="D114" s="431"/>
      <c r="E114" s="72"/>
      <c r="F114" s="72"/>
      <c r="G114" s="72"/>
      <c r="H114" s="72"/>
      <c r="I114" s="72"/>
      <c r="J114" s="72"/>
      <c r="K114" s="72"/>
      <c r="L114" s="72"/>
      <c r="M114" s="72"/>
      <c r="N114" s="72"/>
    </row>
    <row r="115" spans="2:14">
      <c r="B115" s="430" t="s">
        <v>309</v>
      </c>
      <c r="C115" s="436"/>
      <c r="D115" s="431"/>
      <c r="E115" s="72"/>
      <c r="F115" s="72"/>
      <c r="G115" s="72"/>
      <c r="H115" s="72"/>
      <c r="I115" s="72"/>
      <c r="J115" s="72"/>
      <c r="K115" s="72"/>
      <c r="L115" s="72"/>
      <c r="M115" s="72"/>
      <c r="N115" s="72"/>
    </row>
    <row r="116" spans="2:14">
      <c r="B116" s="430" t="s">
        <v>310</v>
      </c>
      <c r="C116" s="436"/>
      <c r="D116" s="431"/>
      <c r="E116" s="72"/>
      <c r="F116" s="72"/>
      <c r="G116" s="72"/>
      <c r="H116" s="72"/>
      <c r="I116" s="72"/>
      <c r="J116" s="72"/>
      <c r="K116" s="72"/>
      <c r="L116" s="72"/>
      <c r="M116" s="72"/>
      <c r="N116" s="72"/>
    </row>
    <row r="117" spans="2:14">
      <c r="B117" s="430" t="s">
        <v>311</v>
      </c>
      <c r="C117" s="436"/>
      <c r="D117" s="431"/>
      <c r="E117" s="72"/>
      <c r="F117" s="72"/>
      <c r="G117" s="72"/>
      <c r="H117" s="72"/>
      <c r="I117" s="72"/>
      <c r="J117" s="72"/>
      <c r="K117" s="72"/>
      <c r="L117" s="72"/>
      <c r="M117" s="72"/>
      <c r="N117" s="72"/>
    </row>
    <row r="118" spans="2:14">
      <c r="B118" s="430" t="s">
        <v>312</v>
      </c>
      <c r="C118" s="436"/>
      <c r="D118" s="431"/>
      <c r="E118" s="72"/>
      <c r="F118" s="72"/>
      <c r="G118" s="72"/>
      <c r="H118" s="72"/>
      <c r="I118" s="72"/>
      <c r="J118" s="72"/>
      <c r="K118" s="72"/>
      <c r="L118" s="72"/>
      <c r="M118" s="72"/>
      <c r="N118" s="72"/>
    </row>
    <row r="119" spans="2:14">
      <c r="B119" s="430" t="s">
        <v>313</v>
      </c>
      <c r="C119" s="436"/>
      <c r="D119" s="431"/>
      <c r="E119" s="72"/>
      <c r="F119" s="72"/>
      <c r="G119" s="72"/>
      <c r="H119" s="72"/>
      <c r="I119" s="72"/>
      <c r="J119" s="72"/>
      <c r="K119" s="72"/>
      <c r="L119" s="72"/>
      <c r="M119" s="72"/>
      <c r="N119" s="72"/>
    </row>
    <row r="120" spans="2:14">
      <c r="B120" s="430" t="s">
        <v>314</v>
      </c>
      <c r="C120" s="436"/>
      <c r="D120" s="431"/>
      <c r="E120" s="72"/>
      <c r="F120" s="72"/>
      <c r="G120" s="72"/>
      <c r="H120" s="72"/>
      <c r="I120" s="72"/>
      <c r="J120" s="72"/>
      <c r="K120" s="72"/>
      <c r="L120" s="72"/>
      <c r="M120" s="72"/>
      <c r="N120" s="72"/>
    </row>
    <row r="121" spans="2:14">
      <c r="B121" s="430" t="s">
        <v>315</v>
      </c>
      <c r="C121" s="436"/>
      <c r="D121" s="431"/>
      <c r="E121" s="72"/>
      <c r="F121" s="72"/>
      <c r="G121" s="72"/>
      <c r="H121" s="72"/>
      <c r="I121" s="72"/>
      <c r="J121" s="72"/>
      <c r="K121" s="72"/>
      <c r="L121" s="72"/>
      <c r="M121" s="72"/>
      <c r="N121" s="72"/>
    </row>
    <row r="122" spans="2:14">
      <c r="B122" s="430" t="s">
        <v>316</v>
      </c>
      <c r="C122" s="436"/>
      <c r="D122" s="431"/>
      <c r="E122" s="72"/>
      <c r="F122" s="72"/>
      <c r="G122" s="72"/>
      <c r="H122" s="72"/>
      <c r="I122" s="72"/>
      <c r="J122" s="72"/>
      <c r="K122" s="72"/>
      <c r="L122" s="72"/>
      <c r="M122" s="72"/>
      <c r="N122" s="72"/>
    </row>
    <row r="123" spans="2:14">
      <c r="B123" s="430" t="s">
        <v>317</v>
      </c>
      <c r="C123" s="436"/>
      <c r="D123" s="431"/>
      <c r="E123" s="72"/>
      <c r="F123" s="72"/>
      <c r="G123" s="72"/>
      <c r="H123" s="72"/>
      <c r="I123" s="72"/>
      <c r="J123" s="72"/>
      <c r="K123" s="72"/>
      <c r="L123" s="72"/>
      <c r="M123" s="72"/>
      <c r="N123" s="72"/>
    </row>
    <row r="124" spans="2:14">
      <c r="B124" s="430" t="s">
        <v>318</v>
      </c>
      <c r="C124" s="436"/>
      <c r="D124" s="431"/>
      <c r="E124" s="72"/>
      <c r="F124" s="72"/>
      <c r="G124" s="72"/>
      <c r="H124" s="72"/>
      <c r="I124" s="72"/>
      <c r="J124" s="72"/>
      <c r="K124" s="72"/>
      <c r="L124" s="72"/>
      <c r="M124" s="72"/>
      <c r="N124" s="72"/>
    </row>
    <row r="125" spans="2:14">
      <c r="B125" s="430" t="s">
        <v>319</v>
      </c>
      <c r="C125" s="436"/>
      <c r="D125" s="431"/>
      <c r="E125" s="72"/>
      <c r="F125" s="72"/>
      <c r="G125" s="72"/>
      <c r="H125" s="72"/>
      <c r="I125" s="72"/>
      <c r="J125" s="72"/>
      <c r="K125" s="72"/>
      <c r="L125" s="72"/>
      <c r="M125" s="72"/>
      <c r="N125" s="72"/>
    </row>
    <row r="126" spans="2:14">
      <c r="B126" s="430" t="s">
        <v>320</v>
      </c>
      <c r="C126" s="436"/>
      <c r="D126" s="431"/>
      <c r="E126" s="72"/>
      <c r="F126" s="72"/>
      <c r="G126" s="72"/>
      <c r="H126" s="72"/>
      <c r="I126" s="72"/>
      <c r="J126" s="72"/>
      <c r="K126" s="72"/>
      <c r="L126" s="72"/>
      <c r="M126" s="72"/>
      <c r="N126" s="72"/>
    </row>
    <row r="127" spans="2:14">
      <c r="B127" s="430" t="s">
        <v>321</v>
      </c>
      <c r="C127" s="436"/>
      <c r="D127" s="431"/>
      <c r="E127" s="72"/>
      <c r="F127" s="72"/>
      <c r="G127" s="72"/>
      <c r="H127" s="72"/>
      <c r="I127" s="72"/>
      <c r="J127" s="72"/>
      <c r="K127" s="72"/>
      <c r="L127" s="72"/>
      <c r="M127" s="72"/>
      <c r="N127" s="72"/>
    </row>
    <row r="128" spans="2:14">
      <c r="B128" s="430" t="s">
        <v>322</v>
      </c>
      <c r="C128" s="437"/>
      <c r="D128" s="432"/>
      <c r="E128" s="395"/>
      <c r="F128" s="395"/>
      <c r="G128" s="395"/>
      <c r="H128" s="395"/>
      <c r="I128" s="395"/>
      <c r="J128" s="395"/>
      <c r="K128" s="395"/>
      <c r="L128" s="395"/>
      <c r="M128" s="395"/>
      <c r="N128" s="395"/>
    </row>
    <row r="129" spans="2:14" ht="26.25">
      <c r="B129" s="411" t="s">
        <v>89</v>
      </c>
      <c r="C129" s="434"/>
      <c r="D129" s="412">
        <f t="shared" ref="D129:I129" si="38">+SUM(D106:D128)</f>
        <v>0</v>
      </c>
      <c r="E129" s="412">
        <f t="shared" si="38"/>
        <v>0</v>
      </c>
      <c r="F129" s="412">
        <f t="shared" si="38"/>
        <v>0</v>
      </c>
      <c r="G129" s="412">
        <f t="shared" si="38"/>
        <v>0</v>
      </c>
      <c r="H129" s="412">
        <f t="shared" si="38"/>
        <v>0</v>
      </c>
      <c r="I129" s="412">
        <f t="shared" si="38"/>
        <v>0</v>
      </c>
      <c r="J129" s="412">
        <f t="shared" ref="J129:N129" si="39">+SUM(J106:J128)</f>
        <v>0</v>
      </c>
      <c r="K129" s="412">
        <f t="shared" si="39"/>
        <v>0</v>
      </c>
      <c r="L129" s="412">
        <f t="shared" si="39"/>
        <v>0</v>
      </c>
      <c r="M129" s="412">
        <f t="shared" si="39"/>
        <v>0</v>
      </c>
      <c r="N129" s="412">
        <f t="shared" si="39"/>
        <v>0</v>
      </c>
    </row>
    <row r="130" spans="2:14">
      <c r="B130" s="400"/>
      <c r="C130" s="74"/>
      <c r="D130" s="74"/>
      <c r="E130" s="74"/>
      <c r="F130" s="74"/>
      <c r="G130" s="74"/>
      <c r="H130" s="74"/>
      <c r="I130" s="401"/>
      <c r="J130" s="74"/>
      <c r="K130" s="74"/>
      <c r="L130" s="74"/>
      <c r="M130" s="74"/>
      <c r="N130" s="401"/>
    </row>
    <row r="131" spans="2:14">
      <c r="B131" s="414" t="s">
        <v>323</v>
      </c>
      <c r="C131" s="433"/>
      <c r="D131" s="388"/>
      <c r="E131" s="388"/>
      <c r="F131" s="388"/>
      <c r="G131" s="388"/>
      <c r="H131" s="388"/>
      <c r="I131" s="388"/>
      <c r="J131" s="388"/>
      <c r="K131" s="388"/>
      <c r="L131" s="388"/>
      <c r="M131" s="388"/>
      <c r="N131" s="388"/>
    </row>
    <row r="132" spans="2:14">
      <c r="B132" s="430" t="s">
        <v>297</v>
      </c>
      <c r="C132" s="435"/>
      <c r="D132" s="432"/>
      <c r="E132" s="395"/>
      <c r="F132" s="395"/>
      <c r="G132" s="395"/>
      <c r="H132" s="395"/>
      <c r="I132" s="395"/>
      <c r="J132" s="395"/>
      <c r="K132" s="395"/>
      <c r="L132" s="395"/>
      <c r="M132" s="395"/>
      <c r="N132" s="395"/>
    </row>
    <row r="133" spans="2:14">
      <c r="B133" s="438" t="s">
        <v>298</v>
      </c>
      <c r="C133" s="436"/>
      <c r="D133" s="432"/>
      <c r="E133" s="395"/>
      <c r="F133" s="395"/>
      <c r="G133" s="395"/>
      <c r="H133" s="395"/>
      <c r="I133" s="395"/>
      <c r="J133" s="395"/>
      <c r="K133" s="395"/>
      <c r="L133" s="395"/>
      <c r="M133" s="395"/>
      <c r="N133" s="395"/>
    </row>
    <row r="134" spans="2:14">
      <c r="B134" s="430" t="s">
        <v>299</v>
      </c>
      <c r="C134" s="436"/>
      <c r="D134" s="432"/>
      <c r="E134" s="395"/>
      <c r="F134" s="395"/>
      <c r="G134" s="395"/>
      <c r="H134" s="395"/>
      <c r="I134" s="395"/>
      <c r="J134" s="395"/>
      <c r="K134" s="395"/>
      <c r="L134" s="395"/>
      <c r="M134" s="395"/>
      <c r="N134" s="395"/>
    </row>
    <row r="135" spans="2:14">
      <c r="B135" s="430" t="s">
        <v>295</v>
      </c>
      <c r="C135" s="437"/>
      <c r="D135" s="432"/>
      <c r="E135" s="395"/>
      <c r="F135" s="395"/>
      <c r="G135" s="395"/>
      <c r="H135" s="395"/>
      <c r="I135" s="395"/>
      <c r="J135" s="395"/>
      <c r="K135" s="395"/>
      <c r="L135" s="395"/>
      <c r="M135" s="395"/>
      <c r="N135" s="395"/>
    </row>
    <row r="136" spans="2:14">
      <c r="B136" s="411" t="s">
        <v>324</v>
      </c>
      <c r="C136" s="434"/>
      <c r="D136" s="412">
        <f t="shared" ref="D136:I136" si="40">+SUM(D132:D135)</f>
        <v>0</v>
      </c>
      <c r="E136" s="412">
        <f t="shared" si="40"/>
        <v>0</v>
      </c>
      <c r="F136" s="412">
        <f t="shared" si="40"/>
        <v>0</v>
      </c>
      <c r="G136" s="412">
        <f t="shared" si="40"/>
        <v>0</v>
      </c>
      <c r="H136" s="412">
        <f t="shared" si="40"/>
        <v>0</v>
      </c>
      <c r="I136" s="412">
        <f t="shared" si="40"/>
        <v>0</v>
      </c>
      <c r="J136" s="412">
        <f t="shared" ref="J136:N136" si="41">+SUM(J132:J135)</f>
        <v>0</v>
      </c>
      <c r="K136" s="412">
        <f t="shared" si="41"/>
        <v>0</v>
      </c>
      <c r="L136" s="412">
        <f t="shared" si="41"/>
        <v>0</v>
      </c>
      <c r="M136" s="412">
        <f t="shared" si="41"/>
        <v>0</v>
      </c>
      <c r="N136" s="412">
        <f t="shared" si="41"/>
        <v>0</v>
      </c>
    </row>
    <row r="137" spans="2:14">
      <c r="B137" s="400"/>
      <c r="C137" s="74"/>
      <c r="D137" s="74"/>
      <c r="E137" s="74"/>
      <c r="F137" s="74"/>
      <c r="G137" s="74"/>
      <c r="H137" s="74"/>
      <c r="I137" s="401"/>
      <c r="J137" s="74"/>
      <c r="K137" s="74"/>
      <c r="L137" s="74"/>
      <c r="M137" s="74"/>
      <c r="N137" s="401"/>
    </row>
    <row r="138" spans="2:14">
      <c r="B138" s="416"/>
      <c r="C138" s="415"/>
      <c r="D138" s="415"/>
      <c r="E138" s="415"/>
      <c r="F138" s="380"/>
      <c r="G138" s="416"/>
      <c r="H138" s="415"/>
      <c r="I138" s="415"/>
    </row>
  </sheetData>
  <mergeCells count="13">
    <mergeCell ref="E27:N27"/>
    <mergeCell ref="B7:N10"/>
    <mergeCell ref="E68:N68"/>
    <mergeCell ref="B26:B29"/>
    <mergeCell ref="C27:D27"/>
    <mergeCell ref="B67:B70"/>
    <mergeCell ref="C68:D68"/>
    <mergeCell ref="B17:N17"/>
    <mergeCell ref="B18:N18"/>
    <mergeCell ref="B19:N19"/>
    <mergeCell ref="B20:N20"/>
    <mergeCell ref="B21:N21"/>
    <mergeCell ref="B22:N22"/>
  </mergeCells>
  <pageMargins left="0.7" right="0.7" top="0.75" bottom="0.75" header="0.3" footer="0.3"/>
  <pageSetup paperSize="8" scale="99" fitToHeight="0" orientation="landscape" r:id="rId1"/>
  <rowBreaks count="2" manualBreakCount="2">
    <brk id="47" max="11" man="1"/>
    <brk id="64"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Q30"/>
  <sheetViews>
    <sheetView zoomScale="90" zoomScaleNormal="90" workbookViewId="0"/>
  </sheetViews>
  <sheetFormatPr defaultRowHeight="15"/>
  <cols>
    <col min="1" max="1" width="18" style="1" customWidth="1"/>
    <col min="2" max="2" width="38" style="1" customWidth="1"/>
    <col min="3" max="17" width="10.85546875" style="1" customWidth="1"/>
    <col min="18" max="16384" width="9.140625" style="1"/>
  </cols>
  <sheetData>
    <row r="1" spans="2:17" ht="24" customHeight="1">
      <c r="B1" s="210" t="s">
        <v>22</v>
      </c>
      <c r="C1" s="417"/>
      <c r="D1" s="417"/>
      <c r="E1" s="417"/>
      <c r="F1" s="417"/>
      <c r="G1" s="417"/>
      <c r="H1" s="417"/>
      <c r="I1" s="417"/>
      <c r="J1" s="417"/>
      <c r="K1" s="417"/>
      <c r="L1" s="417"/>
      <c r="M1" s="418"/>
    </row>
    <row r="2" spans="2:17" ht="24" customHeight="1">
      <c r="B2" s="374" t="str">
        <f>'1.2 Business &amp; other details  '!D13</f>
        <v>Directlink Joint Venture</v>
      </c>
      <c r="C2" s="417"/>
      <c r="D2" s="417"/>
      <c r="E2" s="417"/>
      <c r="F2" s="417"/>
      <c r="G2" s="417"/>
      <c r="H2" s="417"/>
      <c r="I2" s="417"/>
      <c r="J2" s="417"/>
      <c r="K2" s="417"/>
      <c r="L2" s="417"/>
      <c r="M2" s="418"/>
    </row>
    <row r="3" spans="2:17" ht="24" customHeight="1">
      <c r="B3" s="207" t="str">
        <f>+'1.2 Business &amp; other details  '!$C$3</f>
        <v>2015-16 to 2019-20</v>
      </c>
      <c r="C3" s="417"/>
      <c r="D3" s="417"/>
      <c r="E3" s="417"/>
      <c r="F3" s="417"/>
      <c r="G3" s="417"/>
      <c r="H3" s="417"/>
      <c r="I3" s="417"/>
      <c r="J3" s="417"/>
      <c r="K3" s="417"/>
      <c r="L3" s="417"/>
      <c r="M3" s="418"/>
    </row>
    <row r="4" spans="2:17" ht="24" customHeight="1">
      <c r="B4" s="375" t="s">
        <v>346</v>
      </c>
      <c r="C4" s="7"/>
      <c r="D4" s="7"/>
      <c r="E4" s="7"/>
      <c r="F4" s="7"/>
      <c r="G4" s="7"/>
      <c r="H4" s="7"/>
      <c r="I4" s="7"/>
      <c r="J4" s="7"/>
      <c r="K4" s="7"/>
      <c r="L4" s="7"/>
      <c r="M4" s="376"/>
    </row>
    <row r="6" spans="2:17">
      <c r="B6" s="30" t="s">
        <v>3</v>
      </c>
      <c r="C6" s="24"/>
      <c r="D6" s="24"/>
      <c r="E6" s="24"/>
      <c r="F6" s="24"/>
      <c r="G6" s="24"/>
      <c r="H6" s="24"/>
      <c r="I6" s="24"/>
      <c r="J6" s="24"/>
      <c r="K6" s="24"/>
      <c r="L6" s="24"/>
      <c r="M6" s="378"/>
    </row>
    <row r="7" spans="2:17" ht="48.75" customHeight="1">
      <c r="B7" s="616" t="s">
        <v>328</v>
      </c>
      <c r="C7" s="616"/>
      <c r="D7" s="616"/>
      <c r="E7" s="616"/>
      <c r="F7" s="616"/>
      <c r="G7" s="616"/>
      <c r="H7" s="616"/>
      <c r="I7" s="616"/>
      <c r="J7" s="616"/>
      <c r="K7" s="616"/>
      <c r="L7" s="616"/>
      <c r="M7" s="419"/>
    </row>
    <row r="8" spans="2:17">
      <c r="B8" s="76"/>
      <c r="C8" s="77"/>
      <c r="D8" s="77"/>
      <c r="E8" s="77"/>
      <c r="F8" s="77"/>
      <c r="G8" s="77"/>
      <c r="H8" s="77"/>
      <c r="I8" s="77"/>
      <c r="J8" s="77"/>
      <c r="K8" s="77"/>
      <c r="L8" s="77"/>
    </row>
    <row r="9" spans="2:17" ht="15.75">
      <c r="B9" s="20" t="s">
        <v>329</v>
      </c>
      <c r="C9" s="77"/>
      <c r="D9" s="20"/>
      <c r="E9" s="77"/>
      <c r="F9" s="77"/>
      <c r="G9" s="77"/>
      <c r="H9" s="77"/>
      <c r="I9" s="77"/>
      <c r="J9" s="77"/>
      <c r="K9" s="77"/>
      <c r="L9" s="77"/>
    </row>
    <row r="10" spans="2:17">
      <c r="B10" s="78"/>
      <c r="C10" s="77"/>
      <c r="D10" s="79"/>
      <c r="E10" s="79"/>
      <c r="F10" s="79"/>
      <c r="G10" s="79"/>
      <c r="H10" s="79"/>
      <c r="I10" s="80"/>
      <c r="J10" s="80"/>
      <c r="K10" s="80"/>
      <c r="L10" s="80"/>
    </row>
    <row r="11" spans="2:17" ht="15" customHeight="1">
      <c r="B11" s="617" t="s">
        <v>330</v>
      </c>
      <c r="C11" s="589" t="s">
        <v>331</v>
      </c>
      <c r="D11" s="590"/>
      <c r="E11" s="590"/>
      <c r="F11" s="590"/>
      <c r="G11" s="590"/>
      <c r="H11" s="590"/>
      <c r="I11" s="590"/>
      <c r="J11" s="590"/>
      <c r="K11" s="590"/>
      <c r="L11" s="591"/>
      <c r="M11" s="589" t="s">
        <v>332</v>
      </c>
      <c r="N11" s="590"/>
      <c r="O11" s="590"/>
      <c r="P11" s="590"/>
      <c r="Q11" s="591"/>
    </row>
    <row r="12" spans="2:17" ht="15" customHeight="1">
      <c r="B12" s="587"/>
      <c r="C12" s="613" t="s">
        <v>21</v>
      </c>
      <c r="D12" s="614"/>
      <c r="E12" s="614"/>
      <c r="F12" s="614"/>
      <c r="G12" s="614"/>
      <c r="H12" s="614"/>
      <c r="I12" s="614"/>
      <c r="J12" s="614"/>
      <c r="K12" s="615"/>
      <c r="L12" s="276" t="s">
        <v>83</v>
      </c>
      <c r="M12" s="592" t="s">
        <v>29</v>
      </c>
      <c r="N12" s="593"/>
      <c r="O12" s="593"/>
      <c r="P12" s="593"/>
      <c r="Q12" s="594"/>
    </row>
    <row r="13" spans="2:17" ht="15" customHeight="1">
      <c r="B13" s="588"/>
      <c r="C13" s="81" t="s">
        <v>178</v>
      </c>
      <c r="D13" s="228" t="s">
        <v>207</v>
      </c>
      <c r="E13" s="228" t="s">
        <v>208</v>
      </c>
      <c r="F13" s="228" t="s">
        <v>209</v>
      </c>
      <c r="G13" s="228" t="s">
        <v>210</v>
      </c>
      <c r="H13" s="228" t="s">
        <v>211</v>
      </c>
      <c r="I13" s="228" t="s">
        <v>212</v>
      </c>
      <c r="J13" s="228" t="s">
        <v>213</v>
      </c>
      <c r="K13" s="228" t="s">
        <v>214</v>
      </c>
      <c r="L13" s="228" t="s">
        <v>215</v>
      </c>
      <c r="M13" s="228" t="s">
        <v>216</v>
      </c>
      <c r="N13" s="228" t="s">
        <v>217</v>
      </c>
      <c r="O13" s="228" t="s">
        <v>218</v>
      </c>
      <c r="P13" s="228" t="s">
        <v>219</v>
      </c>
      <c r="Q13" s="228" t="s">
        <v>220</v>
      </c>
    </row>
    <row r="14" spans="2:17">
      <c r="B14" s="420" t="s">
        <v>333</v>
      </c>
      <c r="C14" s="421"/>
      <c r="D14" s="422"/>
      <c r="E14" s="422"/>
      <c r="F14" s="422"/>
      <c r="G14" s="422"/>
      <c r="H14" s="423"/>
      <c r="I14" s="422"/>
      <c r="J14" s="422"/>
      <c r="K14" s="422"/>
      <c r="L14" s="424"/>
      <c r="M14" s="424"/>
      <c r="N14" s="424"/>
      <c r="O14" s="424"/>
      <c r="P14" s="424"/>
      <c r="Q14" s="424"/>
    </row>
    <row r="15" spans="2:17">
      <c r="B15" s="425" t="s">
        <v>334</v>
      </c>
      <c r="C15" s="426"/>
      <c r="D15" s="426"/>
      <c r="E15" s="426"/>
      <c r="F15" s="426"/>
      <c r="G15" s="426"/>
      <c r="H15" s="426"/>
      <c r="I15" s="426"/>
      <c r="J15" s="426"/>
      <c r="K15" s="426"/>
      <c r="L15" s="426"/>
      <c r="M15" s="426"/>
      <c r="N15" s="426"/>
      <c r="O15" s="426"/>
      <c r="P15" s="426"/>
      <c r="Q15" s="426"/>
    </row>
    <row r="16" spans="2:17">
      <c r="B16" s="425" t="s">
        <v>335</v>
      </c>
      <c r="C16" s="426"/>
      <c r="D16" s="426"/>
      <c r="E16" s="426"/>
      <c r="F16" s="426"/>
      <c r="G16" s="426"/>
      <c r="H16" s="426"/>
      <c r="I16" s="426"/>
      <c r="J16" s="426"/>
      <c r="K16" s="426"/>
      <c r="L16" s="426"/>
      <c r="M16" s="426"/>
      <c r="N16" s="426"/>
      <c r="O16" s="426"/>
      <c r="P16" s="426"/>
      <c r="Q16" s="426"/>
    </row>
    <row r="17" spans="2:17">
      <c r="B17" s="425" t="s">
        <v>336</v>
      </c>
      <c r="C17" s="426"/>
      <c r="D17" s="426"/>
      <c r="E17" s="426"/>
      <c r="F17" s="426"/>
      <c r="G17" s="426"/>
      <c r="H17" s="426"/>
      <c r="I17" s="426"/>
      <c r="J17" s="426"/>
      <c r="K17" s="426"/>
      <c r="L17" s="426"/>
      <c r="M17" s="426"/>
      <c r="N17" s="426"/>
      <c r="O17" s="426"/>
      <c r="P17" s="426"/>
      <c r="Q17" s="426"/>
    </row>
    <row r="18" spans="2:17">
      <c r="B18" s="425" t="s">
        <v>337</v>
      </c>
      <c r="C18" s="426"/>
      <c r="D18" s="426"/>
      <c r="E18" s="426"/>
      <c r="F18" s="426"/>
      <c r="G18" s="426"/>
      <c r="H18" s="426"/>
      <c r="I18" s="426"/>
      <c r="J18" s="426"/>
      <c r="K18" s="426"/>
      <c r="L18" s="426"/>
      <c r="M18" s="426"/>
      <c r="N18" s="426"/>
      <c r="O18" s="426"/>
      <c r="P18" s="426"/>
      <c r="Q18" s="426"/>
    </row>
    <row r="19" spans="2:17">
      <c r="B19" s="425" t="s">
        <v>338</v>
      </c>
      <c r="C19" s="427"/>
      <c r="D19" s="427"/>
      <c r="E19" s="427"/>
      <c r="F19" s="427"/>
      <c r="G19" s="427"/>
      <c r="H19" s="427"/>
      <c r="I19" s="427"/>
      <c r="J19" s="427"/>
      <c r="K19" s="427"/>
      <c r="L19" s="427"/>
      <c r="M19" s="427"/>
      <c r="N19" s="427"/>
      <c r="O19" s="427"/>
      <c r="P19" s="427"/>
      <c r="Q19" s="427"/>
    </row>
    <row r="20" spans="2:17">
      <c r="B20" s="425" t="s">
        <v>339</v>
      </c>
      <c r="C20" s="427"/>
      <c r="D20" s="427"/>
      <c r="E20" s="427"/>
      <c r="F20" s="427"/>
      <c r="G20" s="427"/>
      <c r="H20" s="427"/>
      <c r="I20" s="427"/>
      <c r="J20" s="427"/>
      <c r="K20" s="427"/>
      <c r="L20" s="427"/>
      <c r="M20" s="427"/>
      <c r="N20" s="427"/>
      <c r="O20" s="427"/>
      <c r="P20" s="427"/>
      <c r="Q20" s="427"/>
    </row>
    <row r="21" spans="2:17">
      <c r="B21" s="420" t="s">
        <v>340</v>
      </c>
      <c r="C21" s="421"/>
      <c r="D21" s="422"/>
      <c r="E21" s="422"/>
      <c r="F21" s="422"/>
      <c r="G21" s="422"/>
      <c r="H21" s="423"/>
      <c r="I21" s="422"/>
      <c r="J21" s="422"/>
      <c r="K21" s="422"/>
      <c r="L21" s="424"/>
      <c r="M21" s="424"/>
      <c r="N21" s="424"/>
      <c r="O21" s="424"/>
      <c r="P21" s="424"/>
      <c r="Q21" s="424"/>
    </row>
    <row r="22" spans="2:17">
      <c r="B22" s="425" t="s">
        <v>341</v>
      </c>
      <c r="C22" s="428"/>
      <c r="D22" s="428"/>
      <c r="E22" s="428"/>
      <c r="F22" s="428"/>
      <c r="G22" s="428"/>
      <c r="H22" s="428"/>
      <c r="I22" s="428"/>
      <c r="J22" s="428"/>
      <c r="K22" s="428"/>
      <c r="L22" s="428"/>
      <c r="M22" s="428"/>
      <c r="N22" s="428"/>
      <c r="O22" s="428"/>
      <c r="P22" s="428"/>
      <c r="Q22" s="428"/>
    </row>
    <row r="23" spans="2:17">
      <c r="B23" s="425" t="s">
        <v>342</v>
      </c>
      <c r="C23" s="429"/>
      <c r="D23" s="429"/>
      <c r="E23" s="429"/>
      <c r="F23" s="429"/>
      <c r="G23" s="429"/>
      <c r="H23" s="429"/>
      <c r="I23" s="429"/>
      <c r="J23" s="429"/>
      <c r="K23" s="429"/>
      <c r="L23" s="429"/>
      <c r="M23" s="429"/>
      <c r="N23" s="429"/>
      <c r="O23" s="429"/>
      <c r="P23" s="429"/>
      <c r="Q23" s="429"/>
    </row>
    <row r="24" spans="2:17">
      <c r="B24" s="425" t="s">
        <v>343</v>
      </c>
      <c r="C24" s="429"/>
      <c r="D24" s="429"/>
      <c r="E24" s="429"/>
      <c r="F24" s="429"/>
      <c r="G24" s="429"/>
      <c r="H24" s="429"/>
      <c r="I24" s="429"/>
      <c r="J24" s="429"/>
      <c r="K24" s="429"/>
      <c r="L24" s="429"/>
      <c r="M24" s="429"/>
      <c r="N24" s="429"/>
      <c r="O24" s="429"/>
      <c r="P24" s="429"/>
      <c r="Q24" s="429"/>
    </row>
    <row r="25" spans="2:17">
      <c r="B25" s="425" t="s">
        <v>344</v>
      </c>
      <c r="C25" s="429"/>
      <c r="D25" s="429"/>
      <c r="E25" s="429"/>
      <c r="F25" s="429"/>
      <c r="G25" s="429"/>
      <c r="H25" s="429"/>
      <c r="I25" s="429"/>
      <c r="J25" s="429"/>
      <c r="K25" s="429"/>
      <c r="L25" s="429"/>
      <c r="M25" s="429"/>
      <c r="N25" s="429"/>
      <c r="O25" s="429"/>
      <c r="P25" s="429"/>
      <c r="Q25" s="429"/>
    </row>
    <row r="26" spans="2:17">
      <c r="B26" s="425" t="s">
        <v>345</v>
      </c>
      <c r="C26" s="429"/>
      <c r="D26" s="429"/>
      <c r="E26" s="429"/>
      <c r="F26" s="429"/>
      <c r="G26" s="429"/>
      <c r="H26" s="429"/>
      <c r="I26" s="429"/>
      <c r="J26" s="429"/>
      <c r="K26" s="429"/>
      <c r="L26" s="429"/>
      <c r="M26" s="429"/>
      <c r="N26" s="429"/>
      <c r="O26" s="429"/>
      <c r="P26" s="429"/>
      <c r="Q26" s="429"/>
    </row>
    <row r="27" spans="2:17">
      <c r="B27" s="420" t="s">
        <v>84</v>
      </c>
      <c r="C27" s="429">
        <v>2.9830508474576245E-2</v>
      </c>
      <c r="D27" s="429">
        <v>2.4358130348913765E-2</v>
      </c>
      <c r="E27" s="429">
        <v>4.2416452442159303E-2</v>
      </c>
      <c r="F27" s="429">
        <v>2.4660912453760897E-2</v>
      </c>
      <c r="G27" s="429">
        <v>2.8880866425992746E-2</v>
      </c>
      <c r="H27" s="429">
        <v>3.3333333333333215E-2</v>
      </c>
      <c r="I27" s="429">
        <v>1.5846066779853007E-2</v>
      </c>
      <c r="J27" s="429">
        <v>2.5025025025025016E-2</v>
      </c>
      <c r="K27" s="429">
        <v>2.9296875E-2</v>
      </c>
      <c r="L27" s="429">
        <v>2.5000000000000001E-2</v>
      </c>
      <c r="M27" s="429">
        <v>2.5000000000000001E-2</v>
      </c>
      <c r="N27" s="429">
        <v>2.5000000000000001E-2</v>
      </c>
      <c r="O27" s="429">
        <v>2.5000000000000001E-2</v>
      </c>
      <c r="P27" s="429">
        <v>2.5000000000000001E-2</v>
      </c>
      <c r="Q27" s="429">
        <v>2.5000000000000001E-2</v>
      </c>
    </row>
    <row r="28" spans="2:17">
      <c r="B28" s="78"/>
      <c r="C28" s="77"/>
      <c r="D28" s="79"/>
      <c r="E28" s="79"/>
      <c r="F28" s="79"/>
      <c r="G28" s="79"/>
      <c r="H28" s="79"/>
      <c r="I28" s="80"/>
      <c r="J28" s="80"/>
      <c r="K28" s="80"/>
      <c r="L28" s="80"/>
    </row>
    <row r="30" spans="2:17">
      <c r="B30" s="480" t="s">
        <v>385</v>
      </c>
      <c r="C30" s="480"/>
      <c r="D30" s="480"/>
      <c r="E30" s="480"/>
      <c r="F30" s="480"/>
      <c r="G30" s="480"/>
      <c r="H30" s="480"/>
      <c r="I30" s="480"/>
      <c r="J30" s="480"/>
      <c r="K30" s="480"/>
      <c r="L30" s="480"/>
      <c r="M30" s="480"/>
    </row>
  </sheetData>
  <mergeCells count="6">
    <mergeCell ref="M11:Q11"/>
    <mergeCell ref="C12:K12"/>
    <mergeCell ref="M12:Q12"/>
    <mergeCell ref="B7:L7"/>
    <mergeCell ref="B11:B13"/>
    <mergeCell ref="C11:L11"/>
  </mergeCells>
  <pageMargins left="0.7" right="0.7" top="0.75" bottom="0.75" header="0.3" footer="0.3"/>
  <pageSetup paperSize="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C1:S74"/>
  <sheetViews>
    <sheetView showGridLines="0" zoomScale="80" zoomScaleNormal="80" workbookViewId="0"/>
  </sheetViews>
  <sheetFormatPr defaultRowHeight="15"/>
  <cols>
    <col min="1" max="1" width="14.42578125" customWidth="1"/>
    <col min="2" max="2" width="15.140625" customWidth="1"/>
    <col min="3" max="3" width="42" customWidth="1"/>
    <col min="4" max="19" width="17.28515625" customWidth="1"/>
  </cols>
  <sheetData>
    <row r="1" spans="3:19" ht="24" customHeight="1">
      <c r="C1" s="208" t="s">
        <v>22</v>
      </c>
      <c r="D1" s="210"/>
      <c r="E1" s="210"/>
      <c r="F1" s="210"/>
      <c r="G1" s="210"/>
      <c r="H1" s="210"/>
      <c r="I1" s="210"/>
      <c r="J1" s="210"/>
      <c r="K1" s="210"/>
      <c r="L1" s="210"/>
      <c r="M1" s="210"/>
      <c r="N1" s="210"/>
      <c r="O1" s="210"/>
      <c r="P1" s="210"/>
      <c r="Q1" s="210"/>
      <c r="R1" s="210"/>
    </row>
    <row r="2" spans="3:19" ht="24" customHeight="1">
      <c r="C2" s="207" t="str">
        <f>+'1.2 Business &amp; other details  '!$C$2</f>
        <v>Directlink Joint Venture</v>
      </c>
      <c r="D2" s="210"/>
      <c r="E2" s="210"/>
      <c r="F2" s="210"/>
      <c r="G2" s="210"/>
      <c r="H2" s="210"/>
      <c r="I2" s="210"/>
      <c r="J2" s="210"/>
      <c r="K2" s="210"/>
      <c r="L2" s="210"/>
      <c r="M2" s="210"/>
      <c r="N2" s="210"/>
      <c r="O2" s="210"/>
      <c r="P2" s="210"/>
      <c r="Q2" s="210"/>
      <c r="R2" s="210"/>
    </row>
    <row r="3" spans="3:19" ht="25.5" customHeight="1">
      <c r="C3" s="207" t="str">
        <f>+'1.2 Business &amp; other details  '!$C$3</f>
        <v>2015-16 to 2019-20</v>
      </c>
      <c r="D3" s="210"/>
      <c r="E3" s="210"/>
      <c r="F3" s="210"/>
      <c r="G3" s="210"/>
      <c r="H3" s="210"/>
      <c r="I3" s="210"/>
      <c r="J3" s="210"/>
      <c r="K3" s="210"/>
      <c r="L3" s="210"/>
      <c r="M3" s="210"/>
      <c r="N3" s="210"/>
      <c r="O3" s="210"/>
      <c r="P3" s="210"/>
      <c r="Q3" s="210"/>
      <c r="R3" s="210"/>
    </row>
    <row r="4" spans="3:19" ht="23.25">
      <c r="C4" s="209" t="s">
        <v>376</v>
      </c>
      <c r="D4" s="7"/>
      <c r="E4" s="7"/>
      <c r="F4" s="7"/>
      <c r="G4" s="7"/>
      <c r="H4" s="7"/>
      <c r="I4" s="7"/>
      <c r="J4" s="7"/>
      <c r="K4" s="7"/>
      <c r="L4" s="7"/>
      <c r="M4" s="7"/>
      <c r="N4" s="7"/>
      <c r="O4" s="7"/>
      <c r="P4" s="7"/>
      <c r="Q4" s="7"/>
      <c r="R4" s="7"/>
    </row>
    <row r="7" spans="3:19">
      <c r="C7" s="65" t="s">
        <v>377</v>
      </c>
    </row>
    <row r="8" spans="3:19" ht="15" customHeight="1">
      <c r="C8" s="620" t="s">
        <v>67</v>
      </c>
      <c r="D8" s="620"/>
      <c r="E8" s="620"/>
      <c r="F8" s="620"/>
      <c r="G8" s="620"/>
      <c r="H8" s="620"/>
      <c r="I8" s="620"/>
      <c r="J8" s="620"/>
      <c r="K8" s="620"/>
      <c r="L8" s="620"/>
      <c r="M8" s="620"/>
      <c r="N8" s="620"/>
      <c r="O8" s="620"/>
      <c r="P8" s="620"/>
      <c r="Q8" s="620"/>
      <c r="R8" s="620"/>
    </row>
    <row r="9" spans="3:19" ht="14.25" customHeight="1">
      <c r="C9" s="604" t="s">
        <v>378</v>
      </c>
      <c r="D9" s="604"/>
      <c r="E9" s="604"/>
      <c r="F9" s="604"/>
      <c r="G9" s="604"/>
      <c r="H9" s="604"/>
      <c r="I9" s="604"/>
      <c r="J9" s="604"/>
      <c r="K9" s="604"/>
      <c r="L9" s="604"/>
      <c r="M9" s="604"/>
      <c r="N9" s="604"/>
      <c r="O9" s="604"/>
      <c r="P9" s="604"/>
      <c r="Q9" s="604"/>
      <c r="R9" s="604"/>
    </row>
    <row r="10" spans="3:19" ht="15.75" thickBot="1"/>
    <row r="11" spans="3:19" ht="15" customHeight="1">
      <c r="C11" s="618" t="s">
        <v>284</v>
      </c>
      <c r="D11" s="640" t="s">
        <v>285</v>
      </c>
      <c r="E11" s="641"/>
      <c r="F11" s="641"/>
      <c r="G11" s="641"/>
      <c r="H11" s="641"/>
      <c r="I11" s="641"/>
      <c r="J11" s="638" t="s">
        <v>287</v>
      </c>
      <c r="K11" s="636" t="s">
        <v>286</v>
      </c>
      <c r="L11" s="630" t="s">
        <v>374</v>
      </c>
      <c r="M11" s="631"/>
      <c r="N11" s="624" t="s">
        <v>267</v>
      </c>
      <c r="O11" s="625"/>
      <c r="P11" s="625"/>
      <c r="Q11" s="625"/>
      <c r="R11" s="625"/>
      <c r="S11" s="626"/>
    </row>
    <row r="12" spans="3:19" ht="15" customHeight="1">
      <c r="C12" s="619"/>
      <c r="D12" s="642"/>
      <c r="E12" s="643"/>
      <c r="F12" s="643"/>
      <c r="G12" s="643"/>
      <c r="H12" s="643"/>
      <c r="I12" s="643"/>
      <c r="J12" s="639"/>
      <c r="K12" s="637"/>
      <c r="L12" s="360" t="s">
        <v>36</v>
      </c>
      <c r="M12" s="360" t="s">
        <v>37</v>
      </c>
      <c r="N12" s="360" t="s">
        <v>38</v>
      </c>
      <c r="O12" s="365" t="s">
        <v>39</v>
      </c>
      <c r="P12" s="290" t="s">
        <v>65</v>
      </c>
      <c r="Q12" s="370" t="s">
        <v>66</v>
      </c>
      <c r="R12" s="365" t="s">
        <v>195</v>
      </c>
      <c r="S12" s="371" t="s">
        <v>28</v>
      </c>
    </row>
    <row r="13" spans="3:19" ht="14.25" customHeight="1">
      <c r="C13" s="304"/>
      <c r="D13" s="632" t="s">
        <v>416</v>
      </c>
      <c r="E13" s="633"/>
      <c r="F13" s="633"/>
      <c r="G13" s="633"/>
      <c r="H13" s="633"/>
      <c r="I13" s="633"/>
      <c r="J13" s="510">
        <v>1000</v>
      </c>
      <c r="K13" s="475">
        <v>15000</v>
      </c>
      <c r="L13" s="479"/>
      <c r="M13" s="479"/>
      <c r="N13" s="659" t="s">
        <v>421</v>
      </c>
      <c r="O13" s="660"/>
      <c r="P13" s="660"/>
      <c r="Q13" s="660"/>
      <c r="R13" s="661"/>
      <c r="S13" s="308">
        <f>+SUM(N13:R13)</f>
        <v>0</v>
      </c>
    </row>
    <row r="14" spans="3:19" ht="15" customHeight="1">
      <c r="C14" s="304"/>
      <c r="D14" s="632" t="s">
        <v>417</v>
      </c>
      <c r="E14" s="633"/>
      <c r="F14" s="633"/>
      <c r="G14" s="633"/>
      <c r="H14" s="633"/>
      <c r="I14" s="633"/>
      <c r="J14" s="510">
        <v>250</v>
      </c>
      <c r="K14" s="475">
        <v>500000</v>
      </c>
      <c r="L14" s="479"/>
      <c r="M14" s="479"/>
      <c r="N14" s="659" t="s">
        <v>421</v>
      </c>
      <c r="O14" s="660"/>
      <c r="P14" s="660"/>
      <c r="Q14" s="660"/>
      <c r="R14" s="661"/>
      <c r="S14" s="308">
        <f t="shared" ref="S14:S18" si="0">+SUM(N14:R14)</f>
        <v>0</v>
      </c>
    </row>
    <row r="15" spans="3:19" ht="15" customHeight="1">
      <c r="C15" s="304"/>
      <c r="D15" s="632" t="s">
        <v>418</v>
      </c>
      <c r="E15" s="633"/>
      <c r="F15" s="633"/>
      <c r="G15" s="633"/>
      <c r="H15" s="633"/>
      <c r="I15" s="633"/>
      <c r="J15" s="510">
        <v>100</v>
      </c>
      <c r="K15" s="475">
        <v>6500</v>
      </c>
      <c r="L15" s="479"/>
      <c r="M15" s="479"/>
      <c r="N15" s="659" t="s">
        <v>422</v>
      </c>
      <c r="O15" s="660"/>
      <c r="P15" s="660"/>
      <c r="Q15" s="660"/>
      <c r="R15" s="661"/>
      <c r="S15" s="308">
        <f t="shared" si="0"/>
        <v>0</v>
      </c>
    </row>
    <row r="16" spans="3:19" ht="16.5" customHeight="1">
      <c r="C16" s="304"/>
      <c r="D16" s="632" t="s">
        <v>419</v>
      </c>
      <c r="E16" s="633"/>
      <c r="F16" s="633"/>
      <c r="G16" s="633"/>
      <c r="H16" s="633"/>
      <c r="I16" s="633"/>
      <c r="J16" s="510">
        <v>100</v>
      </c>
      <c r="K16" s="475">
        <v>6500</v>
      </c>
      <c r="L16" s="479"/>
      <c r="M16" s="479"/>
      <c r="N16" s="659" t="s">
        <v>422</v>
      </c>
      <c r="O16" s="660"/>
      <c r="P16" s="660"/>
      <c r="Q16" s="660"/>
      <c r="R16" s="661"/>
      <c r="S16" s="308">
        <f t="shared" si="0"/>
        <v>0</v>
      </c>
    </row>
    <row r="17" spans="3:19" ht="15" customHeight="1">
      <c r="C17" s="304"/>
      <c r="D17" s="632" t="s">
        <v>420</v>
      </c>
      <c r="E17" s="633"/>
      <c r="F17" s="633"/>
      <c r="G17" s="633"/>
      <c r="H17" s="633"/>
      <c r="I17" s="633"/>
      <c r="J17" s="510">
        <v>100</v>
      </c>
      <c r="K17" s="475">
        <v>1500</v>
      </c>
      <c r="L17" s="479"/>
      <c r="M17" s="479"/>
      <c r="N17" s="659" t="s">
        <v>422</v>
      </c>
      <c r="O17" s="660"/>
      <c r="P17" s="660"/>
      <c r="Q17" s="660"/>
      <c r="R17" s="661"/>
      <c r="S17" s="308">
        <f t="shared" si="0"/>
        <v>0</v>
      </c>
    </row>
    <row r="18" spans="3:19" ht="15" customHeight="1">
      <c r="C18" s="304" t="s">
        <v>276</v>
      </c>
      <c r="D18" s="634"/>
      <c r="E18" s="635"/>
      <c r="F18" s="635"/>
      <c r="G18" s="635"/>
      <c r="H18" s="635"/>
      <c r="I18" s="635"/>
      <c r="J18" s="474"/>
      <c r="K18" s="475"/>
      <c r="L18" s="479"/>
      <c r="M18" s="479"/>
      <c r="N18" s="306"/>
      <c r="O18" s="307"/>
      <c r="P18" s="307"/>
      <c r="Q18" s="307"/>
      <c r="R18" s="307"/>
      <c r="S18" s="308">
        <f t="shared" si="0"/>
        <v>0</v>
      </c>
    </row>
    <row r="19" spans="3:19" ht="15" customHeight="1" thickBot="1">
      <c r="C19" s="156" t="s">
        <v>148</v>
      </c>
      <c r="D19" s="627"/>
      <c r="E19" s="628"/>
      <c r="F19" s="628"/>
      <c r="G19" s="629"/>
      <c r="H19" s="354"/>
      <c r="I19" s="354"/>
      <c r="J19" s="350"/>
      <c r="K19" s="478"/>
      <c r="L19" s="476"/>
      <c r="M19" s="477"/>
      <c r="N19" s="309">
        <f t="shared" ref="N19:S19" si="1">+SUM(N13:N18)</f>
        <v>0</v>
      </c>
      <c r="O19" s="310">
        <f t="shared" si="1"/>
        <v>0</v>
      </c>
      <c r="P19" s="310">
        <f t="shared" si="1"/>
        <v>0</v>
      </c>
      <c r="Q19" s="310">
        <f t="shared" si="1"/>
        <v>0</v>
      </c>
      <c r="R19" s="310">
        <f t="shared" si="1"/>
        <v>0</v>
      </c>
      <c r="S19" s="311">
        <f t="shared" si="1"/>
        <v>0</v>
      </c>
    </row>
    <row r="22" spans="3:19">
      <c r="C22" s="65" t="s">
        <v>379</v>
      </c>
    </row>
    <row r="23" spans="3:19">
      <c r="C23" s="620" t="s">
        <v>67</v>
      </c>
      <c r="D23" s="620"/>
      <c r="E23" s="620"/>
      <c r="F23" s="620"/>
      <c r="G23" s="620"/>
      <c r="H23" s="620"/>
      <c r="I23" s="620"/>
      <c r="J23" s="620"/>
      <c r="K23" s="620"/>
      <c r="L23" s="620"/>
      <c r="M23" s="620"/>
      <c r="N23" s="620"/>
      <c r="O23" s="620"/>
      <c r="P23" s="620"/>
      <c r="Q23" s="620"/>
      <c r="R23" s="620"/>
    </row>
    <row r="24" spans="3:19" ht="15" customHeight="1">
      <c r="C24" s="604" t="s">
        <v>380</v>
      </c>
      <c r="D24" s="604"/>
      <c r="E24" s="604"/>
      <c r="F24" s="604"/>
      <c r="G24" s="604"/>
      <c r="H24" s="604"/>
      <c r="I24" s="604"/>
      <c r="J24" s="604"/>
      <c r="K24" s="604"/>
      <c r="L24" s="604"/>
      <c r="M24" s="604"/>
      <c r="N24" s="604"/>
      <c r="O24" s="604"/>
      <c r="P24" s="604"/>
      <c r="Q24" s="604"/>
      <c r="R24" s="604"/>
    </row>
    <row r="25" spans="3:19" ht="15" customHeight="1"/>
    <row r="26" spans="3:19" ht="15.75" thickBot="1">
      <c r="C26" s="29"/>
      <c r="D26" s="29"/>
    </row>
    <row r="27" spans="3:19">
      <c r="C27" s="279" t="s">
        <v>279</v>
      </c>
      <c r="D27" s="621" t="s">
        <v>268</v>
      </c>
      <c r="E27" s="622"/>
      <c r="F27" s="622"/>
      <c r="G27" s="622"/>
      <c r="H27" s="622"/>
      <c r="I27" s="622"/>
      <c r="J27" s="622"/>
      <c r="K27" s="622"/>
      <c r="L27" s="622"/>
      <c r="M27" s="623"/>
      <c r="N27" s="621" t="s">
        <v>277</v>
      </c>
      <c r="O27" s="622"/>
      <c r="P27" s="622"/>
      <c r="Q27" s="622"/>
      <c r="R27" s="623"/>
    </row>
    <row r="28" spans="3:19">
      <c r="C28" s="347"/>
      <c r="D28" s="339" t="s">
        <v>30</v>
      </c>
      <c r="E28" s="303" t="s">
        <v>27</v>
      </c>
      <c r="F28" s="312" t="s">
        <v>31</v>
      </c>
      <c r="G28" s="312" t="s">
        <v>32</v>
      </c>
      <c r="H28" s="339" t="s">
        <v>33</v>
      </c>
      <c r="I28" s="303" t="s">
        <v>34</v>
      </c>
      <c r="J28" s="303" t="s">
        <v>35</v>
      </c>
      <c r="K28" s="303" t="s">
        <v>26</v>
      </c>
      <c r="L28" s="303" t="s">
        <v>36</v>
      </c>
      <c r="M28" s="331" t="s">
        <v>37</v>
      </c>
      <c r="N28" s="302" t="s">
        <v>38</v>
      </c>
      <c r="O28" s="312" t="s">
        <v>39</v>
      </c>
      <c r="P28" s="290" t="s">
        <v>65</v>
      </c>
      <c r="Q28" s="288" t="s">
        <v>66</v>
      </c>
      <c r="R28" s="289" t="s">
        <v>195</v>
      </c>
    </row>
    <row r="29" spans="3:19">
      <c r="C29" s="344" t="s">
        <v>145</v>
      </c>
      <c r="D29" s="344"/>
      <c r="E29" s="345"/>
      <c r="F29" s="345"/>
      <c r="G29" s="313"/>
      <c r="H29" s="29"/>
      <c r="I29" s="326"/>
      <c r="J29" s="326"/>
      <c r="K29" s="29"/>
      <c r="L29" s="346"/>
      <c r="M29" s="345"/>
      <c r="N29" s="348"/>
      <c r="O29" s="313"/>
      <c r="P29" s="313"/>
      <c r="Q29" s="313"/>
      <c r="R29" s="314"/>
    </row>
    <row r="30" spans="3:19">
      <c r="C30" s="278" t="s">
        <v>270</v>
      </c>
      <c r="D30" s="324"/>
      <c r="E30" s="328"/>
      <c r="F30" s="328"/>
      <c r="G30" s="333"/>
      <c r="H30" s="340"/>
      <c r="I30" s="515">
        <v>199391.73300000001</v>
      </c>
      <c r="J30" s="515">
        <v>200000</v>
      </c>
      <c r="K30" s="515">
        <v>200000</v>
      </c>
      <c r="L30" s="515">
        <v>208200</v>
      </c>
      <c r="M30" s="515">
        <v>294840</v>
      </c>
      <c r="N30" s="515">
        <v>294840</v>
      </c>
      <c r="O30" s="515">
        <v>294840</v>
      </c>
      <c r="P30" s="515">
        <v>294840</v>
      </c>
      <c r="Q30" s="515">
        <v>294840</v>
      </c>
      <c r="R30" s="515">
        <v>294840</v>
      </c>
      <c r="S30" s="292"/>
    </row>
    <row r="31" spans="3:19">
      <c r="C31" s="278" t="s">
        <v>271</v>
      </c>
      <c r="D31" s="324"/>
      <c r="E31" s="328"/>
      <c r="F31" s="328"/>
      <c r="G31" s="316"/>
      <c r="H31" s="341"/>
      <c r="I31" s="316"/>
      <c r="J31" s="317"/>
      <c r="K31" s="338"/>
      <c r="L31" s="334"/>
      <c r="M31" s="332">
        <f>M32/M30</f>
        <v>2E-3</v>
      </c>
      <c r="N31" s="332">
        <f t="shared" ref="N31:R31" si="2">N32/N30</f>
        <v>1.9499999999999999E-3</v>
      </c>
      <c r="O31" s="332">
        <f t="shared" si="2"/>
        <v>1.9E-3</v>
      </c>
      <c r="P31" s="332">
        <f t="shared" si="2"/>
        <v>1.9499999999999999E-3</v>
      </c>
      <c r="Q31" s="332">
        <f t="shared" si="2"/>
        <v>2E-3</v>
      </c>
      <c r="R31" s="332">
        <f t="shared" si="2"/>
        <v>1.9E-3</v>
      </c>
    </row>
    <row r="32" spans="3:19">
      <c r="C32" s="278" t="s">
        <v>272</v>
      </c>
      <c r="D32" s="324"/>
      <c r="E32" s="328"/>
      <c r="F32" s="328"/>
      <c r="G32" s="318"/>
      <c r="H32" s="342"/>
      <c r="I32" s="318"/>
      <c r="J32" s="319"/>
      <c r="K32" s="281"/>
      <c r="L32" s="335"/>
      <c r="M32" s="355">
        <v>589.67999999999995</v>
      </c>
      <c r="N32" s="355">
        <v>574.93799999999999</v>
      </c>
      <c r="O32" s="355">
        <v>560.19600000000003</v>
      </c>
      <c r="P32" s="355">
        <v>574.93799999999999</v>
      </c>
      <c r="Q32" s="355">
        <v>589.67999999999995</v>
      </c>
      <c r="R32" s="355">
        <v>560.19600000000003</v>
      </c>
    </row>
    <row r="33" spans="3:18">
      <c r="C33" s="344" t="s">
        <v>146</v>
      </c>
      <c r="D33" s="344"/>
      <c r="E33" s="345"/>
      <c r="F33" s="345"/>
      <c r="G33" s="313"/>
      <c r="H33" s="313"/>
      <c r="I33" s="313"/>
      <c r="J33" s="313"/>
      <c r="K33" s="29"/>
      <c r="L33" s="336"/>
      <c r="M33" s="330"/>
      <c r="N33" s="313"/>
      <c r="O33" s="29"/>
      <c r="P33" s="29"/>
      <c r="Q33" s="29"/>
      <c r="R33" s="282"/>
    </row>
    <row r="34" spans="3:18">
      <c r="C34" s="278" t="s">
        <v>280</v>
      </c>
      <c r="D34" s="324"/>
      <c r="E34" s="328"/>
      <c r="F34" s="328"/>
      <c r="G34" s="320"/>
      <c r="H34" s="343"/>
      <c r="I34" s="320"/>
      <c r="J34" s="320"/>
      <c r="K34" s="283"/>
      <c r="L34" s="337"/>
      <c r="M34" s="517">
        <v>71.543229999999994</v>
      </c>
      <c r="N34" s="517">
        <v>69.754649999999998</v>
      </c>
      <c r="O34" s="517">
        <v>67.966070000000002</v>
      </c>
      <c r="P34" s="517">
        <v>69.754999999999995</v>
      </c>
      <c r="Q34" s="517">
        <v>71.543229999999994</v>
      </c>
      <c r="R34" s="517">
        <v>67.966070000000002</v>
      </c>
    </row>
    <row r="35" spans="3:18">
      <c r="C35" s="514" t="s">
        <v>423</v>
      </c>
      <c r="D35" s="511"/>
      <c r="E35" s="512"/>
      <c r="F35" s="512"/>
      <c r="G35" s="362"/>
      <c r="H35" s="513"/>
      <c r="I35" s="362"/>
      <c r="J35" s="362"/>
      <c r="K35" s="520"/>
      <c r="L35" s="520"/>
      <c r="M35" s="517">
        <v>12.03429</v>
      </c>
      <c r="N35" s="517">
        <v>11.73343</v>
      </c>
      <c r="O35" s="517">
        <v>11.43257</v>
      </c>
      <c r="P35" s="517">
        <v>11.73343</v>
      </c>
      <c r="Q35" s="517">
        <v>12.03429</v>
      </c>
      <c r="R35" s="517">
        <v>11.43257</v>
      </c>
    </row>
    <row r="36" spans="3:18">
      <c r="C36" s="514" t="s">
        <v>424</v>
      </c>
      <c r="D36" s="324"/>
      <c r="E36" s="328"/>
      <c r="F36" s="328"/>
      <c r="G36" s="320"/>
      <c r="H36" s="343"/>
      <c r="I36" s="320"/>
      <c r="J36" s="320"/>
      <c r="K36" s="321"/>
      <c r="L36" s="284"/>
      <c r="M36" s="517">
        <v>120.94457000000001</v>
      </c>
      <c r="N36" s="517">
        <v>117.92096000000001</v>
      </c>
      <c r="O36" s="517">
        <v>114.89734</v>
      </c>
      <c r="P36" s="517">
        <v>117.92096000000001</v>
      </c>
      <c r="Q36" s="517">
        <v>120.94457000000001</v>
      </c>
      <c r="R36" s="517">
        <v>114.89734</v>
      </c>
    </row>
    <row r="37" spans="3:18" ht="15.75" thickBot="1">
      <c r="C37" s="322" t="s">
        <v>273</v>
      </c>
      <c r="D37" s="327"/>
      <c r="E37" s="329"/>
      <c r="F37" s="329"/>
      <c r="G37" s="519">
        <f>'2.1 Opex'!G18</f>
        <v>372.06236000000001</v>
      </c>
      <c r="H37" s="519">
        <f>'2.1 Opex'!H18</f>
        <v>317.94879600000002</v>
      </c>
      <c r="I37" s="519">
        <f>'2.1 Opex'!I18-I56</f>
        <v>323.48644460000003</v>
      </c>
      <c r="J37" s="519">
        <f>'2.1 Opex'!J18-K56</f>
        <v>311.32641552336685</v>
      </c>
      <c r="K37" s="519">
        <f>'2.1 Opex'!K18-K56</f>
        <v>446.20665552336681</v>
      </c>
      <c r="L37" s="519">
        <f>'2.1 Opex'!L18-L56</f>
        <v>632.26511463696443</v>
      </c>
      <c r="M37" s="519">
        <f>'2.1 Opex'!M18-M56</f>
        <v>794.25</v>
      </c>
      <c r="N37" s="516">
        <f t="shared" ref="N37:R37" si="3">SUM(N32:N36)</f>
        <v>774.34703999999999</v>
      </c>
      <c r="O37" s="516">
        <f t="shared" si="3"/>
        <v>754.49198000000013</v>
      </c>
      <c r="P37" s="516">
        <f t="shared" si="3"/>
        <v>774.34739000000002</v>
      </c>
      <c r="Q37" s="516">
        <f t="shared" si="3"/>
        <v>794.20209</v>
      </c>
      <c r="R37" s="516">
        <f t="shared" si="3"/>
        <v>754.49198000000013</v>
      </c>
    </row>
    <row r="38" spans="3:18">
      <c r="C38" s="137"/>
      <c r="D38" s="137"/>
      <c r="E38" s="137"/>
      <c r="F38" s="137"/>
      <c r="G38" s="137"/>
      <c r="H38" s="137"/>
      <c r="I38" s="137"/>
      <c r="J38" s="137"/>
      <c r="K38" s="137"/>
      <c r="L38" s="137"/>
      <c r="M38" s="137"/>
      <c r="N38" s="137"/>
      <c r="O38" s="137"/>
      <c r="P38" s="137"/>
      <c r="Q38" s="137"/>
      <c r="R38" s="137"/>
    </row>
    <row r="39" spans="3:18">
      <c r="C39" s="325" t="s">
        <v>147</v>
      </c>
      <c r="D39" s="349"/>
      <c r="E39" s="325"/>
      <c r="F39" s="325"/>
      <c r="G39" s="317"/>
      <c r="H39" s="316"/>
      <c r="I39" s="316"/>
      <c r="J39" s="317"/>
      <c r="K39" s="323"/>
      <c r="L39" s="316">
        <f>(L30-K30)/K30</f>
        <v>4.1000000000000002E-2</v>
      </c>
      <c r="M39" s="317">
        <f>(M30-L30)/L30</f>
        <v>0.41613832853025939</v>
      </c>
      <c r="N39" s="315">
        <f>(N30-M30)*M30</f>
        <v>0</v>
      </c>
      <c r="O39" s="316">
        <f t="shared" ref="O39:R40" si="4">(O30-N30)/N30</f>
        <v>0</v>
      </c>
      <c r="P39" s="316">
        <f t="shared" si="4"/>
        <v>0</v>
      </c>
      <c r="Q39" s="316">
        <f t="shared" si="4"/>
        <v>0</v>
      </c>
      <c r="R39" s="316">
        <f t="shared" si="4"/>
        <v>0</v>
      </c>
    </row>
    <row r="40" spans="3:18">
      <c r="C40" s="325" t="s">
        <v>269</v>
      </c>
      <c r="D40" s="349"/>
      <c r="E40" s="325"/>
      <c r="F40" s="325"/>
      <c r="G40" s="319"/>
      <c r="H40" s="318"/>
      <c r="I40" s="318"/>
      <c r="J40" s="319"/>
      <c r="K40" s="323"/>
      <c r="L40" s="316" t="e">
        <f>(L31-K31)/K31</f>
        <v>#DIV/0!</v>
      </c>
      <c r="M40" s="317" t="e">
        <f>(M31-L31)/L31</f>
        <v>#DIV/0!</v>
      </c>
      <c r="N40" s="315">
        <f>(N31-M31)/M31</f>
        <v>-2.5000000000000064E-2</v>
      </c>
      <c r="O40" s="316">
        <f t="shared" si="4"/>
        <v>-2.5641025641025599E-2</v>
      </c>
      <c r="P40" s="316">
        <f t="shared" si="4"/>
        <v>2.6315789473684164E-2</v>
      </c>
      <c r="Q40" s="316">
        <f t="shared" si="4"/>
        <v>2.564102564102571E-2</v>
      </c>
      <c r="R40" s="316">
        <f t="shared" si="4"/>
        <v>-5.0000000000000024E-2</v>
      </c>
    </row>
    <row r="41" spans="3:18">
      <c r="G41" s="480" t="s">
        <v>430</v>
      </c>
    </row>
    <row r="42" spans="3:18">
      <c r="C42" s="65" t="s">
        <v>381</v>
      </c>
    </row>
    <row r="43" spans="3:18">
      <c r="C43" s="620" t="s">
        <v>67</v>
      </c>
      <c r="D43" s="620"/>
      <c r="E43" s="620"/>
      <c r="F43" s="620"/>
      <c r="G43" s="620"/>
      <c r="H43" s="620"/>
      <c r="I43" s="620"/>
      <c r="J43" s="620"/>
      <c r="K43" s="620"/>
      <c r="L43" s="620"/>
      <c r="M43" s="620"/>
      <c r="N43" s="620"/>
      <c r="O43" s="620"/>
      <c r="P43" s="620"/>
      <c r="Q43" s="620"/>
      <c r="R43" s="620"/>
    </row>
    <row r="44" spans="3:18" ht="15" customHeight="1">
      <c r="C44" s="604" t="s">
        <v>382</v>
      </c>
      <c r="D44" s="604"/>
      <c r="E44" s="604"/>
      <c r="F44" s="604"/>
      <c r="G44" s="604"/>
      <c r="H44" s="604"/>
      <c r="I44" s="604"/>
      <c r="J44" s="604"/>
      <c r="K44" s="604"/>
      <c r="L44" s="604"/>
      <c r="M44" s="604"/>
      <c r="N44" s="604"/>
      <c r="O44" s="604"/>
      <c r="P44" s="604"/>
      <c r="Q44" s="604"/>
      <c r="R44" s="604"/>
    </row>
    <row r="46" spans="3:18" ht="15.75" thickBot="1">
      <c r="C46" s="29"/>
      <c r="D46" s="29"/>
    </row>
    <row r="47" spans="3:18">
      <c r="C47" s="279" t="s">
        <v>281</v>
      </c>
      <c r="D47" s="621" t="s">
        <v>268</v>
      </c>
      <c r="E47" s="622"/>
      <c r="F47" s="622"/>
      <c r="G47" s="622"/>
      <c r="H47" s="622"/>
      <c r="I47" s="622"/>
      <c r="J47" s="622"/>
      <c r="K47" s="622"/>
      <c r="L47" s="622"/>
      <c r="M47" s="623"/>
      <c r="N47" s="621" t="s">
        <v>277</v>
      </c>
      <c r="O47" s="622"/>
      <c r="P47" s="622"/>
      <c r="Q47" s="622"/>
      <c r="R47" s="623"/>
    </row>
    <row r="48" spans="3:18">
      <c r="C48" s="280"/>
      <c r="D48" s="360" t="s">
        <v>30</v>
      </c>
      <c r="E48" s="361" t="s">
        <v>27</v>
      </c>
      <c r="F48" s="361" t="s">
        <v>31</v>
      </c>
      <c r="G48" s="364" t="s">
        <v>32</v>
      </c>
      <c r="H48" s="365" t="s">
        <v>33</v>
      </c>
      <c r="I48" s="361" t="s">
        <v>34</v>
      </c>
      <c r="J48" s="365" t="s">
        <v>35</v>
      </c>
      <c r="K48" s="365" t="s">
        <v>26</v>
      </c>
      <c r="L48" s="372" t="s">
        <v>36</v>
      </c>
      <c r="M48" s="357" t="s">
        <v>37</v>
      </c>
      <c r="N48" s="363" t="s">
        <v>38</v>
      </c>
      <c r="O48" s="365" t="s">
        <v>39</v>
      </c>
      <c r="P48" s="287" t="s">
        <v>65</v>
      </c>
      <c r="Q48" s="364" t="s">
        <v>66</v>
      </c>
      <c r="R48" s="366" t="s">
        <v>195</v>
      </c>
    </row>
    <row r="49" spans="3:19">
      <c r="C49" s="163" t="s">
        <v>269</v>
      </c>
      <c r="D49" s="359"/>
      <c r="E49" s="362"/>
      <c r="F49" s="362"/>
      <c r="G49" s="362"/>
      <c r="H49" s="362"/>
      <c r="I49" s="362"/>
      <c r="J49" s="286"/>
      <c r="K49" s="286"/>
      <c r="L49" s="362"/>
      <c r="M49" s="367"/>
      <c r="N49" s="368">
        <f>(N52-M52)/M52</f>
        <v>2.5000000000000001E-2</v>
      </c>
      <c r="O49" s="358">
        <f t="shared" ref="O49:R49" si="5">(O52-N52)/N52</f>
        <v>-2.5000567214974487E-2</v>
      </c>
      <c r="P49" s="369">
        <f t="shared" si="5"/>
        <v>0</v>
      </c>
      <c r="Q49" s="369">
        <f t="shared" si="5"/>
        <v>2.5001687101931274E-2</v>
      </c>
      <c r="R49" s="356">
        <f t="shared" si="5"/>
        <v>2.499801350814454E-2</v>
      </c>
      <c r="S49" s="292"/>
    </row>
    <row r="50" spans="3:19">
      <c r="C50" s="136" t="s">
        <v>145</v>
      </c>
      <c r="D50" s="136"/>
      <c r="E50" s="137"/>
      <c r="F50" s="29"/>
      <c r="G50" s="29"/>
      <c r="H50" s="29"/>
      <c r="I50" s="29"/>
      <c r="J50" s="29"/>
      <c r="K50" s="29"/>
      <c r="L50" s="29"/>
      <c r="M50" s="282"/>
      <c r="N50" s="292"/>
      <c r="O50" s="29"/>
      <c r="P50" s="29"/>
      <c r="Q50" s="29"/>
      <c r="R50" s="282"/>
    </row>
    <row r="51" spans="3:19">
      <c r="C51" s="138" t="s">
        <v>274</v>
      </c>
      <c r="D51" s="161"/>
      <c r="E51" s="160"/>
      <c r="F51" s="160"/>
      <c r="G51" s="160"/>
      <c r="H51" s="160"/>
      <c r="I51" s="160"/>
      <c r="J51" s="160"/>
      <c r="K51" s="293"/>
      <c r="L51" s="293">
        <v>300000</v>
      </c>
      <c r="M51" s="293">
        <v>650000</v>
      </c>
      <c r="N51" s="293">
        <v>650000</v>
      </c>
      <c r="O51" s="293">
        <v>650000</v>
      </c>
      <c r="P51" s="293">
        <v>650000</v>
      </c>
      <c r="Q51" s="293">
        <v>650000</v>
      </c>
      <c r="R51" s="293">
        <v>650000</v>
      </c>
      <c r="S51" s="292"/>
    </row>
    <row r="52" spans="3:19">
      <c r="C52" s="164" t="s">
        <v>275</v>
      </c>
      <c r="D52" s="161"/>
      <c r="E52" s="160"/>
      <c r="F52" s="160"/>
      <c r="G52" s="160"/>
      <c r="H52" s="160"/>
      <c r="I52" s="160"/>
      <c r="J52" s="160"/>
      <c r="K52" s="293"/>
      <c r="L52" s="293">
        <v>150</v>
      </c>
      <c r="M52" s="293">
        <v>430</v>
      </c>
      <c r="N52" s="293">
        <v>440.75</v>
      </c>
      <c r="O52" s="293">
        <v>429.73099999999999</v>
      </c>
      <c r="P52" s="293">
        <v>429.73099999999999</v>
      </c>
      <c r="Q52" s="293">
        <v>440.47500000000002</v>
      </c>
      <c r="R52" s="293">
        <v>451.48599999999999</v>
      </c>
      <c r="S52" s="292"/>
    </row>
    <row r="53" spans="3:19">
      <c r="C53" s="136" t="s">
        <v>146</v>
      </c>
      <c r="D53" s="136"/>
      <c r="E53" s="137"/>
      <c r="F53" s="29"/>
      <c r="G53" s="29"/>
      <c r="H53" s="29"/>
      <c r="I53" s="29"/>
      <c r="J53" s="29"/>
      <c r="K53" s="29"/>
      <c r="L53" s="29"/>
      <c r="M53" s="282"/>
      <c r="N53" s="292"/>
      <c r="O53" s="29"/>
      <c r="P53" s="29"/>
      <c r="Q53" s="29"/>
      <c r="R53" s="282"/>
    </row>
    <row r="54" spans="3:19">
      <c r="C54" s="164" t="s">
        <v>266</v>
      </c>
      <c r="D54" s="161"/>
      <c r="E54" s="160"/>
      <c r="F54" s="160"/>
      <c r="G54" s="160"/>
      <c r="H54" s="160"/>
      <c r="I54" s="160"/>
      <c r="J54" s="160"/>
      <c r="K54" s="294"/>
      <c r="L54" s="293">
        <v>14.85</v>
      </c>
      <c r="M54" s="293">
        <v>42.75</v>
      </c>
      <c r="N54" s="293">
        <v>43.634</v>
      </c>
      <c r="O54" s="293">
        <v>42.542999999999999</v>
      </c>
      <c r="P54" s="293">
        <v>42.542999999999999</v>
      </c>
      <c r="Q54" s="293">
        <v>43.606999999999999</v>
      </c>
      <c r="R54" s="293">
        <v>44.697000000000003</v>
      </c>
      <c r="S54" s="292"/>
    </row>
    <row r="55" spans="3:19" ht="15.75" thickBot="1">
      <c r="C55" s="164" t="s">
        <v>276</v>
      </c>
      <c r="D55" s="161"/>
      <c r="E55" s="160"/>
      <c r="F55" s="160"/>
      <c r="G55" s="160"/>
      <c r="H55" s="160"/>
      <c r="I55" s="160"/>
      <c r="J55" s="160"/>
      <c r="K55" s="294"/>
      <c r="L55" s="294"/>
      <c r="M55" s="296"/>
      <c r="N55" s="295"/>
      <c r="O55" s="294"/>
      <c r="P55" s="294"/>
      <c r="Q55" s="294"/>
      <c r="R55" s="296"/>
    </row>
    <row r="56" spans="3:19" ht="15.75" thickBot="1">
      <c r="C56" s="291" t="s">
        <v>273</v>
      </c>
      <c r="D56" s="162"/>
      <c r="E56" s="299"/>
      <c r="F56" s="299"/>
      <c r="G56" s="285"/>
      <c r="H56" s="285"/>
      <c r="I56" s="285">
        <f>+'[11]2.5 Insurance &amp; Self-insurance'!I56</f>
        <v>29.964554400000004</v>
      </c>
      <c r="J56" s="285">
        <f>+'[11]2.5 Insurance &amp; Self-insurance'!J56</f>
        <v>44.580323831924787</v>
      </c>
      <c r="K56" s="285">
        <f>+'[11]2.5 Insurance &amp; Self-insurance'!K56</f>
        <v>43.274138476633155</v>
      </c>
      <c r="L56" s="285">
        <f>+'[11]2.5 Insurance &amp; Self-insurance'!L56</f>
        <v>25.734885363035573</v>
      </c>
      <c r="M56" s="285">
        <f>M52+M54+M55</f>
        <v>472.75</v>
      </c>
      <c r="N56" s="300">
        <f>SUM(N52+N54+N55)</f>
        <v>484.38400000000001</v>
      </c>
      <c r="O56" s="301">
        <f>SUM(O52+O54+O55)</f>
        <v>472.274</v>
      </c>
      <c r="P56" s="301">
        <f>SUM(P52+P54+P55)</f>
        <v>472.274</v>
      </c>
      <c r="Q56" s="297">
        <f>SUM(Q52+Q54+Q55)</f>
        <v>484.08199999999999</v>
      </c>
      <c r="R56" s="301">
        <f>SUM(R52+R54+R55)</f>
        <v>496.18299999999999</v>
      </c>
    </row>
    <row r="59" spans="3:19">
      <c r="C59" s="65" t="s">
        <v>383</v>
      </c>
    </row>
    <row r="60" spans="3:19">
      <c r="C60" s="620" t="s">
        <v>67</v>
      </c>
      <c r="D60" s="620"/>
      <c r="E60" s="620"/>
      <c r="F60" s="620"/>
      <c r="G60" s="620"/>
      <c r="H60" s="620"/>
      <c r="I60" s="620"/>
      <c r="J60" s="620"/>
      <c r="K60" s="620"/>
      <c r="L60" s="620"/>
      <c r="M60" s="620"/>
      <c r="N60" s="620"/>
      <c r="O60" s="620"/>
      <c r="P60" s="620"/>
      <c r="Q60" s="620"/>
      <c r="R60" s="620"/>
    </row>
    <row r="61" spans="3:19" ht="15" customHeight="1">
      <c r="C61" s="604" t="s">
        <v>384</v>
      </c>
      <c r="D61" s="604"/>
      <c r="E61" s="604"/>
      <c r="F61" s="604"/>
      <c r="G61" s="604"/>
      <c r="H61" s="604"/>
      <c r="I61" s="604"/>
      <c r="J61" s="604"/>
      <c r="K61" s="604"/>
      <c r="L61" s="604"/>
      <c r="M61" s="604"/>
      <c r="N61" s="604"/>
      <c r="O61" s="604"/>
      <c r="P61" s="604"/>
      <c r="Q61" s="604"/>
      <c r="R61" s="604"/>
    </row>
    <row r="62" spans="3:19" ht="15.75" thickBot="1"/>
    <row r="63" spans="3:19" ht="30.75" customHeight="1">
      <c r="C63" s="657" t="s">
        <v>284</v>
      </c>
      <c r="D63" s="647" t="s">
        <v>285</v>
      </c>
      <c r="E63" s="648"/>
      <c r="F63" s="648"/>
      <c r="G63" s="648"/>
      <c r="H63" s="648"/>
      <c r="I63" s="649"/>
      <c r="J63" s="638" t="s">
        <v>144</v>
      </c>
      <c r="K63" s="638" t="s">
        <v>282</v>
      </c>
      <c r="L63" s="638" t="s">
        <v>283</v>
      </c>
      <c r="M63" s="636" t="s">
        <v>375</v>
      </c>
      <c r="N63" s="624" t="s">
        <v>278</v>
      </c>
      <c r="O63" s="625"/>
      <c r="P63" s="625"/>
      <c r="Q63" s="625"/>
      <c r="R63" s="625"/>
      <c r="S63" s="626"/>
    </row>
    <row r="64" spans="3:19" ht="30" customHeight="1">
      <c r="C64" s="658"/>
      <c r="D64" s="650"/>
      <c r="E64" s="651"/>
      <c r="F64" s="651"/>
      <c r="G64" s="651"/>
      <c r="H64" s="651"/>
      <c r="I64" s="652"/>
      <c r="J64" s="639"/>
      <c r="K64" s="639"/>
      <c r="L64" s="639"/>
      <c r="M64" s="637"/>
      <c r="N64" s="360" t="s">
        <v>38</v>
      </c>
      <c r="O64" s="365" t="s">
        <v>39</v>
      </c>
      <c r="P64" s="365" t="s">
        <v>65</v>
      </c>
      <c r="Q64" s="361" t="s">
        <v>66</v>
      </c>
      <c r="R64" s="365" t="s">
        <v>195</v>
      </c>
      <c r="S64" s="357" t="s">
        <v>28</v>
      </c>
    </row>
    <row r="65" spans="3:19" ht="15" customHeight="1">
      <c r="C65" s="154" t="s">
        <v>425</v>
      </c>
      <c r="D65" s="654" t="s">
        <v>427</v>
      </c>
      <c r="E65" s="655"/>
      <c r="F65" s="655"/>
      <c r="G65" s="655"/>
      <c r="H65" s="655"/>
      <c r="I65" s="656"/>
      <c r="J65" s="305" t="s">
        <v>429</v>
      </c>
      <c r="K65" s="305">
        <v>1250</v>
      </c>
      <c r="L65" s="305">
        <v>500000</v>
      </c>
      <c r="M65" s="305">
        <v>150</v>
      </c>
      <c r="N65" s="518">
        <v>142.5</v>
      </c>
      <c r="O65" s="518">
        <v>142.5</v>
      </c>
      <c r="P65" s="518">
        <v>142.5</v>
      </c>
      <c r="Q65" s="518">
        <v>142.5</v>
      </c>
      <c r="R65" s="518">
        <v>142.5</v>
      </c>
      <c r="S65" s="298">
        <f>+SUM(N65:R65)</f>
        <v>712.5</v>
      </c>
    </row>
    <row r="66" spans="3:19">
      <c r="C66" s="154" t="s">
        <v>426</v>
      </c>
      <c r="D66" s="654" t="s">
        <v>428</v>
      </c>
      <c r="E66" s="655"/>
      <c r="F66" s="655"/>
      <c r="G66" s="655"/>
      <c r="H66" s="655"/>
      <c r="I66" s="656"/>
      <c r="J66" s="305" t="s">
        <v>429</v>
      </c>
      <c r="K66" s="305">
        <v>100</v>
      </c>
      <c r="L66" s="305">
        <v>300000</v>
      </c>
      <c r="M66" s="305">
        <v>150</v>
      </c>
      <c r="N66" s="306">
        <v>1</v>
      </c>
      <c r="O66" s="307">
        <v>1</v>
      </c>
      <c r="P66" s="307">
        <v>1</v>
      </c>
      <c r="Q66" s="307">
        <v>1</v>
      </c>
      <c r="R66" s="307">
        <v>1</v>
      </c>
      <c r="S66" s="135">
        <f t="shared" ref="S66:S70" si="6">+SUM(N66:R66)</f>
        <v>5</v>
      </c>
    </row>
    <row r="67" spans="3:19">
      <c r="C67" s="154"/>
      <c r="D67" s="644"/>
      <c r="E67" s="645"/>
      <c r="F67" s="645"/>
      <c r="G67" s="645"/>
      <c r="H67" s="645"/>
      <c r="I67" s="646"/>
      <c r="J67" s="155"/>
      <c r="K67" s="305"/>
      <c r="L67" s="305"/>
      <c r="M67" s="165"/>
      <c r="N67" s="306"/>
      <c r="O67" s="307"/>
      <c r="P67" s="307"/>
      <c r="Q67" s="307"/>
      <c r="R67" s="307"/>
      <c r="S67" s="135">
        <f t="shared" si="6"/>
        <v>0</v>
      </c>
    </row>
    <row r="68" spans="3:19">
      <c r="C68" s="154"/>
      <c r="D68" s="644"/>
      <c r="E68" s="645"/>
      <c r="F68" s="645"/>
      <c r="G68" s="645"/>
      <c r="H68" s="645"/>
      <c r="I68" s="646"/>
      <c r="J68" s="155"/>
      <c r="K68" s="305"/>
      <c r="L68" s="305"/>
      <c r="M68" s="165"/>
      <c r="N68" s="306"/>
      <c r="O68" s="307"/>
      <c r="P68" s="307"/>
      <c r="Q68" s="307"/>
      <c r="R68" s="307"/>
      <c r="S68" s="135">
        <f t="shared" si="6"/>
        <v>0</v>
      </c>
    </row>
    <row r="69" spans="3:19" ht="15" customHeight="1">
      <c r="C69" s="154"/>
      <c r="D69" s="644"/>
      <c r="E69" s="645"/>
      <c r="F69" s="645"/>
      <c r="G69" s="645"/>
      <c r="H69" s="645"/>
      <c r="I69" s="646"/>
      <c r="J69" s="155"/>
      <c r="K69" s="305"/>
      <c r="L69" s="305"/>
      <c r="M69" s="165"/>
      <c r="N69" s="306"/>
      <c r="O69" s="307"/>
      <c r="P69" s="307"/>
      <c r="Q69" s="307"/>
      <c r="R69" s="307"/>
      <c r="S69" s="135">
        <f t="shared" si="6"/>
        <v>0</v>
      </c>
    </row>
    <row r="70" spans="3:19">
      <c r="C70" s="154"/>
      <c r="D70" s="634"/>
      <c r="E70" s="635"/>
      <c r="F70" s="635"/>
      <c r="G70" s="635"/>
      <c r="H70" s="635"/>
      <c r="I70" s="653"/>
      <c r="J70" s="155"/>
      <c r="K70" s="305"/>
      <c r="L70" s="305"/>
      <c r="M70" s="165"/>
      <c r="N70" s="306"/>
      <c r="O70" s="307"/>
      <c r="P70" s="307"/>
      <c r="Q70" s="307"/>
      <c r="R70" s="307"/>
      <c r="S70" s="135">
        <f t="shared" si="6"/>
        <v>0</v>
      </c>
    </row>
    <row r="71" spans="3:19" ht="15" customHeight="1" thickBot="1">
      <c r="C71" s="156" t="s">
        <v>28</v>
      </c>
      <c r="D71" s="351"/>
      <c r="E71" s="353"/>
      <c r="F71" s="353"/>
      <c r="G71" s="353"/>
      <c r="H71" s="353"/>
      <c r="I71" s="352"/>
      <c r="J71" s="157"/>
      <c r="K71" s="157"/>
      <c r="L71" s="157"/>
      <c r="M71" s="158"/>
      <c r="N71" s="521">
        <f t="shared" ref="N71:S71" si="7">+SUM(N65:N70)</f>
        <v>143.5</v>
      </c>
      <c r="O71" s="522">
        <f t="shared" si="7"/>
        <v>143.5</v>
      </c>
      <c r="P71" s="522">
        <f t="shared" si="7"/>
        <v>143.5</v>
      </c>
      <c r="Q71" s="522">
        <f t="shared" si="7"/>
        <v>143.5</v>
      </c>
      <c r="R71" s="522">
        <f t="shared" si="7"/>
        <v>143.5</v>
      </c>
      <c r="S71" s="159">
        <f t="shared" si="7"/>
        <v>717.5</v>
      </c>
    </row>
    <row r="74" spans="3:19">
      <c r="C74" s="480" t="s">
        <v>431</v>
      </c>
      <c r="D74" s="480"/>
      <c r="E74" s="480"/>
      <c r="F74" s="480"/>
      <c r="G74" s="480"/>
      <c r="H74" s="480"/>
      <c r="I74" s="480"/>
      <c r="M74" s="545" t="s">
        <v>28</v>
      </c>
      <c r="N74" s="544">
        <f>+N37+N56+N71</f>
        <v>1402.2310400000001</v>
      </c>
      <c r="O74" s="544">
        <f t="shared" ref="O74:R74" si="8">+O37+O56+O71</f>
        <v>1370.2659800000001</v>
      </c>
      <c r="P74" s="544">
        <f t="shared" si="8"/>
        <v>1390.12139</v>
      </c>
      <c r="Q74" s="544">
        <f t="shared" si="8"/>
        <v>1421.7840900000001</v>
      </c>
      <c r="R74" s="544">
        <f t="shared" si="8"/>
        <v>1394.1749800000002</v>
      </c>
    </row>
  </sheetData>
  <mergeCells count="43">
    <mergeCell ref="N13:R13"/>
    <mergeCell ref="N14:R14"/>
    <mergeCell ref="N15:R15"/>
    <mergeCell ref="N16:R16"/>
    <mergeCell ref="N17:R17"/>
    <mergeCell ref="D70:I70"/>
    <mergeCell ref="D65:I65"/>
    <mergeCell ref="D66:I66"/>
    <mergeCell ref="D67:I67"/>
    <mergeCell ref="C43:R43"/>
    <mergeCell ref="C44:R44"/>
    <mergeCell ref="C63:C64"/>
    <mergeCell ref="J63:J64"/>
    <mergeCell ref="K63:K64"/>
    <mergeCell ref="L63:L64"/>
    <mergeCell ref="M63:M64"/>
    <mergeCell ref="N63:S63"/>
    <mergeCell ref="C60:R60"/>
    <mergeCell ref="C61:R61"/>
    <mergeCell ref="D47:M47"/>
    <mergeCell ref="N47:R47"/>
    <mergeCell ref="D13:I13"/>
    <mergeCell ref="D15:I15"/>
    <mergeCell ref="D14:I14"/>
    <mergeCell ref="D68:I68"/>
    <mergeCell ref="D69:I69"/>
    <mergeCell ref="D63:I64"/>
    <mergeCell ref="C11:C12"/>
    <mergeCell ref="C8:R8"/>
    <mergeCell ref="C9:R9"/>
    <mergeCell ref="C23:R23"/>
    <mergeCell ref="D27:M27"/>
    <mergeCell ref="N27:R27"/>
    <mergeCell ref="C24:R24"/>
    <mergeCell ref="N11:S11"/>
    <mergeCell ref="D19:G19"/>
    <mergeCell ref="L11:M11"/>
    <mergeCell ref="D16:I16"/>
    <mergeCell ref="D17:I17"/>
    <mergeCell ref="D18:I18"/>
    <mergeCell ref="K11:K12"/>
    <mergeCell ref="J11:J12"/>
    <mergeCell ref="D11:I12"/>
  </mergeCells>
  <dataValidations count="2">
    <dataValidation type="list" allowBlank="1" showInputMessage="1" showErrorMessage="1" sqref="C13:C17 C65:C69">
      <formula1>"Property, Liability, Other insurance"</formula1>
    </dataValidation>
    <dataValidation type="list" allowBlank="1" showInputMessage="1" showErrorMessage="1" sqref="J65:J70">
      <formula1>"Yes, No"</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8"/>
  </sheetPr>
  <dimension ref="C1:Y100"/>
  <sheetViews>
    <sheetView showGridLines="0" zoomScaleNormal="100" workbookViewId="0"/>
  </sheetViews>
  <sheetFormatPr defaultRowHeight="15"/>
  <cols>
    <col min="1" max="1" width="13.5703125" style="1" customWidth="1"/>
    <col min="2" max="2" width="11.7109375" style="1" customWidth="1"/>
    <col min="3" max="3" width="20.85546875" style="1" customWidth="1"/>
    <col min="4" max="4" width="9.140625" style="1"/>
    <col min="5" max="5" width="33.5703125" style="1" customWidth="1"/>
    <col min="6" max="7" width="13.42578125" style="1" customWidth="1"/>
    <col min="8" max="8" width="17.28515625" style="1" customWidth="1"/>
    <col min="9" max="9" width="27.140625" style="1" customWidth="1"/>
    <col min="10" max="11" width="21.28515625" style="1" customWidth="1"/>
    <col min="12" max="12" width="16.85546875" style="1" customWidth="1"/>
    <col min="13" max="16384" width="9.140625" style="1"/>
  </cols>
  <sheetData>
    <row r="1" spans="3:25" ht="31.5" customHeight="1">
      <c r="C1" s="208" t="s">
        <v>22</v>
      </c>
      <c r="D1" s="6"/>
      <c r="E1" s="6"/>
      <c r="F1" s="6"/>
      <c r="G1" s="6"/>
      <c r="H1" s="6"/>
      <c r="I1" s="6"/>
      <c r="J1" s="6"/>
      <c r="K1" s="6"/>
      <c r="L1" s="6"/>
      <c r="M1" s="6"/>
      <c r="N1" s="6"/>
      <c r="O1" s="6"/>
      <c r="P1" s="6"/>
      <c r="Q1" s="6"/>
      <c r="R1" s="6"/>
      <c r="S1" s="6"/>
      <c r="T1" s="6"/>
      <c r="U1" s="6"/>
      <c r="V1" s="6"/>
      <c r="W1" s="6"/>
      <c r="X1" s="6"/>
      <c r="Y1" s="6"/>
    </row>
    <row r="2" spans="3:25" ht="28.5" customHeight="1">
      <c r="C2" s="207" t="str">
        <f>+'1.2 Business &amp; other details  '!$C$2</f>
        <v>Directlink Joint Venture</v>
      </c>
      <c r="D2" s="6"/>
      <c r="E2" s="6"/>
      <c r="F2" s="6"/>
      <c r="G2" s="6"/>
      <c r="H2" s="6"/>
      <c r="I2" s="6"/>
      <c r="J2" s="6"/>
      <c r="K2" s="6"/>
      <c r="L2" s="6"/>
      <c r="M2" s="6"/>
      <c r="N2" s="6"/>
      <c r="O2" s="6"/>
      <c r="P2" s="6"/>
      <c r="Q2" s="6"/>
      <c r="R2" s="6"/>
      <c r="S2" s="6"/>
      <c r="T2" s="6"/>
      <c r="U2" s="6"/>
      <c r="V2" s="6"/>
      <c r="W2" s="6"/>
      <c r="X2" s="6"/>
      <c r="Y2" s="6"/>
    </row>
    <row r="3" spans="3:25" ht="26.25" customHeight="1">
      <c r="C3" s="207" t="str">
        <f>+'1.2 Business &amp; other details  '!$C$3</f>
        <v>2015-16 to 2019-20</v>
      </c>
      <c r="D3" s="6"/>
      <c r="E3" s="6"/>
      <c r="F3" s="6"/>
      <c r="G3" s="6"/>
      <c r="H3" s="6"/>
      <c r="I3" s="6"/>
      <c r="J3" s="6"/>
      <c r="K3" s="6"/>
      <c r="L3" s="6"/>
      <c r="M3" s="6"/>
      <c r="N3" s="6"/>
      <c r="O3" s="6"/>
      <c r="P3" s="6"/>
      <c r="Q3" s="6"/>
      <c r="R3" s="6"/>
      <c r="S3" s="6"/>
      <c r="T3" s="6"/>
      <c r="U3" s="6"/>
      <c r="V3" s="6"/>
      <c r="W3" s="6"/>
      <c r="X3" s="6"/>
      <c r="Y3" s="6"/>
    </row>
    <row r="4" spans="3:25" ht="23.25">
      <c r="C4" s="551" t="s">
        <v>246</v>
      </c>
      <c r="D4" s="551"/>
      <c r="E4" s="551"/>
      <c r="F4" s="551"/>
      <c r="G4" s="551"/>
      <c r="H4" s="551"/>
      <c r="I4" s="551"/>
      <c r="J4" s="551"/>
      <c r="K4" s="551"/>
      <c r="L4" s="551"/>
      <c r="M4" s="551"/>
      <c r="N4" s="551"/>
      <c r="O4" s="551"/>
      <c r="P4" s="551"/>
      <c r="Q4" s="551"/>
      <c r="R4" s="551"/>
      <c r="S4" s="551"/>
      <c r="T4" s="551"/>
      <c r="U4" s="551"/>
      <c r="V4" s="551"/>
      <c r="W4" s="551"/>
      <c r="X4" s="551"/>
      <c r="Y4" s="551"/>
    </row>
    <row r="5" spans="3:25" ht="15" customHeight="1"/>
    <row r="6" spans="3:25">
      <c r="C6" s="480" t="s">
        <v>444</v>
      </c>
      <c r="D6" s="480"/>
      <c r="E6" s="480"/>
    </row>
    <row r="7" spans="3:25">
      <c r="C7" s="698" t="s">
        <v>3</v>
      </c>
      <c r="D7" s="698"/>
      <c r="E7" s="698"/>
      <c r="F7" s="698"/>
      <c r="G7" s="698"/>
      <c r="H7" s="698"/>
      <c r="I7" s="698"/>
      <c r="J7" s="698"/>
      <c r="K7" s="698"/>
      <c r="L7" s="698"/>
      <c r="M7" s="698"/>
      <c r="N7" s="698"/>
      <c r="O7" s="698"/>
      <c r="P7" s="698"/>
      <c r="Q7" s="698"/>
      <c r="R7" s="698"/>
      <c r="S7" s="28"/>
      <c r="T7" s="28"/>
      <c r="U7" s="28"/>
      <c r="V7" s="28"/>
      <c r="W7" s="28"/>
      <c r="X7" s="28"/>
      <c r="Y7" s="28"/>
    </row>
    <row r="8" spans="3:25" ht="15" customHeight="1">
      <c r="C8" s="697" t="s">
        <v>361</v>
      </c>
      <c r="D8" s="697"/>
      <c r="E8" s="697"/>
      <c r="F8" s="697"/>
      <c r="G8" s="697"/>
      <c r="H8" s="697"/>
      <c r="I8" s="697"/>
      <c r="J8" s="697"/>
      <c r="K8" s="697"/>
      <c r="L8" s="697"/>
      <c r="M8" s="697"/>
      <c r="N8" s="697"/>
      <c r="O8" s="697"/>
      <c r="P8" s="697"/>
      <c r="Q8" s="697"/>
      <c r="R8" s="697"/>
      <c r="S8" s="28"/>
      <c r="T8" s="28"/>
      <c r="U8" s="28"/>
      <c r="V8" s="28"/>
      <c r="W8" s="28"/>
      <c r="X8" s="28"/>
      <c r="Y8" s="28"/>
    </row>
    <row r="9" spans="3:25" ht="15" customHeight="1">
      <c r="C9" s="697"/>
      <c r="D9" s="697"/>
      <c r="E9" s="697"/>
      <c r="F9" s="697"/>
      <c r="G9" s="697"/>
      <c r="H9" s="697"/>
      <c r="I9" s="697"/>
      <c r="J9" s="697"/>
      <c r="K9" s="697"/>
      <c r="L9" s="697"/>
      <c r="M9" s="697"/>
      <c r="N9" s="697"/>
      <c r="O9" s="697"/>
      <c r="P9" s="697"/>
      <c r="Q9" s="697"/>
      <c r="R9" s="697"/>
      <c r="S9" s="28"/>
      <c r="T9" s="28"/>
      <c r="U9" s="28"/>
      <c r="V9" s="28"/>
      <c r="W9" s="28"/>
      <c r="X9" s="28"/>
      <c r="Y9" s="28"/>
    </row>
    <row r="10" spans="3:25">
      <c r="C10" s="697"/>
      <c r="D10" s="697"/>
      <c r="E10" s="697"/>
      <c r="F10" s="697"/>
      <c r="G10" s="697"/>
      <c r="H10" s="697"/>
      <c r="I10" s="697"/>
      <c r="J10" s="697"/>
      <c r="K10" s="697"/>
      <c r="L10" s="697"/>
      <c r="M10" s="697"/>
      <c r="N10" s="697"/>
      <c r="O10" s="697"/>
      <c r="P10" s="697"/>
      <c r="Q10" s="697"/>
      <c r="R10" s="697"/>
      <c r="S10" s="28"/>
      <c r="T10" s="28"/>
      <c r="U10" s="28"/>
      <c r="V10" s="28"/>
      <c r="W10" s="28"/>
      <c r="X10" s="28"/>
      <c r="Y10" s="28"/>
    </row>
    <row r="11" spans="3:25">
      <c r="C11" s="697"/>
      <c r="D11" s="697"/>
      <c r="E11" s="697"/>
      <c r="F11" s="697"/>
      <c r="G11" s="697"/>
      <c r="H11" s="697"/>
      <c r="I11" s="697"/>
      <c r="J11" s="697"/>
      <c r="K11" s="697"/>
      <c r="L11" s="697"/>
      <c r="M11" s="697"/>
      <c r="N11" s="697"/>
      <c r="O11" s="697"/>
      <c r="P11" s="697"/>
      <c r="Q11" s="697"/>
      <c r="R11" s="697"/>
      <c r="S11" s="28"/>
      <c r="T11" s="28"/>
      <c r="U11" s="28"/>
      <c r="V11" s="28"/>
      <c r="W11" s="28"/>
      <c r="X11" s="28"/>
      <c r="Y11" s="28"/>
    </row>
    <row r="12" spans="3:25">
      <c r="C12" s="697"/>
      <c r="D12" s="697"/>
      <c r="E12" s="697"/>
      <c r="F12" s="697"/>
      <c r="G12" s="697"/>
      <c r="H12" s="697"/>
      <c r="I12" s="697"/>
      <c r="J12" s="697"/>
      <c r="K12" s="697"/>
      <c r="L12" s="697"/>
      <c r="M12" s="697"/>
      <c r="N12" s="697"/>
      <c r="O12" s="697"/>
      <c r="P12" s="697"/>
      <c r="Q12" s="697"/>
      <c r="R12" s="697"/>
      <c r="S12" s="28"/>
      <c r="T12" s="28"/>
      <c r="U12" s="28"/>
      <c r="V12" s="28"/>
      <c r="W12" s="28"/>
      <c r="X12" s="28"/>
      <c r="Y12" s="28"/>
    </row>
    <row r="13" spans="3:25" ht="15.75">
      <c r="C13" s="33" t="s">
        <v>247</v>
      </c>
      <c r="D13" s="28"/>
      <c r="E13" s="34"/>
      <c r="F13" s="28"/>
      <c r="G13" s="28"/>
      <c r="H13" s="28"/>
      <c r="I13" s="28"/>
      <c r="J13" s="28"/>
      <c r="K13" s="28"/>
      <c r="L13" s="28"/>
      <c r="M13" s="28"/>
      <c r="N13" s="28"/>
      <c r="O13" s="28"/>
      <c r="P13" s="28"/>
      <c r="Q13" s="28"/>
      <c r="R13" s="28"/>
      <c r="S13" s="28"/>
      <c r="T13" s="28"/>
      <c r="U13" s="28"/>
      <c r="V13" s="28"/>
      <c r="W13" s="28"/>
      <c r="X13" s="35"/>
      <c r="Y13" s="28"/>
    </row>
    <row r="14" spans="3:25">
      <c r="C14" s="28"/>
      <c r="D14" s="28"/>
      <c r="E14" s="34"/>
      <c r="F14" s="28"/>
      <c r="G14" s="28"/>
      <c r="H14" s="28"/>
      <c r="I14" s="28"/>
      <c r="J14" s="28"/>
      <c r="K14" s="28"/>
      <c r="L14" s="28"/>
      <c r="M14" s="28"/>
      <c r="N14" s="28"/>
      <c r="O14" s="28"/>
      <c r="P14" s="28"/>
      <c r="Q14" s="28"/>
      <c r="R14" s="28"/>
      <c r="S14" s="28"/>
      <c r="T14" s="28"/>
      <c r="U14" s="28"/>
      <c r="V14" s="28"/>
      <c r="W14" s="28"/>
      <c r="X14" s="35"/>
      <c r="Y14" s="28"/>
    </row>
    <row r="15" spans="3:25" ht="24.75" customHeight="1">
      <c r="C15" s="687" t="s">
        <v>40</v>
      </c>
      <c r="D15" s="688"/>
      <c r="E15" s="688"/>
      <c r="F15" s="688"/>
      <c r="G15" s="688"/>
      <c r="H15" s="688"/>
      <c r="I15" s="688"/>
      <c r="J15" s="688"/>
      <c r="K15" s="689"/>
      <c r="L15" s="688"/>
      <c r="M15" s="688"/>
      <c r="N15" s="688"/>
      <c r="O15" s="688"/>
      <c r="P15" s="688"/>
      <c r="Q15" s="688"/>
      <c r="R15" s="690"/>
      <c r="S15" s="36"/>
      <c r="T15" s="36"/>
      <c r="U15" s="36"/>
      <c r="V15" s="36"/>
      <c r="W15" s="36"/>
      <c r="X15" s="36"/>
      <c r="Y15" s="36"/>
    </row>
    <row r="16" spans="3:25" ht="36.75" customHeight="1">
      <c r="C16" s="677" t="s">
        <v>41</v>
      </c>
      <c r="D16" s="677" t="s">
        <v>42</v>
      </c>
      <c r="E16" s="677" t="s">
        <v>43</v>
      </c>
      <c r="F16" s="679" t="s">
        <v>44</v>
      </c>
      <c r="G16" s="679" t="s">
        <v>45</v>
      </c>
      <c r="H16" s="677" t="s">
        <v>23</v>
      </c>
      <c r="I16" s="681" t="s">
        <v>46</v>
      </c>
      <c r="J16" s="679" t="s">
        <v>47</v>
      </c>
      <c r="K16" s="681" t="s">
        <v>48</v>
      </c>
      <c r="L16" s="681"/>
      <c r="M16" s="691" t="s">
        <v>49</v>
      </c>
      <c r="N16" s="692"/>
      <c r="O16" s="692"/>
      <c r="P16" s="692"/>
      <c r="Q16" s="692"/>
      <c r="R16" s="37"/>
      <c r="S16" s="38"/>
      <c r="T16" s="38"/>
      <c r="U16" s="38"/>
      <c r="V16" s="38"/>
      <c r="W16" s="38"/>
      <c r="X16" s="38"/>
      <c r="Y16" s="36"/>
    </row>
    <row r="17" spans="3:25" ht="24" customHeight="1">
      <c r="C17" s="678"/>
      <c r="D17" s="678"/>
      <c r="E17" s="678"/>
      <c r="F17" s="680"/>
      <c r="G17" s="680"/>
      <c r="H17" s="678"/>
      <c r="I17" s="682"/>
      <c r="J17" s="680"/>
      <c r="K17" s="682"/>
      <c r="L17" s="682"/>
      <c r="M17" s="56" t="s">
        <v>38</v>
      </c>
      <c r="N17" s="56" t="s">
        <v>39</v>
      </c>
      <c r="O17" s="56" t="s">
        <v>65</v>
      </c>
      <c r="P17" s="56" t="s">
        <v>66</v>
      </c>
      <c r="Q17" s="56" t="s">
        <v>195</v>
      </c>
      <c r="R17" s="672" t="s">
        <v>28</v>
      </c>
      <c r="S17" s="36"/>
      <c r="T17" s="36"/>
      <c r="U17" s="36"/>
      <c r="V17" s="36"/>
      <c r="W17" s="36"/>
      <c r="X17" s="36"/>
      <c r="Y17" s="36"/>
    </row>
    <row r="18" spans="3:25" ht="106.5" customHeight="1">
      <c r="C18" s="39" t="s">
        <v>50</v>
      </c>
      <c r="D18" s="39"/>
      <c r="E18" s="39" t="s">
        <v>51</v>
      </c>
      <c r="F18" s="40" t="s">
        <v>52</v>
      </c>
      <c r="G18" s="40" t="s">
        <v>53</v>
      </c>
      <c r="H18" s="39" t="s">
        <v>54</v>
      </c>
      <c r="I18" s="39" t="s">
        <v>55</v>
      </c>
      <c r="J18" s="40" t="s">
        <v>56</v>
      </c>
      <c r="K18" s="39" t="s">
        <v>57</v>
      </c>
      <c r="L18" s="39"/>
      <c r="M18" s="694" t="s">
        <v>58</v>
      </c>
      <c r="N18" s="695"/>
      <c r="O18" s="695"/>
      <c r="P18" s="695"/>
      <c r="Q18" s="696"/>
      <c r="R18" s="693"/>
      <c r="S18" s="36"/>
      <c r="T18" s="36"/>
      <c r="U18" s="36"/>
      <c r="V18" s="36"/>
      <c r="W18" s="36"/>
      <c r="X18" s="36"/>
      <c r="Y18" s="41"/>
    </row>
    <row r="19" spans="3:25" ht="38.25" customHeight="1">
      <c r="C19" s="665"/>
      <c r="D19" s="665"/>
      <c r="E19" s="665"/>
      <c r="F19" s="665"/>
      <c r="G19" s="665"/>
      <c r="H19" s="665"/>
      <c r="I19" s="665"/>
      <c r="J19" s="665"/>
      <c r="K19" s="466"/>
      <c r="L19" s="57" t="s">
        <v>59</v>
      </c>
      <c r="M19" s="42"/>
      <c r="N19" s="42"/>
      <c r="O19" s="42"/>
      <c r="P19" s="42"/>
      <c r="Q19" s="42"/>
      <c r="R19" s="43">
        <f>SUM(M19:Q19)</f>
        <v>0</v>
      </c>
      <c r="S19" s="28"/>
      <c r="T19" s="28"/>
      <c r="U19" s="28"/>
      <c r="V19" s="28"/>
      <c r="W19" s="28"/>
      <c r="X19" s="28"/>
      <c r="Y19" s="44"/>
    </row>
    <row r="20" spans="3:25" ht="29.25" customHeight="1">
      <c r="C20" s="666"/>
      <c r="D20" s="666"/>
      <c r="E20" s="666"/>
      <c r="F20" s="666"/>
      <c r="G20" s="666"/>
      <c r="H20" s="666"/>
      <c r="I20" s="666"/>
      <c r="J20" s="666"/>
      <c r="K20" s="467"/>
      <c r="L20" s="57" t="s">
        <v>60</v>
      </c>
      <c r="M20" s="42"/>
      <c r="N20" s="42"/>
      <c r="O20" s="42"/>
      <c r="P20" s="42"/>
      <c r="Q20" s="42"/>
      <c r="R20" s="43">
        <f>SUM(M20:Q20)</f>
        <v>0</v>
      </c>
      <c r="S20" s="28"/>
      <c r="T20" s="28"/>
      <c r="U20" s="28"/>
      <c r="V20" s="28"/>
      <c r="W20" s="28"/>
      <c r="X20" s="28"/>
      <c r="Y20" s="44"/>
    </row>
    <row r="21" spans="3:25" ht="32.25" customHeight="1">
      <c r="C21" s="667"/>
      <c r="D21" s="667"/>
      <c r="E21" s="667"/>
      <c r="F21" s="667"/>
      <c r="G21" s="667"/>
      <c r="H21" s="667"/>
      <c r="I21" s="667"/>
      <c r="J21" s="667"/>
      <c r="K21" s="468"/>
      <c r="L21" s="57" t="s">
        <v>61</v>
      </c>
      <c r="M21" s="42"/>
      <c r="N21" s="42"/>
      <c r="O21" s="42"/>
      <c r="P21" s="42"/>
      <c r="Q21" s="42"/>
      <c r="R21" s="43">
        <f>SUM(M21:Q21)</f>
        <v>0</v>
      </c>
      <c r="S21" s="28"/>
      <c r="T21" s="28"/>
      <c r="U21" s="28"/>
      <c r="V21" s="28"/>
      <c r="W21" s="28"/>
      <c r="X21" s="28"/>
      <c r="Y21" s="44"/>
    </row>
    <row r="22" spans="3:25">
      <c r="C22" s="662"/>
      <c r="D22" s="663"/>
      <c r="E22" s="663"/>
      <c r="F22" s="663"/>
      <c r="G22" s="663"/>
      <c r="H22" s="663"/>
      <c r="I22" s="663"/>
      <c r="J22" s="664"/>
      <c r="K22" s="469"/>
      <c r="L22" s="45" t="s">
        <v>28</v>
      </c>
      <c r="M22" s="46">
        <f t="shared" ref="M22:R22" si="0">SUM(M19:M21)</f>
        <v>0</v>
      </c>
      <c r="N22" s="46">
        <f t="shared" si="0"/>
        <v>0</v>
      </c>
      <c r="O22" s="46">
        <f t="shared" si="0"/>
        <v>0</v>
      </c>
      <c r="P22" s="46">
        <f t="shared" si="0"/>
        <v>0</v>
      </c>
      <c r="Q22" s="46">
        <f t="shared" si="0"/>
        <v>0</v>
      </c>
      <c r="R22" s="43">
        <f t="shared" si="0"/>
        <v>0</v>
      </c>
      <c r="S22" s="28"/>
      <c r="T22" s="28"/>
      <c r="U22" s="28"/>
      <c r="V22" s="28"/>
      <c r="W22" s="28"/>
      <c r="X22" s="28"/>
      <c r="Y22" s="44"/>
    </row>
    <row r="23" spans="3:25" ht="38.25" customHeight="1">
      <c r="C23" s="665"/>
      <c r="D23" s="665"/>
      <c r="E23" s="665"/>
      <c r="F23" s="665"/>
      <c r="G23" s="665"/>
      <c r="H23" s="665"/>
      <c r="I23" s="665"/>
      <c r="J23" s="665"/>
      <c r="K23" s="466"/>
      <c r="L23" s="57" t="s">
        <v>59</v>
      </c>
      <c r="M23" s="42"/>
      <c r="N23" s="42"/>
      <c r="O23" s="42"/>
      <c r="P23" s="42"/>
      <c r="Q23" s="42"/>
      <c r="R23" s="43">
        <f>SUM(M23:Q23)</f>
        <v>0</v>
      </c>
      <c r="S23" s="28"/>
      <c r="T23" s="28"/>
      <c r="U23" s="28"/>
      <c r="V23" s="28"/>
      <c r="W23" s="28"/>
      <c r="X23" s="28"/>
      <c r="Y23" s="44"/>
    </row>
    <row r="24" spans="3:25" ht="38.25" customHeight="1">
      <c r="C24" s="666"/>
      <c r="D24" s="666"/>
      <c r="E24" s="666"/>
      <c r="F24" s="666"/>
      <c r="G24" s="666"/>
      <c r="H24" s="666"/>
      <c r="I24" s="666"/>
      <c r="J24" s="666"/>
      <c r="K24" s="467"/>
      <c r="L24" s="57" t="s">
        <v>60</v>
      </c>
      <c r="M24" s="42"/>
      <c r="N24" s="42"/>
      <c r="O24" s="42"/>
      <c r="P24" s="42"/>
      <c r="Q24" s="42"/>
      <c r="R24" s="43">
        <f>SUM(M24:Q24)</f>
        <v>0</v>
      </c>
      <c r="S24" s="28"/>
      <c r="T24" s="28"/>
      <c r="U24" s="28"/>
      <c r="V24" s="28"/>
      <c r="W24" s="28"/>
      <c r="X24" s="28"/>
      <c r="Y24" s="44"/>
    </row>
    <row r="25" spans="3:25" ht="51" customHeight="1">
      <c r="C25" s="667"/>
      <c r="D25" s="667"/>
      <c r="E25" s="667"/>
      <c r="F25" s="667"/>
      <c r="G25" s="667"/>
      <c r="H25" s="667"/>
      <c r="I25" s="667"/>
      <c r="J25" s="667"/>
      <c r="K25" s="468"/>
      <c r="L25" s="57" t="s">
        <v>61</v>
      </c>
      <c r="M25" s="42"/>
      <c r="N25" s="42"/>
      <c r="O25" s="42"/>
      <c r="P25" s="42"/>
      <c r="Q25" s="42"/>
      <c r="R25" s="43">
        <f>SUM(M25:Q25)</f>
        <v>0</v>
      </c>
      <c r="S25" s="28"/>
      <c r="T25" s="28"/>
      <c r="U25" s="28"/>
      <c r="V25" s="28"/>
      <c r="W25" s="28"/>
      <c r="X25" s="28"/>
      <c r="Y25" s="44"/>
    </row>
    <row r="26" spans="3:25">
      <c r="C26" s="662"/>
      <c r="D26" s="663"/>
      <c r="E26" s="663"/>
      <c r="F26" s="663"/>
      <c r="G26" s="663"/>
      <c r="H26" s="663"/>
      <c r="I26" s="663"/>
      <c r="J26" s="664"/>
      <c r="K26" s="469"/>
      <c r="L26" s="45" t="s">
        <v>28</v>
      </c>
      <c r="M26" s="46">
        <f t="shared" ref="M26:R26" si="1">SUM(M23:M25)</f>
        <v>0</v>
      </c>
      <c r="N26" s="46">
        <f t="shared" si="1"/>
        <v>0</v>
      </c>
      <c r="O26" s="46">
        <f t="shared" si="1"/>
        <v>0</v>
      </c>
      <c r="P26" s="46">
        <f t="shared" si="1"/>
        <v>0</v>
      </c>
      <c r="Q26" s="46">
        <f t="shared" si="1"/>
        <v>0</v>
      </c>
      <c r="R26" s="43">
        <f t="shared" si="1"/>
        <v>0</v>
      </c>
      <c r="S26" s="28"/>
      <c r="T26" s="28"/>
      <c r="U26" s="28"/>
      <c r="V26" s="28"/>
      <c r="W26" s="28"/>
      <c r="X26" s="28"/>
      <c r="Y26" s="44"/>
    </row>
    <row r="27" spans="3:25" ht="38.25" customHeight="1">
      <c r="C27" s="665"/>
      <c r="D27" s="665"/>
      <c r="E27" s="665"/>
      <c r="F27" s="665"/>
      <c r="G27" s="665"/>
      <c r="H27" s="665"/>
      <c r="I27" s="665"/>
      <c r="J27" s="665"/>
      <c r="K27" s="466"/>
      <c r="L27" s="57" t="s">
        <v>59</v>
      </c>
      <c r="M27" s="42"/>
      <c r="N27" s="42"/>
      <c r="O27" s="42"/>
      <c r="P27" s="42"/>
      <c r="Q27" s="42"/>
      <c r="R27" s="43">
        <f>SUM(M27:Q27)</f>
        <v>0</v>
      </c>
      <c r="S27" s="28"/>
      <c r="T27" s="28"/>
      <c r="U27" s="28"/>
      <c r="V27" s="28"/>
      <c r="W27" s="28"/>
      <c r="X27" s="28"/>
      <c r="Y27" s="44"/>
    </row>
    <row r="28" spans="3:25" ht="38.25" customHeight="1">
      <c r="C28" s="666"/>
      <c r="D28" s="666"/>
      <c r="E28" s="666"/>
      <c r="F28" s="666"/>
      <c r="G28" s="666"/>
      <c r="H28" s="666"/>
      <c r="I28" s="666"/>
      <c r="J28" s="666"/>
      <c r="K28" s="467"/>
      <c r="L28" s="57" t="s">
        <v>60</v>
      </c>
      <c r="M28" s="42"/>
      <c r="N28" s="42"/>
      <c r="O28" s="42"/>
      <c r="P28" s="42"/>
      <c r="Q28" s="42"/>
      <c r="R28" s="43">
        <f>SUM(M28:Q28)</f>
        <v>0</v>
      </c>
      <c r="S28" s="28"/>
      <c r="T28" s="28"/>
      <c r="U28" s="28"/>
      <c r="V28" s="28"/>
      <c r="W28" s="28"/>
      <c r="X28" s="28"/>
      <c r="Y28" s="44"/>
    </row>
    <row r="29" spans="3:25" ht="51" customHeight="1">
      <c r="C29" s="667"/>
      <c r="D29" s="667"/>
      <c r="E29" s="667"/>
      <c r="F29" s="667"/>
      <c r="G29" s="667"/>
      <c r="H29" s="667"/>
      <c r="I29" s="667"/>
      <c r="J29" s="667"/>
      <c r="K29" s="468"/>
      <c r="L29" s="57" t="s">
        <v>61</v>
      </c>
      <c r="M29" s="42"/>
      <c r="N29" s="42"/>
      <c r="O29" s="42"/>
      <c r="P29" s="42"/>
      <c r="Q29" s="42"/>
      <c r="R29" s="43">
        <f>SUM(M29:Q29)</f>
        <v>0</v>
      </c>
      <c r="S29" s="28"/>
      <c r="T29" s="28"/>
      <c r="U29" s="28"/>
      <c r="V29" s="28"/>
      <c r="W29" s="28"/>
      <c r="X29" s="28"/>
      <c r="Y29" s="44"/>
    </row>
    <row r="30" spans="3:25">
      <c r="C30" s="662"/>
      <c r="D30" s="663"/>
      <c r="E30" s="663"/>
      <c r="F30" s="663"/>
      <c r="G30" s="663"/>
      <c r="H30" s="663"/>
      <c r="I30" s="663"/>
      <c r="J30" s="664"/>
      <c r="K30" s="469"/>
      <c r="L30" s="45" t="s">
        <v>28</v>
      </c>
      <c r="M30" s="46">
        <f t="shared" ref="M30:R30" si="2">SUM(M27:M29)</f>
        <v>0</v>
      </c>
      <c r="N30" s="46">
        <f t="shared" si="2"/>
        <v>0</v>
      </c>
      <c r="O30" s="46">
        <f t="shared" si="2"/>
        <v>0</v>
      </c>
      <c r="P30" s="46">
        <f t="shared" si="2"/>
        <v>0</v>
      </c>
      <c r="Q30" s="46">
        <f t="shared" si="2"/>
        <v>0</v>
      </c>
      <c r="R30" s="43">
        <f t="shared" si="2"/>
        <v>0</v>
      </c>
      <c r="S30" s="28"/>
      <c r="T30" s="28"/>
      <c r="U30" s="28"/>
      <c r="V30" s="28"/>
      <c r="W30" s="28"/>
      <c r="X30" s="28"/>
      <c r="Y30" s="44"/>
    </row>
    <row r="31" spans="3:25" ht="38.25" customHeight="1">
      <c r="C31" s="665"/>
      <c r="D31" s="665"/>
      <c r="E31" s="665"/>
      <c r="F31" s="665"/>
      <c r="G31" s="665"/>
      <c r="H31" s="665"/>
      <c r="I31" s="665"/>
      <c r="J31" s="665"/>
      <c r="K31" s="466"/>
      <c r="L31" s="57" t="s">
        <v>59</v>
      </c>
      <c r="M31" s="42"/>
      <c r="N31" s="42"/>
      <c r="O31" s="42"/>
      <c r="P31" s="42"/>
      <c r="Q31" s="42"/>
      <c r="R31" s="43">
        <f>SUM(M31:Q31)</f>
        <v>0</v>
      </c>
      <c r="S31" s="28"/>
      <c r="T31" s="28"/>
      <c r="U31" s="28"/>
      <c r="V31" s="28"/>
      <c r="W31" s="28"/>
      <c r="X31" s="28"/>
      <c r="Y31" s="44"/>
    </row>
    <row r="32" spans="3:25" ht="38.25" customHeight="1">
      <c r="C32" s="666"/>
      <c r="D32" s="666"/>
      <c r="E32" s="666"/>
      <c r="F32" s="666"/>
      <c r="G32" s="666"/>
      <c r="H32" s="666"/>
      <c r="I32" s="666"/>
      <c r="J32" s="666"/>
      <c r="K32" s="467"/>
      <c r="L32" s="57" t="s">
        <v>60</v>
      </c>
      <c r="M32" s="42"/>
      <c r="N32" s="42"/>
      <c r="O32" s="42"/>
      <c r="P32" s="42"/>
      <c r="Q32" s="42"/>
      <c r="R32" s="43">
        <f>SUM(M32:Q32)</f>
        <v>0</v>
      </c>
      <c r="S32" s="28"/>
      <c r="T32" s="28"/>
      <c r="U32" s="28"/>
      <c r="V32" s="28"/>
      <c r="W32" s="28"/>
      <c r="X32" s="28"/>
      <c r="Y32" s="44"/>
    </row>
    <row r="33" spans="3:25" ht="51" customHeight="1">
      <c r="C33" s="667"/>
      <c r="D33" s="667"/>
      <c r="E33" s="667"/>
      <c r="F33" s="667"/>
      <c r="G33" s="667"/>
      <c r="H33" s="667"/>
      <c r="I33" s="667"/>
      <c r="J33" s="667"/>
      <c r="K33" s="468"/>
      <c r="L33" s="57" t="s">
        <v>61</v>
      </c>
      <c r="M33" s="42"/>
      <c r="N33" s="42"/>
      <c r="O33" s="42"/>
      <c r="P33" s="42"/>
      <c r="Q33" s="42"/>
      <c r="R33" s="43">
        <f>SUM(M33:Q33)</f>
        <v>0</v>
      </c>
      <c r="S33" s="28"/>
      <c r="T33" s="28"/>
      <c r="U33" s="28"/>
      <c r="V33" s="28"/>
      <c r="W33" s="28"/>
      <c r="X33" s="28"/>
      <c r="Y33" s="44"/>
    </row>
    <row r="34" spans="3:25">
      <c r="C34" s="662"/>
      <c r="D34" s="663"/>
      <c r="E34" s="663"/>
      <c r="F34" s="663"/>
      <c r="G34" s="663"/>
      <c r="H34" s="663"/>
      <c r="I34" s="663"/>
      <c r="J34" s="664"/>
      <c r="K34" s="469"/>
      <c r="L34" s="45" t="s">
        <v>28</v>
      </c>
      <c r="M34" s="46">
        <f t="shared" ref="M34:R34" si="3">SUM(M31:M33)</f>
        <v>0</v>
      </c>
      <c r="N34" s="46">
        <f t="shared" si="3"/>
        <v>0</v>
      </c>
      <c r="O34" s="46">
        <f t="shared" si="3"/>
        <v>0</v>
      </c>
      <c r="P34" s="46">
        <f t="shared" si="3"/>
        <v>0</v>
      </c>
      <c r="Q34" s="46">
        <f t="shared" si="3"/>
        <v>0</v>
      </c>
      <c r="R34" s="43">
        <f t="shared" si="3"/>
        <v>0</v>
      </c>
      <c r="S34" s="28"/>
      <c r="T34" s="28"/>
      <c r="U34" s="28"/>
      <c r="V34" s="28"/>
      <c r="W34" s="28"/>
      <c r="X34" s="28"/>
      <c r="Y34" s="44"/>
    </row>
    <row r="35" spans="3:25" ht="38.25" customHeight="1">
      <c r="C35" s="665"/>
      <c r="D35" s="665"/>
      <c r="E35" s="665"/>
      <c r="F35" s="665"/>
      <c r="G35" s="665"/>
      <c r="H35" s="665"/>
      <c r="I35" s="665"/>
      <c r="J35" s="665"/>
      <c r="K35" s="466"/>
      <c r="L35" s="57" t="s">
        <v>59</v>
      </c>
      <c r="M35" s="42"/>
      <c r="N35" s="42"/>
      <c r="O35" s="42"/>
      <c r="P35" s="42"/>
      <c r="Q35" s="42"/>
      <c r="R35" s="43">
        <f>SUM(M35:Q35)</f>
        <v>0</v>
      </c>
      <c r="S35" s="28"/>
      <c r="T35" s="28"/>
      <c r="U35" s="28"/>
      <c r="V35" s="28"/>
      <c r="W35" s="28"/>
      <c r="X35" s="28"/>
      <c r="Y35" s="44"/>
    </row>
    <row r="36" spans="3:25" ht="38.25" customHeight="1">
      <c r="C36" s="666"/>
      <c r="D36" s="666"/>
      <c r="E36" s="666"/>
      <c r="F36" s="666"/>
      <c r="G36" s="666"/>
      <c r="H36" s="666"/>
      <c r="I36" s="666"/>
      <c r="J36" s="666"/>
      <c r="K36" s="467"/>
      <c r="L36" s="57" t="s">
        <v>60</v>
      </c>
      <c r="M36" s="42"/>
      <c r="N36" s="42"/>
      <c r="O36" s="42"/>
      <c r="P36" s="42"/>
      <c r="Q36" s="42"/>
      <c r="R36" s="43">
        <f>SUM(M36:Q36)</f>
        <v>0</v>
      </c>
      <c r="S36" s="28"/>
      <c r="T36" s="28"/>
      <c r="U36" s="28"/>
      <c r="V36" s="28"/>
      <c r="W36" s="28"/>
      <c r="X36" s="28"/>
      <c r="Y36" s="44"/>
    </row>
    <row r="37" spans="3:25" ht="51" customHeight="1">
      <c r="C37" s="667"/>
      <c r="D37" s="667"/>
      <c r="E37" s="667"/>
      <c r="F37" s="667"/>
      <c r="G37" s="667"/>
      <c r="H37" s="667"/>
      <c r="I37" s="667"/>
      <c r="J37" s="667"/>
      <c r="K37" s="468"/>
      <c r="L37" s="57" t="s">
        <v>61</v>
      </c>
      <c r="M37" s="42"/>
      <c r="N37" s="42"/>
      <c r="O37" s="42"/>
      <c r="P37" s="42"/>
      <c r="Q37" s="42"/>
      <c r="R37" s="43">
        <f>SUM(M37:Q37)</f>
        <v>0</v>
      </c>
      <c r="S37" s="28"/>
      <c r="T37" s="28"/>
      <c r="U37" s="28"/>
      <c r="V37" s="28"/>
      <c r="W37" s="28"/>
      <c r="X37" s="28"/>
      <c r="Y37" s="44"/>
    </row>
    <row r="38" spans="3:25">
      <c r="C38" s="662"/>
      <c r="D38" s="663"/>
      <c r="E38" s="663"/>
      <c r="F38" s="663"/>
      <c r="G38" s="663"/>
      <c r="H38" s="663"/>
      <c r="I38" s="663"/>
      <c r="J38" s="664"/>
      <c r="K38" s="469"/>
      <c r="L38" s="45" t="s">
        <v>28</v>
      </c>
      <c r="M38" s="46">
        <f t="shared" ref="M38:R38" si="4">SUM(M35:M37)</f>
        <v>0</v>
      </c>
      <c r="N38" s="46">
        <f t="shared" si="4"/>
        <v>0</v>
      </c>
      <c r="O38" s="46">
        <f t="shared" si="4"/>
        <v>0</v>
      </c>
      <c r="P38" s="46">
        <f t="shared" si="4"/>
        <v>0</v>
      </c>
      <c r="Q38" s="46">
        <f t="shared" si="4"/>
        <v>0</v>
      </c>
      <c r="R38" s="43">
        <f t="shared" si="4"/>
        <v>0</v>
      </c>
      <c r="S38" s="28"/>
      <c r="T38" s="28"/>
      <c r="U38" s="28"/>
      <c r="V38" s="28"/>
      <c r="W38" s="28"/>
      <c r="X38" s="28"/>
      <c r="Y38" s="44"/>
    </row>
    <row r="39" spans="3:25" ht="38.25" customHeight="1">
      <c r="C39" s="665"/>
      <c r="D39" s="665"/>
      <c r="E39" s="665"/>
      <c r="F39" s="665"/>
      <c r="G39" s="665"/>
      <c r="H39" s="665"/>
      <c r="I39" s="665"/>
      <c r="J39" s="665"/>
      <c r="K39" s="466"/>
      <c r="L39" s="57" t="s">
        <v>59</v>
      </c>
      <c r="M39" s="42"/>
      <c r="N39" s="42"/>
      <c r="O39" s="42"/>
      <c r="P39" s="42"/>
      <c r="Q39" s="42"/>
      <c r="R39" s="43">
        <f>SUM(M39:Q39)</f>
        <v>0</v>
      </c>
      <c r="S39" s="28"/>
      <c r="T39" s="28"/>
      <c r="U39" s="28"/>
      <c r="V39" s="28"/>
      <c r="W39" s="28"/>
      <c r="X39" s="28"/>
      <c r="Y39" s="44"/>
    </row>
    <row r="40" spans="3:25" ht="38.25" customHeight="1">
      <c r="C40" s="666"/>
      <c r="D40" s="666"/>
      <c r="E40" s="666"/>
      <c r="F40" s="666"/>
      <c r="G40" s="666"/>
      <c r="H40" s="666"/>
      <c r="I40" s="666"/>
      <c r="J40" s="666"/>
      <c r="K40" s="467"/>
      <c r="L40" s="57" t="s">
        <v>60</v>
      </c>
      <c r="M40" s="42"/>
      <c r="N40" s="42"/>
      <c r="O40" s="42"/>
      <c r="P40" s="42"/>
      <c r="Q40" s="42"/>
      <c r="R40" s="43">
        <f>SUM(M40:Q40)</f>
        <v>0</v>
      </c>
      <c r="S40" s="28"/>
      <c r="T40" s="28"/>
      <c r="U40" s="28"/>
      <c r="V40" s="28"/>
      <c r="W40" s="28"/>
      <c r="X40" s="28"/>
      <c r="Y40" s="44"/>
    </row>
    <row r="41" spans="3:25" ht="51" customHeight="1">
      <c r="C41" s="667"/>
      <c r="D41" s="667"/>
      <c r="E41" s="667"/>
      <c r="F41" s="667"/>
      <c r="G41" s="667"/>
      <c r="H41" s="667"/>
      <c r="I41" s="667"/>
      <c r="J41" s="667"/>
      <c r="K41" s="468"/>
      <c r="L41" s="57" t="s">
        <v>61</v>
      </c>
      <c r="M41" s="42"/>
      <c r="N41" s="42"/>
      <c r="O41" s="42"/>
      <c r="P41" s="42"/>
      <c r="Q41" s="42"/>
      <c r="R41" s="43">
        <f>SUM(M41:Q41)</f>
        <v>0</v>
      </c>
      <c r="S41" s="28"/>
      <c r="T41" s="28"/>
      <c r="U41" s="28"/>
      <c r="V41" s="28"/>
      <c r="W41" s="28"/>
      <c r="X41" s="28"/>
      <c r="Y41" s="44"/>
    </row>
    <row r="42" spans="3:25">
      <c r="C42" s="662"/>
      <c r="D42" s="663"/>
      <c r="E42" s="663"/>
      <c r="F42" s="663"/>
      <c r="G42" s="663"/>
      <c r="H42" s="663"/>
      <c r="I42" s="663"/>
      <c r="J42" s="664"/>
      <c r="K42" s="469"/>
      <c r="L42" s="45" t="s">
        <v>28</v>
      </c>
      <c r="M42" s="46">
        <f t="shared" ref="M42:R42" si="5">SUM(M39:M41)</f>
        <v>0</v>
      </c>
      <c r="N42" s="46">
        <f t="shared" si="5"/>
        <v>0</v>
      </c>
      <c r="O42" s="46">
        <f t="shared" si="5"/>
        <v>0</v>
      </c>
      <c r="P42" s="46">
        <f t="shared" si="5"/>
        <v>0</v>
      </c>
      <c r="Q42" s="46">
        <f t="shared" si="5"/>
        <v>0</v>
      </c>
      <c r="R42" s="43">
        <f t="shared" si="5"/>
        <v>0</v>
      </c>
      <c r="S42" s="28"/>
      <c r="T42" s="28"/>
      <c r="U42" s="28"/>
      <c r="V42" s="28"/>
      <c r="W42" s="28"/>
      <c r="X42" s="28"/>
      <c r="Y42" s="44"/>
    </row>
    <row r="43" spans="3:25" ht="38.25" customHeight="1">
      <c r="C43" s="665"/>
      <c r="D43" s="665"/>
      <c r="E43" s="665"/>
      <c r="F43" s="665"/>
      <c r="G43" s="665"/>
      <c r="H43" s="665"/>
      <c r="I43" s="665"/>
      <c r="J43" s="665"/>
      <c r="K43" s="466"/>
      <c r="L43" s="57" t="s">
        <v>59</v>
      </c>
      <c r="M43" s="42"/>
      <c r="N43" s="42"/>
      <c r="O43" s="42"/>
      <c r="P43" s="42"/>
      <c r="Q43" s="42"/>
      <c r="R43" s="43">
        <f>SUM(M43:Q43)</f>
        <v>0</v>
      </c>
      <c r="S43" s="28"/>
      <c r="T43" s="28"/>
      <c r="U43" s="28"/>
      <c r="V43" s="28"/>
      <c r="W43" s="28"/>
      <c r="X43" s="28"/>
      <c r="Y43" s="44"/>
    </row>
    <row r="44" spans="3:25" ht="38.25" customHeight="1">
      <c r="C44" s="666"/>
      <c r="D44" s="666"/>
      <c r="E44" s="666"/>
      <c r="F44" s="666"/>
      <c r="G44" s="666"/>
      <c r="H44" s="666"/>
      <c r="I44" s="666"/>
      <c r="J44" s="666"/>
      <c r="K44" s="467"/>
      <c r="L44" s="57" t="s">
        <v>60</v>
      </c>
      <c r="M44" s="42"/>
      <c r="N44" s="42"/>
      <c r="O44" s="42"/>
      <c r="P44" s="42"/>
      <c r="Q44" s="42"/>
      <c r="R44" s="43">
        <f>SUM(M44:Q44)</f>
        <v>0</v>
      </c>
      <c r="S44" s="28"/>
      <c r="T44" s="28"/>
      <c r="U44" s="28"/>
      <c r="V44" s="28"/>
      <c r="W44" s="28"/>
      <c r="X44" s="28"/>
      <c r="Y44" s="44"/>
    </row>
    <row r="45" spans="3:25" ht="51" customHeight="1">
      <c r="C45" s="667"/>
      <c r="D45" s="667"/>
      <c r="E45" s="667"/>
      <c r="F45" s="667"/>
      <c r="G45" s="667"/>
      <c r="H45" s="667"/>
      <c r="I45" s="667"/>
      <c r="J45" s="667"/>
      <c r="K45" s="468"/>
      <c r="L45" s="57" t="s">
        <v>61</v>
      </c>
      <c r="M45" s="42"/>
      <c r="N45" s="42"/>
      <c r="O45" s="42"/>
      <c r="P45" s="42"/>
      <c r="Q45" s="42"/>
      <c r="R45" s="43">
        <f>SUM(M45:Q45)</f>
        <v>0</v>
      </c>
      <c r="S45" s="28"/>
      <c r="T45" s="28"/>
      <c r="U45" s="28"/>
      <c r="V45" s="28"/>
      <c r="W45" s="28"/>
      <c r="X45" s="28"/>
      <c r="Y45" s="44"/>
    </row>
    <row r="46" spans="3:25">
      <c r="C46" s="662"/>
      <c r="D46" s="663"/>
      <c r="E46" s="663"/>
      <c r="F46" s="663"/>
      <c r="G46" s="663"/>
      <c r="H46" s="663"/>
      <c r="I46" s="663"/>
      <c r="J46" s="664"/>
      <c r="K46" s="469"/>
      <c r="L46" s="45" t="s">
        <v>28</v>
      </c>
      <c r="M46" s="46">
        <f t="shared" ref="M46:R46" si="6">SUM(M43:M45)</f>
        <v>0</v>
      </c>
      <c r="N46" s="46">
        <f t="shared" si="6"/>
        <v>0</v>
      </c>
      <c r="O46" s="46">
        <f t="shared" si="6"/>
        <v>0</v>
      </c>
      <c r="P46" s="46">
        <f t="shared" si="6"/>
        <v>0</v>
      </c>
      <c r="Q46" s="46">
        <f t="shared" si="6"/>
        <v>0</v>
      </c>
      <c r="R46" s="43">
        <f t="shared" si="6"/>
        <v>0</v>
      </c>
      <c r="S46" s="28"/>
      <c r="T46" s="28"/>
      <c r="U46" s="28"/>
      <c r="V46" s="28"/>
      <c r="W46" s="28"/>
      <c r="X46" s="28"/>
      <c r="Y46" s="44"/>
    </row>
    <row r="47" spans="3:25" ht="38.25" customHeight="1">
      <c r="C47" s="665"/>
      <c r="D47" s="665"/>
      <c r="E47" s="665"/>
      <c r="F47" s="665"/>
      <c r="G47" s="665"/>
      <c r="H47" s="665"/>
      <c r="I47" s="665"/>
      <c r="J47" s="665"/>
      <c r="K47" s="466"/>
      <c r="L47" s="57" t="s">
        <v>59</v>
      </c>
      <c r="M47" s="42"/>
      <c r="N47" s="42"/>
      <c r="O47" s="42"/>
      <c r="P47" s="42"/>
      <c r="Q47" s="42"/>
      <c r="R47" s="43">
        <f>SUM(M47:Q47)</f>
        <v>0</v>
      </c>
      <c r="S47" s="28"/>
      <c r="T47" s="28"/>
      <c r="U47" s="28"/>
      <c r="V47" s="28"/>
      <c r="W47" s="28"/>
      <c r="X47" s="28"/>
      <c r="Y47" s="44"/>
    </row>
    <row r="48" spans="3:25" ht="38.25" customHeight="1">
      <c r="C48" s="666"/>
      <c r="D48" s="666"/>
      <c r="E48" s="666"/>
      <c r="F48" s="666"/>
      <c r="G48" s="666"/>
      <c r="H48" s="666"/>
      <c r="I48" s="666"/>
      <c r="J48" s="666"/>
      <c r="K48" s="467"/>
      <c r="L48" s="57" t="s">
        <v>60</v>
      </c>
      <c r="M48" s="42"/>
      <c r="N48" s="42"/>
      <c r="O48" s="42"/>
      <c r="P48" s="42"/>
      <c r="Q48" s="42"/>
      <c r="R48" s="43">
        <f>SUM(M48:Q48)</f>
        <v>0</v>
      </c>
      <c r="S48" s="28"/>
      <c r="T48" s="28"/>
      <c r="U48" s="28"/>
      <c r="V48" s="28"/>
      <c r="W48" s="28"/>
      <c r="X48" s="28"/>
      <c r="Y48" s="44"/>
    </row>
    <row r="49" spans="3:25" ht="51" customHeight="1">
      <c r="C49" s="667"/>
      <c r="D49" s="667"/>
      <c r="E49" s="667"/>
      <c r="F49" s="667"/>
      <c r="G49" s="667"/>
      <c r="H49" s="667"/>
      <c r="I49" s="667"/>
      <c r="J49" s="667"/>
      <c r="K49" s="468"/>
      <c r="L49" s="57" t="s">
        <v>61</v>
      </c>
      <c r="M49" s="42"/>
      <c r="N49" s="42"/>
      <c r="O49" s="42"/>
      <c r="P49" s="42"/>
      <c r="Q49" s="42"/>
      <c r="R49" s="43">
        <f>SUM(M49:Q49)</f>
        <v>0</v>
      </c>
      <c r="S49" s="28"/>
      <c r="T49" s="28"/>
      <c r="U49" s="28"/>
      <c r="V49" s="28"/>
      <c r="W49" s="28"/>
      <c r="X49" s="28"/>
      <c r="Y49" s="44"/>
    </row>
    <row r="50" spans="3:25">
      <c r="C50" s="662"/>
      <c r="D50" s="663"/>
      <c r="E50" s="663"/>
      <c r="F50" s="663"/>
      <c r="G50" s="663"/>
      <c r="H50" s="663"/>
      <c r="I50" s="663"/>
      <c r="J50" s="664"/>
      <c r="K50" s="469"/>
      <c r="L50" s="45" t="s">
        <v>28</v>
      </c>
      <c r="M50" s="46">
        <f t="shared" ref="M50:R50" si="7">SUM(M47:M49)</f>
        <v>0</v>
      </c>
      <c r="N50" s="46">
        <f t="shared" si="7"/>
        <v>0</v>
      </c>
      <c r="O50" s="46">
        <f t="shared" si="7"/>
        <v>0</v>
      </c>
      <c r="P50" s="46">
        <f t="shared" si="7"/>
        <v>0</v>
      </c>
      <c r="Q50" s="46">
        <f t="shared" si="7"/>
        <v>0</v>
      </c>
      <c r="R50" s="43">
        <f t="shared" si="7"/>
        <v>0</v>
      </c>
      <c r="S50" s="28"/>
      <c r="T50" s="28"/>
      <c r="U50" s="28"/>
      <c r="V50" s="28"/>
      <c r="W50" s="28"/>
      <c r="X50" s="28"/>
      <c r="Y50" s="44"/>
    </row>
    <row r="51" spans="3:25" ht="38.25" customHeight="1">
      <c r="C51" s="665"/>
      <c r="D51" s="665"/>
      <c r="E51" s="665"/>
      <c r="F51" s="665"/>
      <c r="G51" s="665"/>
      <c r="H51" s="665"/>
      <c r="I51" s="665"/>
      <c r="J51" s="665"/>
      <c r="K51" s="466"/>
      <c r="L51" s="57" t="s">
        <v>59</v>
      </c>
      <c r="M51" s="42"/>
      <c r="N51" s="42"/>
      <c r="O51" s="42"/>
      <c r="P51" s="42"/>
      <c r="Q51" s="42"/>
      <c r="R51" s="43">
        <f>SUM(M51:Q51)</f>
        <v>0</v>
      </c>
      <c r="S51" s="28"/>
      <c r="T51" s="28"/>
      <c r="U51" s="28"/>
      <c r="V51" s="28"/>
      <c r="W51" s="28"/>
      <c r="X51" s="28"/>
      <c r="Y51" s="44"/>
    </row>
    <row r="52" spans="3:25" ht="38.25" customHeight="1">
      <c r="C52" s="666"/>
      <c r="D52" s="666"/>
      <c r="E52" s="666"/>
      <c r="F52" s="666"/>
      <c r="G52" s="666"/>
      <c r="H52" s="666"/>
      <c r="I52" s="666"/>
      <c r="J52" s="666"/>
      <c r="K52" s="467"/>
      <c r="L52" s="57" t="s">
        <v>60</v>
      </c>
      <c r="M52" s="42"/>
      <c r="N52" s="42"/>
      <c r="O52" s="42"/>
      <c r="P52" s="42"/>
      <c r="Q52" s="42"/>
      <c r="R52" s="43">
        <f>SUM(M52:Q52)</f>
        <v>0</v>
      </c>
      <c r="S52" s="28"/>
      <c r="T52" s="28"/>
      <c r="U52" s="28"/>
      <c r="V52" s="28"/>
      <c r="W52" s="28"/>
      <c r="X52" s="28"/>
      <c r="Y52" s="44"/>
    </row>
    <row r="53" spans="3:25" ht="51" customHeight="1">
      <c r="C53" s="667"/>
      <c r="D53" s="667"/>
      <c r="E53" s="667"/>
      <c r="F53" s="667"/>
      <c r="G53" s="667"/>
      <c r="H53" s="667"/>
      <c r="I53" s="667"/>
      <c r="J53" s="667"/>
      <c r="K53" s="468"/>
      <c r="L53" s="57" t="s">
        <v>61</v>
      </c>
      <c r="M53" s="42"/>
      <c r="N53" s="42"/>
      <c r="O53" s="42"/>
      <c r="P53" s="42"/>
      <c r="Q53" s="42"/>
      <c r="R53" s="43">
        <f>SUM(M53:Q53)</f>
        <v>0</v>
      </c>
      <c r="S53" s="28"/>
      <c r="T53" s="28"/>
      <c r="U53" s="28"/>
      <c r="V53" s="28"/>
      <c r="W53" s="28"/>
      <c r="X53" s="28"/>
      <c r="Y53" s="44"/>
    </row>
    <row r="54" spans="3:25">
      <c r="C54" s="662"/>
      <c r="D54" s="663"/>
      <c r="E54" s="663"/>
      <c r="F54" s="663"/>
      <c r="G54" s="663"/>
      <c r="H54" s="663"/>
      <c r="I54" s="663"/>
      <c r="J54" s="664"/>
      <c r="K54" s="469"/>
      <c r="L54" s="45" t="s">
        <v>28</v>
      </c>
      <c r="M54" s="46">
        <f t="shared" ref="M54:R54" si="8">SUM(M51:M53)</f>
        <v>0</v>
      </c>
      <c r="N54" s="46">
        <f t="shared" si="8"/>
        <v>0</v>
      </c>
      <c r="O54" s="46">
        <f t="shared" si="8"/>
        <v>0</v>
      </c>
      <c r="P54" s="46">
        <f t="shared" si="8"/>
        <v>0</v>
      </c>
      <c r="Q54" s="46">
        <f t="shared" si="8"/>
        <v>0</v>
      </c>
      <c r="R54" s="43">
        <f t="shared" si="8"/>
        <v>0</v>
      </c>
      <c r="S54" s="28"/>
      <c r="T54" s="28"/>
      <c r="U54" s="28"/>
      <c r="V54" s="28"/>
      <c r="W54" s="28"/>
      <c r="X54" s="28"/>
      <c r="Y54" s="44"/>
    </row>
    <row r="55" spans="3:25" ht="38.25" customHeight="1">
      <c r="C55" s="665"/>
      <c r="D55" s="665"/>
      <c r="E55" s="665"/>
      <c r="F55" s="665"/>
      <c r="G55" s="665"/>
      <c r="H55" s="665"/>
      <c r="I55" s="665"/>
      <c r="J55" s="665"/>
      <c r="K55" s="466"/>
      <c r="L55" s="57" t="s">
        <v>59</v>
      </c>
      <c r="M55" s="42"/>
      <c r="N55" s="42"/>
      <c r="O55" s="42"/>
      <c r="P55" s="42"/>
      <c r="Q55" s="42"/>
      <c r="R55" s="43">
        <f>SUM(M55:Q55)</f>
        <v>0</v>
      </c>
      <c r="S55" s="28"/>
      <c r="T55" s="28"/>
      <c r="U55" s="28"/>
      <c r="V55" s="28"/>
      <c r="W55" s="28"/>
      <c r="X55" s="28"/>
      <c r="Y55" s="44"/>
    </row>
    <row r="56" spans="3:25" ht="38.25" customHeight="1">
      <c r="C56" s="666"/>
      <c r="D56" s="666"/>
      <c r="E56" s="666"/>
      <c r="F56" s="666"/>
      <c r="G56" s="666"/>
      <c r="H56" s="666"/>
      <c r="I56" s="666"/>
      <c r="J56" s="666"/>
      <c r="K56" s="467"/>
      <c r="L56" s="57" t="s">
        <v>60</v>
      </c>
      <c r="M56" s="42"/>
      <c r="N56" s="42"/>
      <c r="O56" s="42"/>
      <c r="P56" s="42"/>
      <c r="Q56" s="42"/>
      <c r="R56" s="43">
        <f>SUM(M56:Q56)</f>
        <v>0</v>
      </c>
      <c r="S56" s="28"/>
      <c r="T56" s="28"/>
      <c r="U56" s="28"/>
      <c r="V56" s="28"/>
      <c r="W56" s="28"/>
      <c r="X56" s="28"/>
      <c r="Y56" s="44"/>
    </row>
    <row r="57" spans="3:25" ht="51" customHeight="1">
      <c r="C57" s="667"/>
      <c r="D57" s="667"/>
      <c r="E57" s="667"/>
      <c r="F57" s="667"/>
      <c r="G57" s="667"/>
      <c r="H57" s="667"/>
      <c r="I57" s="667"/>
      <c r="J57" s="667"/>
      <c r="K57" s="468"/>
      <c r="L57" s="57" t="s">
        <v>61</v>
      </c>
      <c r="M57" s="42"/>
      <c r="N57" s="42"/>
      <c r="O57" s="42"/>
      <c r="P57" s="42"/>
      <c r="Q57" s="42"/>
      <c r="R57" s="43">
        <f>SUM(M57:Q57)</f>
        <v>0</v>
      </c>
      <c r="S57" s="28"/>
      <c r="T57" s="28"/>
      <c r="U57" s="28"/>
      <c r="V57" s="28"/>
      <c r="W57" s="28"/>
      <c r="X57" s="28"/>
      <c r="Y57" s="44"/>
    </row>
    <row r="58" spans="3:25">
      <c r="C58" s="662"/>
      <c r="D58" s="663"/>
      <c r="E58" s="663"/>
      <c r="F58" s="663"/>
      <c r="G58" s="663"/>
      <c r="H58" s="663"/>
      <c r="I58" s="663"/>
      <c r="J58" s="664"/>
      <c r="K58" s="469"/>
      <c r="L58" s="45" t="s">
        <v>28</v>
      </c>
      <c r="M58" s="46">
        <f t="shared" ref="M58:R58" si="9">SUM(M55:M57)</f>
        <v>0</v>
      </c>
      <c r="N58" s="46">
        <f t="shared" si="9"/>
        <v>0</v>
      </c>
      <c r="O58" s="46">
        <f t="shared" si="9"/>
        <v>0</v>
      </c>
      <c r="P58" s="46">
        <f t="shared" si="9"/>
        <v>0</v>
      </c>
      <c r="Q58" s="46">
        <f t="shared" si="9"/>
        <v>0</v>
      </c>
      <c r="R58" s="43">
        <f t="shared" si="9"/>
        <v>0</v>
      </c>
      <c r="S58" s="28"/>
      <c r="T58" s="28"/>
      <c r="U58" s="28"/>
      <c r="V58" s="28"/>
      <c r="W58" s="28"/>
      <c r="X58" s="28"/>
      <c r="Y58" s="44"/>
    </row>
    <row r="59" spans="3:25">
      <c r="C59" s="47"/>
      <c r="D59" s="47"/>
      <c r="E59" s="47"/>
      <c r="F59" s="47"/>
      <c r="G59" s="47"/>
      <c r="H59" s="47"/>
      <c r="I59" s="47"/>
      <c r="J59" s="47"/>
      <c r="K59" s="47"/>
      <c r="L59" s="48" t="s">
        <v>28</v>
      </c>
      <c r="M59" s="49">
        <f t="shared" ref="M59:R59" si="10">(M22+M26+M30+M34+M38+M42+M46+M50+M54+M58)</f>
        <v>0</v>
      </c>
      <c r="N59" s="49">
        <f t="shared" si="10"/>
        <v>0</v>
      </c>
      <c r="O59" s="49">
        <f t="shared" si="10"/>
        <v>0</v>
      </c>
      <c r="P59" s="49">
        <f t="shared" si="10"/>
        <v>0</v>
      </c>
      <c r="Q59" s="49">
        <f t="shared" si="10"/>
        <v>0</v>
      </c>
      <c r="R59" s="49">
        <f t="shared" si="10"/>
        <v>0</v>
      </c>
      <c r="S59" s="28"/>
      <c r="T59" s="28"/>
      <c r="U59" s="28"/>
      <c r="V59" s="28"/>
      <c r="W59" s="28"/>
      <c r="X59" s="28"/>
      <c r="Y59" s="44"/>
    </row>
    <row r="60" spans="3:25" ht="15.75">
      <c r="C60" s="33" t="s">
        <v>248</v>
      </c>
      <c r="D60" s="28"/>
      <c r="E60" s="34"/>
      <c r="F60" s="28"/>
      <c r="G60" s="28"/>
      <c r="H60" s="28"/>
      <c r="I60" s="28"/>
      <c r="J60" s="28"/>
      <c r="K60" s="28"/>
      <c r="L60" s="28"/>
      <c r="M60" s="28"/>
      <c r="N60" s="28"/>
      <c r="O60" s="28"/>
      <c r="P60" s="28"/>
      <c r="Q60" s="28"/>
      <c r="R60" s="28"/>
      <c r="S60" s="35"/>
      <c r="T60" s="35"/>
      <c r="U60" s="35"/>
      <c r="V60" s="35"/>
      <c r="W60" s="35"/>
      <c r="X60" s="35"/>
      <c r="Y60" s="28"/>
    </row>
    <row r="61" spans="3:25">
      <c r="C61" s="28"/>
      <c r="D61" s="28"/>
      <c r="E61" s="34"/>
      <c r="F61" s="28"/>
      <c r="G61" s="28"/>
      <c r="H61" s="28"/>
      <c r="I61" s="28"/>
      <c r="J61" s="28"/>
      <c r="K61" s="28"/>
      <c r="L61" s="28"/>
      <c r="M61" s="28"/>
      <c r="N61" s="28"/>
      <c r="O61" s="28"/>
      <c r="P61" s="28"/>
      <c r="Q61" s="28"/>
      <c r="R61" s="28"/>
      <c r="S61" s="35"/>
      <c r="T61" s="35"/>
      <c r="U61" s="35"/>
      <c r="V61" s="35"/>
      <c r="W61" s="35"/>
      <c r="X61" s="35"/>
      <c r="Y61" s="28"/>
    </row>
    <row r="62" spans="3:25" ht="24.75" customHeight="1">
      <c r="C62" s="674" t="s">
        <v>62</v>
      </c>
      <c r="D62" s="675"/>
      <c r="E62" s="675"/>
      <c r="F62" s="675"/>
      <c r="G62" s="675"/>
      <c r="H62" s="675"/>
      <c r="I62" s="675"/>
      <c r="J62" s="675"/>
      <c r="K62" s="676"/>
      <c r="L62" s="675"/>
      <c r="M62" s="675"/>
      <c r="N62" s="675"/>
      <c r="O62" s="675"/>
      <c r="P62" s="675"/>
      <c r="Q62" s="675"/>
      <c r="R62" s="675"/>
      <c r="S62" s="675"/>
      <c r="T62" s="675"/>
      <c r="U62" s="675"/>
      <c r="V62" s="675"/>
      <c r="W62" s="675"/>
      <c r="X62" s="675"/>
      <c r="Y62" s="675"/>
    </row>
    <row r="63" spans="3:25" ht="27.75" customHeight="1">
      <c r="C63" s="677" t="s">
        <v>41</v>
      </c>
      <c r="D63" s="677" t="s">
        <v>42</v>
      </c>
      <c r="E63" s="677" t="s">
        <v>43</v>
      </c>
      <c r="F63" s="679" t="s">
        <v>44</v>
      </c>
      <c r="G63" s="679" t="s">
        <v>45</v>
      </c>
      <c r="H63" s="677" t="s">
        <v>23</v>
      </c>
      <c r="I63" s="677" t="s">
        <v>46</v>
      </c>
      <c r="J63" s="679" t="s">
        <v>47</v>
      </c>
      <c r="K63" s="681" t="s">
        <v>48</v>
      </c>
      <c r="L63" s="681"/>
      <c r="M63" s="683" t="s">
        <v>63</v>
      </c>
      <c r="N63" s="684"/>
      <c r="O63" s="684"/>
      <c r="P63" s="684"/>
      <c r="Q63" s="684"/>
      <c r="R63" s="685"/>
      <c r="S63" s="685"/>
      <c r="T63" s="685"/>
      <c r="U63" s="685"/>
      <c r="V63" s="686"/>
      <c r="W63" s="50"/>
    </row>
    <row r="64" spans="3:25" ht="34.5" customHeight="1">
      <c r="C64" s="678"/>
      <c r="D64" s="678"/>
      <c r="E64" s="678"/>
      <c r="F64" s="680"/>
      <c r="G64" s="680"/>
      <c r="H64" s="678"/>
      <c r="I64" s="678"/>
      <c r="J64" s="680"/>
      <c r="K64" s="682"/>
      <c r="L64" s="682"/>
      <c r="M64" s="190" t="s">
        <v>30</v>
      </c>
      <c r="N64" s="190" t="s">
        <v>27</v>
      </c>
      <c r="O64" s="190" t="s">
        <v>31</v>
      </c>
      <c r="P64" s="190" t="s">
        <v>32</v>
      </c>
      <c r="Q64" s="190" t="s">
        <v>33</v>
      </c>
      <c r="R64" s="56" t="s">
        <v>34</v>
      </c>
      <c r="S64" s="56" t="s">
        <v>35</v>
      </c>
      <c r="T64" s="56" t="s">
        <v>26</v>
      </c>
      <c r="U64" s="56" t="s">
        <v>36</v>
      </c>
      <c r="V64" s="56" t="s">
        <v>37</v>
      </c>
      <c r="W64" s="672" t="s">
        <v>28</v>
      </c>
    </row>
    <row r="65" spans="3:23" ht="109.5" customHeight="1">
      <c r="C65" s="39" t="s">
        <v>50</v>
      </c>
      <c r="D65" s="39"/>
      <c r="E65" s="39" t="s">
        <v>51</v>
      </c>
      <c r="F65" s="40" t="s">
        <v>52</v>
      </c>
      <c r="G65" s="40" t="s">
        <v>53</v>
      </c>
      <c r="H65" s="39" t="s">
        <v>54</v>
      </c>
      <c r="I65" s="39" t="s">
        <v>55</v>
      </c>
      <c r="J65" s="40" t="s">
        <v>56</v>
      </c>
      <c r="K65" s="39" t="s">
        <v>57</v>
      </c>
      <c r="L65" s="39"/>
      <c r="M65" s="668" t="s">
        <v>64</v>
      </c>
      <c r="N65" s="669"/>
      <c r="O65" s="669"/>
      <c r="P65" s="669"/>
      <c r="Q65" s="669"/>
      <c r="R65" s="670"/>
      <c r="S65" s="670"/>
      <c r="T65" s="670"/>
      <c r="U65" s="670"/>
      <c r="V65" s="671"/>
      <c r="W65" s="673"/>
    </row>
    <row r="66" spans="3:23" ht="38.25" customHeight="1">
      <c r="C66" s="58"/>
      <c r="D66" s="58"/>
      <c r="E66" s="58"/>
      <c r="F66" s="58"/>
      <c r="G66" s="58"/>
      <c r="H66" s="58"/>
      <c r="I66" s="58"/>
      <c r="J66" s="665"/>
      <c r="K66" s="466"/>
      <c r="L66" s="57" t="s">
        <v>59</v>
      </c>
      <c r="M66" s="42"/>
      <c r="N66" s="42"/>
      <c r="O66" s="42"/>
      <c r="P66" s="42"/>
      <c r="Q66" s="42"/>
      <c r="R66" s="42"/>
      <c r="S66" s="42"/>
      <c r="T66" s="42"/>
      <c r="U66" s="42"/>
      <c r="V66" s="42"/>
      <c r="W66" s="43">
        <f>SUM(M66:V66)</f>
        <v>0</v>
      </c>
    </row>
    <row r="67" spans="3:23" ht="38.25" customHeight="1">
      <c r="C67" s="59"/>
      <c r="D67" s="59"/>
      <c r="E67" s="59"/>
      <c r="F67" s="59"/>
      <c r="G67" s="59"/>
      <c r="H67" s="59"/>
      <c r="I67" s="59"/>
      <c r="J67" s="666"/>
      <c r="K67" s="467"/>
      <c r="L67" s="57" t="s">
        <v>60</v>
      </c>
      <c r="M67" s="42"/>
      <c r="N67" s="42"/>
      <c r="O67" s="42"/>
      <c r="P67" s="42"/>
      <c r="Q67" s="42"/>
      <c r="R67" s="42"/>
      <c r="S67" s="42"/>
      <c r="T67" s="42"/>
      <c r="U67" s="42"/>
      <c r="V67" s="42"/>
      <c r="W67" s="43">
        <f t="shared" ref="W67:W98" si="11">SUM(M67:V67)</f>
        <v>0</v>
      </c>
    </row>
    <row r="68" spans="3:23" ht="51" customHeight="1">
      <c r="C68" s="60"/>
      <c r="D68" s="60"/>
      <c r="E68" s="60"/>
      <c r="F68" s="60"/>
      <c r="G68" s="60"/>
      <c r="H68" s="60"/>
      <c r="I68" s="60"/>
      <c r="J68" s="667"/>
      <c r="K68" s="468"/>
      <c r="L68" s="57" t="s">
        <v>61</v>
      </c>
      <c r="M68" s="42"/>
      <c r="N68" s="42"/>
      <c r="O68" s="42"/>
      <c r="P68" s="42"/>
      <c r="Q68" s="42"/>
      <c r="R68" s="42"/>
      <c r="S68" s="42"/>
      <c r="T68" s="42"/>
      <c r="U68" s="42"/>
      <c r="V68" s="42"/>
      <c r="W68" s="43">
        <f t="shared" si="11"/>
        <v>0</v>
      </c>
    </row>
    <row r="69" spans="3:23">
      <c r="C69" s="662"/>
      <c r="D69" s="663"/>
      <c r="E69" s="663"/>
      <c r="F69" s="663"/>
      <c r="G69" s="663"/>
      <c r="H69" s="663"/>
      <c r="I69" s="663"/>
      <c r="J69" s="664"/>
      <c r="K69" s="469"/>
      <c r="L69" s="45" t="s">
        <v>28</v>
      </c>
      <c r="M69" s="46">
        <f t="shared" ref="M69:V69" si="12">SUM(M66:M68)</f>
        <v>0</v>
      </c>
      <c r="N69" s="46">
        <f t="shared" si="12"/>
        <v>0</v>
      </c>
      <c r="O69" s="46">
        <f t="shared" si="12"/>
        <v>0</v>
      </c>
      <c r="P69" s="46">
        <f t="shared" si="12"/>
        <v>0</v>
      </c>
      <c r="Q69" s="46">
        <f t="shared" si="12"/>
        <v>0</v>
      </c>
      <c r="R69" s="46">
        <f t="shared" si="12"/>
        <v>0</v>
      </c>
      <c r="S69" s="46">
        <f t="shared" si="12"/>
        <v>0</v>
      </c>
      <c r="T69" s="46">
        <f t="shared" si="12"/>
        <v>0</v>
      </c>
      <c r="U69" s="46">
        <f t="shared" si="12"/>
        <v>0</v>
      </c>
      <c r="V69" s="46">
        <f t="shared" si="12"/>
        <v>0</v>
      </c>
      <c r="W69" s="43">
        <f t="shared" si="11"/>
        <v>0</v>
      </c>
    </row>
    <row r="70" spans="3:23" ht="38.25" customHeight="1">
      <c r="C70" s="58"/>
      <c r="D70" s="58"/>
      <c r="E70" s="58"/>
      <c r="F70" s="58"/>
      <c r="G70" s="58"/>
      <c r="H70" s="58"/>
      <c r="I70" s="58"/>
      <c r="J70" s="665"/>
      <c r="K70" s="466"/>
      <c r="L70" s="57" t="s">
        <v>59</v>
      </c>
      <c r="M70" s="42"/>
      <c r="N70" s="42"/>
      <c r="O70" s="42"/>
      <c r="P70" s="42"/>
      <c r="Q70" s="42"/>
      <c r="R70" s="42"/>
      <c r="S70" s="42"/>
      <c r="T70" s="42"/>
      <c r="U70" s="42"/>
      <c r="V70" s="42"/>
      <c r="W70" s="43">
        <f t="shared" si="11"/>
        <v>0</v>
      </c>
    </row>
    <row r="71" spans="3:23" ht="38.25" customHeight="1">
      <c r="C71" s="59"/>
      <c r="D71" s="59"/>
      <c r="E71" s="59"/>
      <c r="F71" s="59"/>
      <c r="G71" s="59"/>
      <c r="H71" s="59"/>
      <c r="I71" s="59"/>
      <c r="J71" s="666"/>
      <c r="K71" s="467"/>
      <c r="L71" s="57" t="s">
        <v>60</v>
      </c>
      <c r="M71" s="42"/>
      <c r="N71" s="42"/>
      <c r="O71" s="42"/>
      <c r="P71" s="42"/>
      <c r="Q71" s="42"/>
      <c r="R71" s="42"/>
      <c r="S71" s="42"/>
      <c r="T71" s="42"/>
      <c r="U71" s="42"/>
      <c r="V71" s="42"/>
      <c r="W71" s="43">
        <f t="shared" si="11"/>
        <v>0</v>
      </c>
    </row>
    <row r="72" spans="3:23" ht="51" customHeight="1">
      <c r="C72" s="60"/>
      <c r="D72" s="60"/>
      <c r="E72" s="60"/>
      <c r="F72" s="60"/>
      <c r="G72" s="60"/>
      <c r="H72" s="60"/>
      <c r="I72" s="60"/>
      <c r="J72" s="667"/>
      <c r="K72" s="468"/>
      <c r="L72" s="57" t="s">
        <v>61</v>
      </c>
      <c r="M72" s="42"/>
      <c r="N72" s="42"/>
      <c r="O72" s="42"/>
      <c r="P72" s="42"/>
      <c r="Q72" s="42"/>
      <c r="R72" s="42"/>
      <c r="S72" s="42"/>
      <c r="T72" s="42"/>
      <c r="U72" s="42"/>
      <c r="V72" s="42"/>
      <c r="W72" s="43">
        <f t="shared" si="11"/>
        <v>0</v>
      </c>
    </row>
    <row r="73" spans="3:23">
      <c r="C73" s="662"/>
      <c r="D73" s="663"/>
      <c r="E73" s="663"/>
      <c r="F73" s="663"/>
      <c r="G73" s="663"/>
      <c r="H73" s="663"/>
      <c r="I73" s="663"/>
      <c r="J73" s="664"/>
      <c r="K73" s="469"/>
      <c r="L73" s="45" t="s">
        <v>28</v>
      </c>
      <c r="M73" s="46">
        <f t="shared" ref="M73:V73" si="13">SUM(M70:M72)</f>
        <v>0</v>
      </c>
      <c r="N73" s="46">
        <f t="shared" si="13"/>
        <v>0</v>
      </c>
      <c r="O73" s="46">
        <f t="shared" si="13"/>
        <v>0</v>
      </c>
      <c r="P73" s="46">
        <f t="shared" si="13"/>
        <v>0</v>
      </c>
      <c r="Q73" s="46">
        <f t="shared" si="13"/>
        <v>0</v>
      </c>
      <c r="R73" s="46">
        <f t="shared" si="13"/>
        <v>0</v>
      </c>
      <c r="S73" s="46">
        <f t="shared" si="13"/>
        <v>0</v>
      </c>
      <c r="T73" s="46">
        <f t="shared" si="13"/>
        <v>0</v>
      </c>
      <c r="U73" s="46">
        <f t="shared" si="13"/>
        <v>0</v>
      </c>
      <c r="V73" s="46">
        <f t="shared" si="13"/>
        <v>0</v>
      </c>
      <c r="W73" s="43">
        <f t="shared" si="11"/>
        <v>0</v>
      </c>
    </row>
    <row r="74" spans="3:23" ht="38.25" customHeight="1">
      <c r="C74" s="58"/>
      <c r="D74" s="58"/>
      <c r="E74" s="58"/>
      <c r="F74" s="58"/>
      <c r="G74" s="58"/>
      <c r="H74" s="58"/>
      <c r="I74" s="58"/>
      <c r="J74" s="665"/>
      <c r="K74" s="466"/>
      <c r="L74" s="57" t="s">
        <v>59</v>
      </c>
      <c r="M74" s="42"/>
      <c r="N74" s="42"/>
      <c r="O74" s="42"/>
      <c r="P74" s="42"/>
      <c r="Q74" s="42"/>
      <c r="R74" s="42"/>
      <c r="S74" s="42"/>
      <c r="T74" s="42"/>
      <c r="U74" s="42"/>
      <c r="V74" s="42"/>
      <c r="W74" s="43">
        <f t="shared" si="11"/>
        <v>0</v>
      </c>
    </row>
    <row r="75" spans="3:23" ht="38.25" customHeight="1">
      <c r="C75" s="59"/>
      <c r="D75" s="59"/>
      <c r="E75" s="59"/>
      <c r="F75" s="59"/>
      <c r="G75" s="59"/>
      <c r="H75" s="59"/>
      <c r="I75" s="59"/>
      <c r="J75" s="666"/>
      <c r="K75" s="467"/>
      <c r="L75" s="57" t="s">
        <v>60</v>
      </c>
      <c r="M75" s="42"/>
      <c r="N75" s="42"/>
      <c r="O75" s="42"/>
      <c r="P75" s="42"/>
      <c r="Q75" s="42"/>
      <c r="R75" s="42"/>
      <c r="S75" s="42"/>
      <c r="T75" s="42"/>
      <c r="U75" s="42"/>
      <c r="V75" s="42"/>
      <c r="W75" s="43">
        <f t="shared" si="11"/>
        <v>0</v>
      </c>
    </row>
    <row r="76" spans="3:23" ht="51" customHeight="1">
      <c r="C76" s="60"/>
      <c r="D76" s="60"/>
      <c r="E76" s="60"/>
      <c r="F76" s="60"/>
      <c r="G76" s="60"/>
      <c r="H76" s="60"/>
      <c r="I76" s="60"/>
      <c r="J76" s="667"/>
      <c r="K76" s="468"/>
      <c r="L76" s="57" t="s">
        <v>61</v>
      </c>
      <c r="M76" s="42"/>
      <c r="N76" s="42"/>
      <c r="O76" s="42"/>
      <c r="P76" s="42"/>
      <c r="Q76" s="42"/>
      <c r="R76" s="42"/>
      <c r="S76" s="42"/>
      <c r="T76" s="42"/>
      <c r="U76" s="42"/>
      <c r="V76" s="42"/>
      <c r="W76" s="43">
        <f t="shared" si="11"/>
        <v>0</v>
      </c>
    </row>
    <row r="77" spans="3:23">
      <c r="C77" s="662"/>
      <c r="D77" s="663"/>
      <c r="E77" s="663"/>
      <c r="F77" s="663"/>
      <c r="G77" s="663"/>
      <c r="H77" s="663"/>
      <c r="I77" s="663"/>
      <c r="J77" s="664"/>
      <c r="K77" s="469"/>
      <c r="L77" s="45" t="s">
        <v>28</v>
      </c>
      <c r="M77" s="46">
        <f t="shared" ref="M77:V77" si="14">SUM(M74:M76)</f>
        <v>0</v>
      </c>
      <c r="N77" s="46">
        <f t="shared" si="14"/>
        <v>0</v>
      </c>
      <c r="O77" s="46">
        <f t="shared" si="14"/>
        <v>0</v>
      </c>
      <c r="P77" s="46">
        <f t="shared" si="14"/>
        <v>0</v>
      </c>
      <c r="Q77" s="46">
        <f t="shared" si="14"/>
        <v>0</v>
      </c>
      <c r="R77" s="46">
        <f t="shared" si="14"/>
        <v>0</v>
      </c>
      <c r="S77" s="46">
        <f t="shared" si="14"/>
        <v>0</v>
      </c>
      <c r="T77" s="46">
        <f t="shared" si="14"/>
        <v>0</v>
      </c>
      <c r="U77" s="46">
        <f t="shared" si="14"/>
        <v>0</v>
      </c>
      <c r="V77" s="46">
        <f t="shared" si="14"/>
        <v>0</v>
      </c>
      <c r="W77" s="43">
        <f t="shared" si="11"/>
        <v>0</v>
      </c>
    </row>
    <row r="78" spans="3:23" ht="38.25" customHeight="1">
      <c r="C78" s="58"/>
      <c r="D78" s="58"/>
      <c r="E78" s="58"/>
      <c r="F78" s="58"/>
      <c r="G78" s="58"/>
      <c r="H78" s="58"/>
      <c r="I78" s="58"/>
      <c r="J78" s="665"/>
      <c r="K78" s="466"/>
      <c r="L78" s="57" t="s">
        <v>59</v>
      </c>
      <c r="M78" s="42"/>
      <c r="N78" s="42"/>
      <c r="O78" s="42"/>
      <c r="P78" s="42"/>
      <c r="Q78" s="42"/>
      <c r="R78" s="42"/>
      <c r="S78" s="42"/>
      <c r="T78" s="42"/>
      <c r="U78" s="42"/>
      <c r="V78" s="42"/>
      <c r="W78" s="43">
        <f t="shared" si="11"/>
        <v>0</v>
      </c>
    </row>
    <row r="79" spans="3:23" ht="38.25" customHeight="1">
      <c r="C79" s="59"/>
      <c r="D79" s="59"/>
      <c r="E79" s="59"/>
      <c r="F79" s="59"/>
      <c r="G79" s="59"/>
      <c r="H79" s="59"/>
      <c r="I79" s="59"/>
      <c r="J79" s="666"/>
      <c r="K79" s="467"/>
      <c r="L79" s="57" t="s">
        <v>60</v>
      </c>
      <c r="M79" s="42"/>
      <c r="N79" s="42"/>
      <c r="O79" s="42"/>
      <c r="P79" s="42"/>
      <c r="Q79" s="42"/>
      <c r="R79" s="42"/>
      <c r="S79" s="42"/>
      <c r="T79" s="42"/>
      <c r="U79" s="42"/>
      <c r="V79" s="42"/>
      <c r="W79" s="43">
        <f t="shared" si="11"/>
        <v>0</v>
      </c>
    </row>
    <row r="80" spans="3:23" ht="51" customHeight="1">
      <c r="C80" s="60"/>
      <c r="D80" s="60"/>
      <c r="E80" s="60"/>
      <c r="F80" s="60"/>
      <c r="G80" s="60"/>
      <c r="H80" s="60"/>
      <c r="I80" s="60"/>
      <c r="J80" s="667"/>
      <c r="K80" s="468"/>
      <c r="L80" s="57" t="s">
        <v>61</v>
      </c>
      <c r="M80" s="42"/>
      <c r="N80" s="42"/>
      <c r="O80" s="42"/>
      <c r="P80" s="42"/>
      <c r="Q80" s="42"/>
      <c r="R80" s="42"/>
      <c r="S80" s="42"/>
      <c r="T80" s="42"/>
      <c r="U80" s="42"/>
      <c r="V80" s="42"/>
      <c r="W80" s="43">
        <f t="shared" si="11"/>
        <v>0</v>
      </c>
    </row>
    <row r="81" spans="3:23">
      <c r="C81" s="662"/>
      <c r="D81" s="663"/>
      <c r="E81" s="663"/>
      <c r="F81" s="663"/>
      <c r="G81" s="663"/>
      <c r="H81" s="663"/>
      <c r="I81" s="663"/>
      <c r="J81" s="664"/>
      <c r="K81" s="469"/>
      <c r="L81" s="45" t="s">
        <v>28</v>
      </c>
      <c r="M81" s="46">
        <f t="shared" ref="M81:V81" si="15">SUM(M78:M80)</f>
        <v>0</v>
      </c>
      <c r="N81" s="46">
        <f t="shared" si="15"/>
        <v>0</v>
      </c>
      <c r="O81" s="46">
        <f t="shared" si="15"/>
        <v>0</v>
      </c>
      <c r="P81" s="46">
        <f t="shared" si="15"/>
        <v>0</v>
      </c>
      <c r="Q81" s="46">
        <f t="shared" si="15"/>
        <v>0</v>
      </c>
      <c r="R81" s="46">
        <f t="shared" si="15"/>
        <v>0</v>
      </c>
      <c r="S81" s="46">
        <f t="shared" si="15"/>
        <v>0</v>
      </c>
      <c r="T81" s="46">
        <f t="shared" si="15"/>
        <v>0</v>
      </c>
      <c r="U81" s="46">
        <f t="shared" si="15"/>
        <v>0</v>
      </c>
      <c r="V81" s="46">
        <f t="shared" si="15"/>
        <v>0</v>
      </c>
      <c r="W81" s="43">
        <f t="shared" si="11"/>
        <v>0</v>
      </c>
    </row>
    <row r="82" spans="3:23" ht="38.25" customHeight="1">
      <c r="C82" s="58"/>
      <c r="D82" s="58"/>
      <c r="E82" s="58"/>
      <c r="F82" s="58"/>
      <c r="G82" s="58"/>
      <c r="H82" s="58"/>
      <c r="I82" s="58"/>
      <c r="J82" s="665"/>
      <c r="K82" s="466"/>
      <c r="L82" s="57" t="s">
        <v>59</v>
      </c>
      <c r="M82" s="42"/>
      <c r="N82" s="42"/>
      <c r="O82" s="42"/>
      <c r="P82" s="42"/>
      <c r="Q82" s="42"/>
      <c r="R82" s="42"/>
      <c r="S82" s="42"/>
      <c r="T82" s="42"/>
      <c r="U82" s="42"/>
      <c r="V82" s="42"/>
      <c r="W82" s="43">
        <f t="shared" si="11"/>
        <v>0</v>
      </c>
    </row>
    <row r="83" spans="3:23" ht="38.25" customHeight="1">
      <c r="C83" s="59"/>
      <c r="D83" s="59"/>
      <c r="E83" s="59"/>
      <c r="F83" s="59"/>
      <c r="G83" s="59"/>
      <c r="H83" s="59"/>
      <c r="I83" s="59"/>
      <c r="J83" s="666"/>
      <c r="K83" s="467"/>
      <c r="L83" s="57" t="s">
        <v>60</v>
      </c>
      <c r="M83" s="42"/>
      <c r="N83" s="42"/>
      <c r="O83" s="42"/>
      <c r="P83" s="42"/>
      <c r="Q83" s="42"/>
      <c r="R83" s="42"/>
      <c r="S83" s="42"/>
      <c r="T83" s="42"/>
      <c r="U83" s="42"/>
      <c r="V83" s="42"/>
      <c r="W83" s="43">
        <f t="shared" si="11"/>
        <v>0</v>
      </c>
    </row>
    <row r="84" spans="3:23" ht="51" customHeight="1">
      <c r="C84" s="60"/>
      <c r="D84" s="60"/>
      <c r="E84" s="60"/>
      <c r="F84" s="60"/>
      <c r="G84" s="60"/>
      <c r="H84" s="60"/>
      <c r="I84" s="60"/>
      <c r="J84" s="667"/>
      <c r="K84" s="468"/>
      <c r="L84" s="57" t="s">
        <v>61</v>
      </c>
      <c r="M84" s="42"/>
      <c r="N84" s="42"/>
      <c r="O84" s="42"/>
      <c r="P84" s="42"/>
      <c r="Q84" s="42"/>
      <c r="R84" s="42"/>
      <c r="S84" s="42"/>
      <c r="T84" s="42"/>
      <c r="U84" s="42"/>
      <c r="V84" s="42"/>
      <c r="W84" s="43">
        <f t="shared" si="11"/>
        <v>0</v>
      </c>
    </row>
    <row r="85" spans="3:23">
      <c r="C85" s="662"/>
      <c r="D85" s="663"/>
      <c r="E85" s="663"/>
      <c r="F85" s="663"/>
      <c r="G85" s="663"/>
      <c r="H85" s="663"/>
      <c r="I85" s="663"/>
      <c r="J85" s="664"/>
      <c r="K85" s="469"/>
      <c r="L85" s="45" t="s">
        <v>28</v>
      </c>
      <c r="M85" s="46">
        <f t="shared" ref="M85:V85" si="16">SUM(M82:M84)</f>
        <v>0</v>
      </c>
      <c r="N85" s="46">
        <f t="shared" si="16"/>
        <v>0</v>
      </c>
      <c r="O85" s="46">
        <f t="shared" si="16"/>
        <v>0</v>
      </c>
      <c r="P85" s="46">
        <f t="shared" si="16"/>
        <v>0</v>
      </c>
      <c r="Q85" s="46">
        <f t="shared" si="16"/>
        <v>0</v>
      </c>
      <c r="R85" s="46">
        <f t="shared" si="16"/>
        <v>0</v>
      </c>
      <c r="S85" s="46">
        <f t="shared" si="16"/>
        <v>0</v>
      </c>
      <c r="T85" s="46">
        <f t="shared" si="16"/>
        <v>0</v>
      </c>
      <c r="U85" s="46">
        <f t="shared" si="16"/>
        <v>0</v>
      </c>
      <c r="V85" s="46">
        <f t="shared" si="16"/>
        <v>0</v>
      </c>
      <c r="W85" s="43">
        <f t="shared" si="11"/>
        <v>0</v>
      </c>
    </row>
    <row r="86" spans="3:23" ht="38.25" customHeight="1">
      <c r="C86" s="58"/>
      <c r="D86" s="58"/>
      <c r="E86" s="58"/>
      <c r="F86" s="58"/>
      <c r="G86" s="58"/>
      <c r="H86" s="58"/>
      <c r="I86" s="58"/>
      <c r="J86" s="665"/>
      <c r="K86" s="466"/>
      <c r="L86" s="57" t="s">
        <v>59</v>
      </c>
      <c r="M86" s="42"/>
      <c r="N86" s="42"/>
      <c r="O86" s="42"/>
      <c r="P86" s="42"/>
      <c r="Q86" s="42"/>
      <c r="R86" s="42"/>
      <c r="S86" s="42"/>
      <c r="T86" s="42"/>
      <c r="U86" s="42"/>
      <c r="V86" s="42"/>
      <c r="W86" s="43">
        <f t="shared" si="11"/>
        <v>0</v>
      </c>
    </row>
    <row r="87" spans="3:23" ht="38.25" customHeight="1">
      <c r="C87" s="59"/>
      <c r="D87" s="59"/>
      <c r="E87" s="59"/>
      <c r="F87" s="59"/>
      <c r="G87" s="59"/>
      <c r="H87" s="59"/>
      <c r="I87" s="59"/>
      <c r="J87" s="666"/>
      <c r="K87" s="467"/>
      <c r="L87" s="57" t="s">
        <v>60</v>
      </c>
      <c r="M87" s="42"/>
      <c r="N87" s="42"/>
      <c r="O87" s="42"/>
      <c r="P87" s="42"/>
      <c r="Q87" s="42"/>
      <c r="R87" s="42"/>
      <c r="S87" s="42"/>
      <c r="T87" s="42"/>
      <c r="U87" s="42"/>
      <c r="V87" s="42"/>
      <c r="W87" s="43">
        <f t="shared" si="11"/>
        <v>0</v>
      </c>
    </row>
    <row r="88" spans="3:23" ht="51" customHeight="1">
      <c r="C88" s="60"/>
      <c r="D88" s="60"/>
      <c r="E88" s="60"/>
      <c r="F88" s="60"/>
      <c r="G88" s="60"/>
      <c r="H88" s="60"/>
      <c r="I88" s="60"/>
      <c r="J88" s="667"/>
      <c r="K88" s="468"/>
      <c r="L88" s="57" t="s">
        <v>61</v>
      </c>
      <c r="M88" s="42"/>
      <c r="N88" s="42"/>
      <c r="O88" s="42"/>
      <c r="P88" s="42"/>
      <c r="Q88" s="42"/>
      <c r="R88" s="42"/>
      <c r="S88" s="42"/>
      <c r="T88" s="42"/>
      <c r="U88" s="42"/>
      <c r="V88" s="42"/>
      <c r="W88" s="43">
        <f t="shared" si="11"/>
        <v>0</v>
      </c>
    </row>
    <row r="89" spans="3:23">
      <c r="C89" s="662"/>
      <c r="D89" s="663"/>
      <c r="E89" s="663"/>
      <c r="F89" s="663"/>
      <c r="G89" s="663"/>
      <c r="H89" s="663"/>
      <c r="I89" s="663"/>
      <c r="J89" s="664"/>
      <c r="K89" s="469"/>
      <c r="L89" s="45" t="s">
        <v>28</v>
      </c>
      <c r="M89" s="46">
        <f t="shared" ref="M89:V89" si="17">SUM(M86:M88)</f>
        <v>0</v>
      </c>
      <c r="N89" s="46">
        <f t="shared" si="17"/>
        <v>0</v>
      </c>
      <c r="O89" s="46">
        <f t="shared" si="17"/>
        <v>0</v>
      </c>
      <c r="P89" s="46">
        <f t="shared" si="17"/>
        <v>0</v>
      </c>
      <c r="Q89" s="46">
        <f t="shared" si="17"/>
        <v>0</v>
      </c>
      <c r="R89" s="46">
        <f t="shared" si="17"/>
        <v>0</v>
      </c>
      <c r="S89" s="46">
        <f t="shared" si="17"/>
        <v>0</v>
      </c>
      <c r="T89" s="46">
        <f t="shared" si="17"/>
        <v>0</v>
      </c>
      <c r="U89" s="46">
        <f t="shared" si="17"/>
        <v>0</v>
      </c>
      <c r="V89" s="46">
        <f t="shared" si="17"/>
        <v>0</v>
      </c>
      <c r="W89" s="43">
        <f t="shared" si="11"/>
        <v>0</v>
      </c>
    </row>
    <row r="90" spans="3:23" ht="38.25" customHeight="1">
      <c r="C90" s="58"/>
      <c r="D90" s="58"/>
      <c r="E90" s="58"/>
      <c r="F90" s="58"/>
      <c r="G90" s="58"/>
      <c r="H90" s="58"/>
      <c r="I90" s="58"/>
      <c r="J90" s="665"/>
      <c r="K90" s="466"/>
      <c r="L90" s="57" t="s">
        <v>59</v>
      </c>
      <c r="M90" s="42"/>
      <c r="N90" s="42"/>
      <c r="O90" s="42"/>
      <c r="P90" s="42"/>
      <c r="Q90" s="42"/>
      <c r="R90" s="42"/>
      <c r="S90" s="42"/>
      <c r="T90" s="42"/>
      <c r="U90" s="42"/>
      <c r="V90" s="42"/>
      <c r="W90" s="43">
        <f t="shared" si="11"/>
        <v>0</v>
      </c>
    </row>
    <row r="91" spans="3:23" ht="38.25" customHeight="1">
      <c r="C91" s="59"/>
      <c r="D91" s="59"/>
      <c r="E91" s="59"/>
      <c r="F91" s="59"/>
      <c r="G91" s="59"/>
      <c r="H91" s="59"/>
      <c r="I91" s="59"/>
      <c r="J91" s="666"/>
      <c r="K91" s="467"/>
      <c r="L91" s="57" t="s">
        <v>60</v>
      </c>
      <c r="M91" s="42"/>
      <c r="N91" s="42"/>
      <c r="O91" s="42"/>
      <c r="P91" s="42"/>
      <c r="Q91" s="42"/>
      <c r="R91" s="42"/>
      <c r="S91" s="42"/>
      <c r="T91" s="42"/>
      <c r="U91" s="42"/>
      <c r="V91" s="42"/>
      <c r="W91" s="43">
        <f t="shared" si="11"/>
        <v>0</v>
      </c>
    </row>
    <row r="92" spans="3:23" ht="51" customHeight="1">
      <c r="C92" s="60"/>
      <c r="D92" s="60"/>
      <c r="E92" s="60"/>
      <c r="F92" s="60"/>
      <c r="G92" s="60"/>
      <c r="H92" s="60"/>
      <c r="I92" s="60"/>
      <c r="J92" s="667"/>
      <c r="K92" s="468"/>
      <c r="L92" s="57" t="s">
        <v>61</v>
      </c>
      <c r="M92" s="42"/>
      <c r="N92" s="42"/>
      <c r="O92" s="42"/>
      <c r="P92" s="42"/>
      <c r="Q92" s="42"/>
      <c r="R92" s="42"/>
      <c r="S92" s="42"/>
      <c r="T92" s="42"/>
      <c r="U92" s="42"/>
      <c r="V92" s="42"/>
      <c r="W92" s="43">
        <f t="shared" si="11"/>
        <v>0</v>
      </c>
    </row>
    <row r="93" spans="3:23">
      <c r="C93" s="662"/>
      <c r="D93" s="663"/>
      <c r="E93" s="663"/>
      <c r="F93" s="663"/>
      <c r="G93" s="663"/>
      <c r="H93" s="663"/>
      <c r="I93" s="663"/>
      <c r="J93" s="664"/>
      <c r="K93" s="469"/>
      <c r="L93" s="45" t="s">
        <v>28</v>
      </c>
      <c r="M93" s="46">
        <f t="shared" ref="M93:V93" si="18">SUM(M90:M92)</f>
        <v>0</v>
      </c>
      <c r="N93" s="46">
        <f t="shared" si="18"/>
        <v>0</v>
      </c>
      <c r="O93" s="46">
        <f t="shared" si="18"/>
        <v>0</v>
      </c>
      <c r="P93" s="46">
        <f t="shared" si="18"/>
        <v>0</v>
      </c>
      <c r="Q93" s="46">
        <f t="shared" si="18"/>
        <v>0</v>
      </c>
      <c r="R93" s="46">
        <f t="shared" si="18"/>
        <v>0</v>
      </c>
      <c r="S93" s="46">
        <f t="shared" si="18"/>
        <v>0</v>
      </c>
      <c r="T93" s="46">
        <f t="shared" si="18"/>
        <v>0</v>
      </c>
      <c r="U93" s="46">
        <f t="shared" si="18"/>
        <v>0</v>
      </c>
      <c r="V93" s="46">
        <f t="shared" si="18"/>
        <v>0</v>
      </c>
      <c r="W93" s="43">
        <f t="shared" si="11"/>
        <v>0</v>
      </c>
    </row>
    <row r="94" spans="3:23" ht="38.25" customHeight="1">
      <c r="C94" s="58"/>
      <c r="D94" s="58"/>
      <c r="E94" s="58"/>
      <c r="F94" s="58"/>
      <c r="G94" s="58"/>
      <c r="H94" s="58"/>
      <c r="I94" s="58"/>
      <c r="J94" s="665"/>
      <c r="K94" s="466"/>
      <c r="L94" s="57" t="s">
        <v>59</v>
      </c>
      <c r="M94" s="42"/>
      <c r="N94" s="42"/>
      <c r="O94" s="42"/>
      <c r="P94" s="42"/>
      <c r="Q94" s="42"/>
      <c r="R94" s="42"/>
      <c r="S94" s="42"/>
      <c r="T94" s="42"/>
      <c r="U94" s="42"/>
      <c r="V94" s="42"/>
      <c r="W94" s="43">
        <f t="shared" si="11"/>
        <v>0</v>
      </c>
    </row>
    <row r="95" spans="3:23" ht="38.25" customHeight="1">
      <c r="C95" s="59"/>
      <c r="D95" s="59"/>
      <c r="E95" s="59"/>
      <c r="F95" s="59"/>
      <c r="G95" s="59"/>
      <c r="H95" s="59"/>
      <c r="I95" s="59"/>
      <c r="J95" s="666"/>
      <c r="K95" s="467"/>
      <c r="L95" s="57" t="s">
        <v>60</v>
      </c>
      <c r="M95" s="42"/>
      <c r="N95" s="42"/>
      <c r="O95" s="42"/>
      <c r="P95" s="42"/>
      <c r="Q95" s="42"/>
      <c r="R95" s="42"/>
      <c r="S95" s="42"/>
      <c r="T95" s="42"/>
      <c r="U95" s="42"/>
      <c r="V95" s="42"/>
      <c r="W95" s="43">
        <f t="shared" si="11"/>
        <v>0</v>
      </c>
    </row>
    <row r="96" spans="3:23" ht="51" customHeight="1">
      <c r="C96" s="60"/>
      <c r="D96" s="60"/>
      <c r="E96" s="60"/>
      <c r="F96" s="60"/>
      <c r="G96" s="60"/>
      <c r="H96" s="60"/>
      <c r="I96" s="60"/>
      <c r="J96" s="667"/>
      <c r="K96" s="468"/>
      <c r="L96" s="57" t="s">
        <v>61</v>
      </c>
      <c r="M96" s="42"/>
      <c r="N96" s="42"/>
      <c r="O96" s="42"/>
      <c r="P96" s="42"/>
      <c r="Q96" s="42"/>
      <c r="R96" s="42"/>
      <c r="S96" s="42"/>
      <c r="T96" s="42"/>
      <c r="U96" s="42"/>
      <c r="V96" s="42"/>
      <c r="W96" s="43">
        <f t="shared" si="11"/>
        <v>0</v>
      </c>
    </row>
    <row r="97" spans="3:25">
      <c r="C97" s="662"/>
      <c r="D97" s="663"/>
      <c r="E97" s="663"/>
      <c r="F97" s="663"/>
      <c r="G97" s="663"/>
      <c r="H97" s="663"/>
      <c r="I97" s="663"/>
      <c r="J97" s="664"/>
      <c r="K97" s="469"/>
      <c r="L97" s="45" t="s">
        <v>28</v>
      </c>
      <c r="M97" s="46">
        <f t="shared" ref="M97:V97" si="19">SUM(M94:M96)</f>
        <v>0</v>
      </c>
      <c r="N97" s="46">
        <f t="shared" si="19"/>
        <v>0</v>
      </c>
      <c r="O97" s="46">
        <f t="shared" si="19"/>
        <v>0</v>
      </c>
      <c r="P97" s="46">
        <f t="shared" si="19"/>
        <v>0</v>
      </c>
      <c r="Q97" s="46">
        <f t="shared" si="19"/>
        <v>0</v>
      </c>
      <c r="R97" s="46">
        <f t="shared" si="19"/>
        <v>0</v>
      </c>
      <c r="S97" s="46">
        <f t="shared" si="19"/>
        <v>0</v>
      </c>
      <c r="T97" s="46">
        <f t="shared" si="19"/>
        <v>0</v>
      </c>
      <c r="U97" s="46">
        <f t="shared" si="19"/>
        <v>0</v>
      </c>
      <c r="V97" s="46">
        <f t="shared" si="19"/>
        <v>0</v>
      </c>
      <c r="W97" s="43">
        <f t="shared" si="11"/>
        <v>0</v>
      </c>
    </row>
    <row r="98" spans="3:25">
      <c r="C98" s="51"/>
      <c r="D98" s="51"/>
      <c r="E98" s="51"/>
      <c r="F98" s="52"/>
      <c r="G98" s="52"/>
      <c r="H98" s="51"/>
      <c r="I98" s="51"/>
      <c r="J98" s="51"/>
      <c r="K98" s="51"/>
      <c r="L98" s="53" t="s">
        <v>28</v>
      </c>
      <c r="M98" s="43">
        <f>(M69+M73+M77+M81+M85+M89+M93+M97)</f>
        <v>0</v>
      </c>
      <c r="N98" s="43">
        <f t="shared" ref="N98:V98" si="20">(N69+N73+N77+N81+N85+N89+N93+N97)</f>
        <v>0</v>
      </c>
      <c r="O98" s="43">
        <f t="shared" si="20"/>
        <v>0</v>
      </c>
      <c r="P98" s="43">
        <f t="shared" si="20"/>
        <v>0</v>
      </c>
      <c r="Q98" s="43">
        <f t="shared" si="20"/>
        <v>0</v>
      </c>
      <c r="R98" s="43">
        <f>(R69+R73+R77+R81+R85+R89+R93+R97)</f>
        <v>0</v>
      </c>
      <c r="S98" s="43">
        <f t="shared" si="20"/>
        <v>0</v>
      </c>
      <c r="T98" s="43">
        <f t="shared" si="20"/>
        <v>0</v>
      </c>
      <c r="U98" s="43">
        <f>(U69+U73+U77+U81+U85+U89+U93+U97)</f>
        <v>0</v>
      </c>
      <c r="V98" s="43">
        <f t="shared" si="20"/>
        <v>0</v>
      </c>
      <c r="W98" s="43">
        <f t="shared" si="11"/>
        <v>0</v>
      </c>
    </row>
    <row r="99" spans="3:25" ht="15.75">
      <c r="C99" s="33"/>
      <c r="D99" s="28"/>
      <c r="E99" s="34"/>
      <c r="F99" s="28"/>
      <c r="G99" s="28"/>
      <c r="H99" s="28"/>
      <c r="I99" s="28"/>
      <c r="J99" s="28"/>
      <c r="K99" s="28"/>
      <c r="L99" s="28"/>
      <c r="M99" s="28"/>
      <c r="N99" s="28"/>
      <c r="O99" s="28"/>
      <c r="P99" s="28"/>
      <c r="Q99" s="28"/>
      <c r="R99" s="28"/>
      <c r="S99" s="28"/>
      <c r="T99" s="28"/>
      <c r="U99" s="28"/>
      <c r="V99" s="28"/>
      <c r="W99" s="35"/>
      <c r="X99" s="28"/>
    </row>
    <row r="100" spans="3:25">
      <c r="C100" s="28"/>
      <c r="D100" s="28"/>
      <c r="E100" s="34"/>
      <c r="F100" s="28"/>
      <c r="G100" s="28"/>
      <c r="H100" s="28"/>
      <c r="I100" s="28"/>
      <c r="J100" s="28"/>
      <c r="K100" s="28"/>
      <c r="L100" s="28"/>
      <c r="M100" s="28"/>
      <c r="N100" s="28"/>
      <c r="O100" s="28"/>
      <c r="P100" s="28"/>
      <c r="Q100" s="28"/>
      <c r="R100" s="28"/>
      <c r="S100" s="28"/>
      <c r="T100" s="28"/>
      <c r="U100" s="28"/>
      <c r="V100" s="28"/>
      <c r="W100" s="28"/>
      <c r="X100" s="35"/>
      <c r="Y100" s="28"/>
    </row>
  </sheetData>
  <mergeCells count="137">
    <mergeCell ref="C4:Y4"/>
    <mergeCell ref="C15:R15"/>
    <mergeCell ref="C16:C17"/>
    <mergeCell ref="D16:D17"/>
    <mergeCell ref="E16:E17"/>
    <mergeCell ref="F16:F17"/>
    <mergeCell ref="G16:G17"/>
    <mergeCell ref="H16:H17"/>
    <mergeCell ref="I16:I17"/>
    <mergeCell ref="J16:J17"/>
    <mergeCell ref="K16:K17"/>
    <mergeCell ref="M16:Q16"/>
    <mergeCell ref="R17:R18"/>
    <mergeCell ref="M18:Q18"/>
    <mergeCell ref="C8:R12"/>
    <mergeCell ref="C7:R7"/>
    <mergeCell ref="L16:L17"/>
    <mergeCell ref="C19:C21"/>
    <mergeCell ref="D19:D21"/>
    <mergeCell ref="E19:E21"/>
    <mergeCell ref="F19:F21"/>
    <mergeCell ref="G19:G21"/>
    <mergeCell ref="C26:J26"/>
    <mergeCell ref="C22:J22"/>
    <mergeCell ref="C23:C25"/>
    <mergeCell ref="D23:D25"/>
    <mergeCell ref="E23:E25"/>
    <mergeCell ref="F23:F25"/>
    <mergeCell ref="G23:G25"/>
    <mergeCell ref="H23:H25"/>
    <mergeCell ref="I23:I25"/>
    <mergeCell ref="J23:J25"/>
    <mergeCell ref="H19:H21"/>
    <mergeCell ref="I19:I21"/>
    <mergeCell ref="J19:J21"/>
    <mergeCell ref="C27:C29"/>
    <mergeCell ref="D27:D29"/>
    <mergeCell ref="E27:E29"/>
    <mergeCell ref="F27:F29"/>
    <mergeCell ref="G27:G29"/>
    <mergeCell ref="C34:J34"/>
    <mergeCell ref="C30:J30"/>
    <mergeCell ref="C31:C33"/>
    <mergeCell ref="D31:D33"/>
    <mergeCell ref="E31:E33"/>
    <mergeCell ref="F31:F33"/>
    <mergeCell ref="G31:G33"/>
    <mergeCell ref="H31:H33"/>
    <mergeCell ref="I31:I33"/>
    <mergeCell ref="J31:J33"/>
    <mergeCell ref="H27:H29"/>
    <mergeCell ref="I27:I29"/>
    <mergeCell ref="J27:J29"/>
    <mergeCell ref="C35:C37"/>
    <mergeCell ref="D35:D37"/>
    <mergeCell ref="E35:E37"/>
    <mergeCell ref="F35:F37"/>
    <mergeCell ref="G35:G37"/>
    <mergeCell ref="C42:J42"/>
    <mergeCell ref="C38:J38"/>
    <mergeCell ref="C39:C41"/>
    <mergeCell ref="D39:D41"/>
    <mergeCell ref="E39:E41"/>
    <mergeCell ref="F39:F41"/>
    <mergeCell ref="G39:G41"/>
    <mergeCell ref="H39:H41"/>
    <mergeCell ref="I39:I41"/>
    <mergeCell ref="J39:J41"/>
    <mergeCell ref="H35:H37"/>
    <mergeCell ref="I35:I37"/>
    <mergeCell ref="J35:J37"/>
    <mergeCell ref="I51:I53"/>
    <mergeCell ref="J51:J53"/>
    <mergeCell ref="C43:C45"/>
    <mergeCell ref="D43:D45"/>
    <mergeCell ref="E43:E45"/>
    <mergeCell ref="F43:F45"/>
    <mergeCell ref="G43:G45"/>
    <mergeCell ref="C50:J50"/>
    <mergeCell ref="C46:J46"/>
    <mergeCell ref="C47:C49"/>
    <mergeCell ref="D47:D49"/>
    <mergeCell ref="E47:E49"/>
    <mergeCell ref="F47:F49"/>
    <mergeCell ref="G47:G49"/>
    <mergeCell ref="H47:H49"/>
    <mergeCell ref="I47:I49"/>
    <mergeCell ref="J47:J49"/>
    <mergeCell ref="H43:H45"/>
    <mergeCell ref="I43:I45"/>
    <mergeCell ref="J43:J45"/>
    <mergeCell ref="W64:W65"/>
    <mergeCell ref="C62:Y62"/>
    <mergeCell ref="C63:C64"/>
    <mergeCell ref="D63:D64"/>
    <mergeCell ref="E63:E64"/>
    <mergeCell ref="F63:F64"/>
    <mergeCell ref="G63:G64"/>
    <mergeCell ref="H63:H64"/>
    <mergeCell ref="I63:I64"/>
    <mergeCell ref="J63:J64"/>
    <mergeCell ref="L63:L64"/>
    <mergeCell ref="M63:V63"/>
    <mergeCell ref="K63:K64"/>
    <mergeCell ref="C97:J97"/>
    <mergeCell ref="C93:J93"/>
    <mergeCell ref="J94:J96"/>
    <mergeCell ref="J90:J92"/>
    <mergeCell ref="C89:J89"/>
    <mergeCell ref="C85:J85"/>
    <mergeCell ref="J86:J88"/>
    <mergeCell ref="J82:J84"/>
    <mergeCell ref="C81:J81"/>
    <mergeCell ref="C77:J77"/>
    <mergeCell ref="J78:J80"/>
    <mergeCell ref="J74:J76"/>
    <mergeCell ref="C73:J73"/>
    <mergeCell ref="C69:J69"/>
    <mergeCell ref="J70:J72"/>
    <mergeCell ref="J66:J68"/>
    <mergeCell ref="M65:V65"/>
    <mergeCell ref="C51:C53"/>
    <mergeCell ref="D51:D53"/>
    <mergeCell ref="E51:E53"/>
    <mergeCell ref="F51:F53"/>
    <mergeCell ref="G51:G53"/>
    <mergeCell ref="C58:J58"/>
    <mergeCell ref="C54:J54"/>
    <mergeCell ref="C55:C57"/>
    <mergeCell ref="D55:D57"/>
    <mergeCell ref="E55:E57"/>
    <mergeCell ref="F55:F57"/>
    <mergeCell ref="G55:G57"/>
    <mergeCell ref="H55:H57"/>
    <mergeCell ref="I55:I57"/>
    <mergeCell ref="J55:J57"/>
    <mergeCell ref="H51:H5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5</vt:i4>
      </vt:variant>
    </vt:vector>
  </HeadingPairs>
  <TitlesOfParts>
    <vt:vector size="20" baseType="lpstr">
      <vt:lpstr>Contents</vt:lpstr>
      <vt:lpstr>1.1 Instructions</vt:lpstr>
      <vt:lpstr>1.2 Business &amp; other details  </vt:lpstr>
      <vt:lpstr>2.1 Opex</vt:lpstr>
      <vt:lpstr>2.2 Capex</vt:lpstr>
      <vt:lpstr>2.3 Provisions</vt:lpstr>
      <vt:lpstr>2.4 Forecast price changes </vt:lpstr>
      <vt:lpstr>2.5 Insurance &amp; Self-insurance</vt:lpstr>
      <vt:lpstr>3.1 Material Projects</vt:lpstr>
      <vt:lpstr>4.1 EBSS</vt:lpstr>
      <vt:lpstr>4.2 STPIS</vt:lpstr>
      <vt:lpstr>5.1  Policies and Procedures</vt:lpstr>
      <vt:lpstr>5.2 Contingent projects</vt:lpstr>
      <vt:lpstr>5.3 Obligations</vt:lpstr>
      <vt:lpstr>5.4 Shared Assets</vt:lpstr>
      <vt:lpstr>InputCostEscalation</vt:lpstr>
      <vt:lpstr>'2.1 Opex'!Print_Area</vt:lpstr>
      <vt:lpstr>'2.3 Provisions'!Print_Area</vt:lpstr>
      <vt:lpstr>'2.4 Forecast price changes '!Print_Area</vt:lpstr>
      <vt:lpstr>'2.3 Provisions'!Provisions</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Hynes, Anthony</dc:creator>
  <cp:lastModifiedBy>Young, Scott</cp:lastModifiedBy>
  <cp:lastPrinted>2014-02-03T00:53:09Z</cp:lastPrinted>
  <dcterms:created xsi:type="dcterms:W3CDTF">2013-08-14T02:01:37Z</dcterms:created>
  <dcterms:modified xsi:type="dcterms:W3CDTF">2014-06-01T10:59:42Z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RI">
    <vt:lpwstr>8062933</vt:lpwstr>
  </property>
  <property fmtid="{D5CDD505-2E9C-101B-9397-08002B2CF9AE}" pid="3" name="DatabaseID">
    <vt:lpwstr>AC</vt:lpwstr>
  </property>
  <property fmtid="{D5CDD505-2E9C-101B-9397-08002B2CF9AE}" pid="4" name="OnClose">
    <vt:lpwstr/>
  </property>
  <property fmtid="{D5CDD505-2E9C-101B-9397-08002B2CF9AE}" pid="5" name="cf">
    <vt:lpwstr>H:\TRIMDATA\TRIM\TEMP\HPTRIM.4560\D14 6270  20140121 - Directlink template - final.XLSX</vt:lpwstr>
  </property>
  <property fmtid="{D5CDD505-2E9C-101B-9397-08002B2CF9AE}" pid="6" name="Status">
    <vt:lpwstr>Ready</vt:lpwstr>
  </property>
  <property fmtid="{D5CDD505-2E9C-101B-9397-08002B2CF9AE}" pid="7" name="currfile">
    <vt:lpwstr>H:\TRIMDATA\TRIM\TEMP\HPTRIM.4560\D14 6270  20140121 - Directlink template - final.XLSX</vt:lpwstr>
  </property>
</Properties>
</file>