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workbookProtection revisionsPassword="E82B" lockRevision="1"/>
  <bookViews>
    <workbookView xWindow="720" yWindow="720" windowWidth="24880" windowHeight="14820" tabRatio="500"/>
  </bookViews>
  <sheets>
    <sheet name="Sheet1" sheetId="1" r:id="rId1"/>
  </sheets>
  <calcPr calcId="140000" concurrentCalc="0"/>
  <customWorkbookViews>
    <customWorkbookView name="Bruce Mountain - Personal View" guid="{06CAFFB5-1E3F-544C-9E23-5CC35279DF01}" mergeInterval="0" personalView="1" xWindow="36" yWindow="58" windowWidth="1244" windowHeight="719" tabRatio="500" activeSheetId="1" showComments="commIndAndComment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1" l="1"/>
  <c r="J7" i="1"/>
  <c r="J8" i="1"/>
  <c r="I28" i="1"/>
  <c r="J26" i="1"/>
  <c r="J28" i="1"/>
  <c r="K26" i="1"/>
  <c r="K28" i="1"/>
  <c r="L26" i="1"/>
  <c r="L28" i="1"/>
  <c r="M26" i="1"/>
  <c r="M28" i="1"/>
  <c r="B2" i="1"/>
  <c r="C2" i="1"/>
  <c r="D2" i="1"/>
  <c r="B3" i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F11" i="1"/>
  <c r="J2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D11" i="1"/>
  <c r="B12" i="1"/>
  <c r="D12" i="1"/>
  <c r="B13" i="1"/>
  <c r="D13" i="1"/>
  <c r="B14" i="1"/>
  <c r="D14" i="1"/>
  <c r="B15" i="1"/>
  <c r="D15" i="1"/>
  <c r="B16" i="1"/>
  <c r="D16" i="1"/>
  <c r="B17" i="1"/>
  <c r="D17" i="1"/>
  <c r="B18" i="1"/>
  <c r="D18" i="1"/>
  <c r="B19" i="1"/>
  <c r="D19" i="1"/>
  <c r="B20" i="1"/>
  <c r="D20" i="1"/>
  <c r="B21" i="1"/>
  <c r="D21" i="1"/>
  <c r="B22" i="1"/>
  <c r="D22" i="1"/>
  <c r="B23" i="1"/>
  <c r="D23" i="1"/>
  <c r="B24" i="1"/>
  <c r="D24" i="1"/>
  <c r="B25" i="1"/>
  <c r="D25" i="1"/>
  <c r="B26" i="1"/>
  <c r="D26" i="1"/>
  <c r="B27" i="1"/>
  <c r="D27" i="1"/>
  <c r="B28" i="1"/>
  <c r="D28" i="1"/>
  <c r="B29" i="1"/>
  <c r="D29" i="1"/>
  <c r="B30" i="1"/>
  <c r="D30" i="1"/>
  <c r="B31" i="1"/>
  <c r="D31" i="1"/>
  <c r="F2" i="1"/>
  <c r="G2" i="1"/>
  <c r="F3" i="1"/>
  <c r="G3" i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L7" i="1"/>
  <c r="L6" i="1"/>
  <c r="L8" i="1"/>
  <c r="J3" i="1"/>
  <c r="I21" i="1"/>
  <c r="I29" i="1"/>
  <c r="J21" i="1"/>
  <c r="J29" i="1"/>
  <c r="K21" i="1"/>
  <c r="K29" i="1"/>
  <c r="L21" i="1"/>
  <c r="L29" i="1"/>
  <c r="M21" i="1"/>
  <c r="M29" i="1"/>
  <c r="J4" i="1"/>
  <c r="I27" i="1"/>
  <c r="J27" i="1"/>
  <c r="K27" i="1"/>
  <c r="L27" i="1"/>
  <c r="M27" i="1"/>
  <c r="K19" i="1"/>
  <c r="L19" i="1"/>
  <c r="M19" i="1"/>
  <c r="J19" i="1"/>
  <c r="J20" i="1"/>
  <c r="K18" i="1"/>
  <c r="K20" i="1"/>
  <c r="L18" i="1"/>
  <c r="L20" i="1"/>
  <c r="M18" i="1"/>
  <c r="M20" i="1"/>
  <c r="J18" i="1"/>
  <c r="I20" i="1"/>
  <c r="I19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" i="1"/>
</calcChain>
</file>

<file path=xl/sharedStrings.xml><?xml version="1.0" encoding="utf-8"?>
<sst xmlns="http://schemas.openxmlformats.org/spreadsheetml/2006/main" count="31" uniqueCount="27">
  <si>
    <t>Year</t>
  </si>
  <si>
    <t>Opening balance</t>
  </si>
  <si>
    <t>Depreciation</t>
  </si>
  <si>
    <t>Closing Balance</t>
  </si>
  <si>
    <t>Return</t>
  </si>
  <si>
    <t>Allowed WACC</t>
  </si>
  <si>
    <t>Actual WACC</t>
  </si>
  <si>
    <t>Allowed Return</t>
  </si>
  <si>
    <t>Difference</t>
  </si>
  <si>
    <t>Depreciation + return</t>
  </si>
  <si>
    <t>Allowed</t>
  </si>
  <si>
    <t>Actual</t>
  </si>
  <si>
    <t>Forecast depreciation</t>
  </si>
  <si>
    <t>Loss during regulatory period</t>
  </si>
  <si>
    <t>Gain once rolled into RAB</t>
  </si>
  <si>
    <t>Net position</t>
  </si>
  <si>
    <t>Firm's share</t>
  </si>
  <si>
    <t>Net position to firm</t>
  </si>
  <si>
    <t>Difference between allowed and actual</t>
  </si>
  <si>
    <t>Regulatory period</t>
  </si>
  <si>
    <t>Opening RAB</t>
  </si>
  <si>
    <t>Closing RAB</t>
  </si>
  <si>
    <t>PV of overspend/underspend at end of reg. period</t>
  </si>
  <si>
    <t>PV of dep+retn over remaining life of asset using allowed WACC</t>
  </si>
  <si>
    <t>PV of dep+return over remaining life of the asset using actual WACC</t>
  </si>
  <si>
    <t>Share of overspend to be borne by the firm</t>
  </si>
  <si>
    <t>Share of underspend to be borne by the firm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</si>
</sst>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0.0%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9" fontId="0" fillId="0" borderId="0" xfId="0" applyNumberFormat="1"/>
    <xf numFmtId="44" fontId="0" fillId="0" borderId="0" xfId="0" applyNumberFormat="1"/>
    <xf numFmtId="8" fontId="0" fillId="0" borderId="0" xfId="0" applyNumberFormat="1"/>
    <xf numFmtId="8" fontId="0" fillId="0" borderId="1" xfId="0" applyNumberFormat="1" applyBorder="1"/>
    <xf numFmtId="9" fontId="0" fillId="0" borderId="0" xfId="2" applyFont="1"/>
    <xf numFmtId="164" fontId="0" fillId="0" borderId="0" xfId="2" applyNumberFormat="1" applyFont="1"/>
    <xf numFmtId="0" fontId="2" fillId="0" borderId="0" xfId="0" applyFont="1" applyAlignment="1">
      <alignment horizontal="center" wrapText="1"/>
    </xf>
    <xf numFmtId="44" fontId="0" fillId="0" borderId="0" xfId="1" applyFont="1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44" fontId="0" fillId="2" borderId="5" xfId="1" applyFont="1" applyFill="1" applyBorder="1"/>
    <xf numFmtId="44" fontId="0" fillId="0" borderId="0" xfId="1" applyFont="1" applyBorder="1"/>
    <xf numFmtId="44" fontId="0" fillId="0" borderId="5" xfId="1" applyFont="1" applyBorder="1"/>
    <xf numFmtId="44" fontId="0" fillId="0" borderId="5" xfId="0" applyNumberFormat="1" applyBorder="1"/>
    <xf numFmtId="44" fontId="0" fillId="0" borderId="0" xfId="0" applyNumberFormat="1" applyBorder="1"/>
    <xf numFmtId="0" fontId="2" fillId="4" borderId="5" xfId="0" applyFont="1" applyFill="1" applyBorder="1"/>
    <xf numFmtId="0" fontId="2" fillId="4" borderId="0" xfId="0" applyFont="1" applyFill="1" applyBorder="1"/>
    <xf numFmtId="44" fontId="0" fillId="0" borderId="7" xfId="0" applyNumberFormat="1" applyBorder="1"/>
    <xf numFmtId="44" fontId="0" fillId="0" borderId="8" xfId="0" applyNumberFormat="1" applyBorder="1"/>
    <xf numFmtId="0" fontId="0" fillId="0" borderId="8" xfId="0" applyBorder="1"/>
    <xf numFmtId="0" fontId="0" fillId="0" borderId="9" xfId="0" applyBorder="1"/>
    <xf numFmtId="8" fontId="0" fillId="0" borderId="0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2" fillId="6" borderId="0" xfId="0" applyFont="1" applyFill="1" applyAlignment="1">
      <alignment horizontal="center" wrapText="1"/>
    </xf>
    <xf numFmtId="0" fontId="0" fillId="6" borderId="0" xfId="0" applyFill="1"/>
    <xf numFmtId="0" fontId="0" fillId="0" borderId="2" xfId="0" applyBorder="1" applyAlignment="1">
      <alignment wrapText="1"/>
    </xf>
    <xf numFmtId="0" fontId="2" fillId="0" borderId="3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horizontal="right"/>
    </xf>
    <xf numFmtId="0" fontId="0" fillId="0" borderId="7" xfId="0" applyBorder="1"/>
    <xf numFmtId="8" fontId="5" fillId="7" borderId="1" xfId="0" applyNumberFormat="1" applyFont="1" applyFill="1" applyBorder="1"/>
    <xf numFmtId="10" fontId="0" fillId="2" borderId="10" xfId="0" applyNumberFormat="1" applyFill="1" applyBorder="1" applyAlignment="1">
      <alignment wrapText="1"/>
    </xf>
    <xf numFmtId="10" fontId="0" fillId="2" borderId="10" xfId="0" applyNumberFormat="1" applyFill="1" applyBorder="1"/>
    <xf numFmtId="9" fontId="0" fillId="2" borderId="10" xfId="0" applyNumberFormat="1" applyFill="1" applyBorder="1"/>
    <xf numFmtId="0" fontId="2" fillId="3" borderId="5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</cellXfs>
  <cellStyles count="55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  <cellStyle name="Percent" xfId="2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revisionHeaders" Target="revisions/revisionHeaders.xml"/><Relationship Id="rId7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328918</xdr:colOff>
      <xdr:row>3</xdr:row>
      <xdr:rowOff>254000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1618" cy="1587500"/>
        </a:xfrm>
        <a:prstGeom prst="rect">
          <a:avLst/>
        </a:prstGeom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E671427-FB3E-744B-A3E5-B99827639347}" protected="1">
  <header guid="{5E671427-FB3E-744B-A3E5-B99827639347}" dateTime="2013-09-24T17:44:26" maxSheetId="2" userName="Bruce Mountain" r:id="rId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5E671427-FB3E-744B-A3E5-B99827639347}" name="Bruce Mountain" id="-980041017" dateTime="2013-09-24T17:44:26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workbookViewId="0">
      <selection activeCell="A8" sqref="A8"/>
    </sheetView>
  </sheetViews>
  <sheetFormatPr baseColWidth="10" defaultRowHeight="15" x14ac:dyDescent="0"/>
  <cols>
    <col min="1" max="1" width="16.83203125" customWidth="1"/>
    <col min="3" max="3" width="12.1640625" customWidth="1"/>
    <col min="5" max="5" width="3.33203125" style="32" customWidth="1"/>
    <col min="7" max="7" width="13.33203125" customWidth="1"/>
    <col min="8" max="8" width="5.6640625" customWidth="1"/>
    <col min="9" max="9" width="31" customWidth="1"/>
    <col min="13" max="13" width="14.5" customWidth="1"/>
  </cols>
  <sheetData>
    <row r="1" spans="1:15" s="2" customFormat="1" ht="30">
      <c r="A1" s="9" t="s">
        <v>0</v>
      </c>
      <c r="B1" s="9" t="s">
        <v>1</v>
      </c>
      <c r="C1" s="9" t="s">
        <v>2</v>
      </c>
      <c r="D1" s="9" t="s">
        <v>3</v>
      </c>
      <c r="E1" s="31"/>
      <c r="F1" s="9" t="s">
        <v>7</v>
      </c>
      <c r="G1" s="9" t="s">
        <v>9</v>
      </c>
      <c r="I1" s="33"/>
      <c r="J1" s="34" t="s">
        <v>17</v>
      </c>
      <c r="K1" s="35"/>
      <c r="M1" s="2" t="s">
        <v>5</v>
      </c>
      <c r="N1" s="39">
        <v>5.5E-2</v>
      </c>
    </row>
    <row r="2" spans="1:15">
      <c r="A2">
        <v>1</v>
      </c>
      <c r="B2" s="10">
        <f>M28</f>
        <v>10.571428571428568</v>
      </c>
      <c r="C2" s="1">
        <f>B2/30</f>
        <v>0.35238095238095224</v>
      </c>
      <c r="D2" s="1">
        <f>B2-C2</f>
        <v>10.219047619047615</v>
      </c>
      <c r="F2" s="1">
        <f t="shared" ref="F2:F31" si="0">(B2)*$N$1</f>
        <v>0.58142857142857118</v>
      </c>
      <c r="G2" s="4">
        <f>F2+C2</f>
        <v>0.93380952380952342</v>
      </c>
      <c r="I2" s="36" t="s">
        <v>13</v>
      </c>
      <c r="J2" s="28">
        <f>J8</f>
        <v>-0.62630480167014613</v>
      </c>
      <c r="K2" s="15"/>
      <c r="M2" t="s">
        <v>6</v>
      </c>
      <c r="N2" s="40">
        <v>4.2000000000000003E-2</v>
      </c>
    </row>
    <row r="3" spans="1:15" ht="60">
      <c r="A3">
        <f>A2+1</f>
        <v>2</v>
      </c>
      <c r="B3" s="1">
        <f>D2</f>
        <v>10.219047619047615</v>
      </c>
      <c r="C3" s="1">
        <f>C2</f>
        <v>0.35238095238095224</v>
      </c>
      <c r="D3" s="1">
        <f>B3-C3</f>
        <v>9.8666666666666618</v>
      </c>
      <c r="F3" s="1">
        <f t="shared" si="0"/>
        <v>0.5620476190476188</v>
      </c>
      <c r="G3" s="4">
        <f t="shared" ref="G3:G31" si="1">F3+C3</f>
        <v>0.91442857142857104</v>
      </c>
      <c r="I3" s="36" t="s">
        <v>14</v>
      </c>
      <c r="J3" s="28">
        <f>L8</f>
        <v>1.4310296768000264</v>
      </c>
      <c r="K3" s="15"/>
      <c r="M3" s="2" t="s">
        <v>25</v>
      </c>
      <c r="N3" s="41">
        <v>0.3</v>
      </c>
    </row>
    <row r="4" spans="1:15" ht="62" thickBot="1">
      <c r="A4">
        <f t="shared" ref="A4:A31" si="2">A3+1</f>
        <v>3</v>
      </c>
      <c r="B4" s="1">
        <f t="shared" ref="B4:B31" si="3">D3</f>
        <v>9.8666666666666618</v>
      </c>
      <c r="C4" s="1">
        <f t="shared" ref="C4:C31" si="4">C3</f>
        <v>0.35238095238095224</v>
      </c>
      <c r="D4" s="1">
        <f t="shared" ref="D4:D31" si="5">B4-C4</f>
        <v>9.5142857142857089</v>
      </c>
      <c r="F4" s="1">
        <f t="shared" si="0"/>
        <v>0.54266666666666641</v>
      </c>
      <c r="G4" s="4">
        <f t="shared" si="1"/>
        <v>0.89504761904761865</v>
      </c>
      <c r="I4" s="36" t="s">
        <v>15</v>
      </c>
      <c r="J4" s="38">
        <f>J3+J2</f>
        <v>0.80472487512988022</v>
      </c>
      <c r="K4" s="15"/>
      <c r="M4" s="2" t="s">
        <v>26</v>
      </c>
      <c r="N4" s="41">
        <v>0.3</v>
      </c>
    </row>
    <row r="5" spans="1:15" ht="17" thickTop="1" thickBot="1">
      <c r="A5">
        <f t="shared" si="2"/>
        <v>4</v>
      </c>
      <c r="B5" s="1">
        <f t="shared" si="3"/>
        <v>9.5142857142857089</v>
      </c>
      <c r="C5" s="1">
        <f t="shared" si="4"/>
        <v>0.35238095238095224</v>
      </c>
      <c r="D5" s="1">
        <f t="shared" si="5"/>
        <v>9.161904761904756</v>
      </c>
      <c r="F5" s="1">
        <f t="shared" si="0"/>
        <v>0.52328571428571402</v>
      </c>
      <c r="G5" s="4">
        <f t="shared" si="1"/>
        <v>0.87566666666666626</v>
      </c>
      <c r="I5" s="37"/>
      <c r="J5" s="26"/>
      <c r="K5" s="27"/>
    </row>
    <row r="6" spans="1:15">
      <c r="A6">
        <f t="shared" si="2"/>
        <v>5</v>
      </c>
      <c r="B6" s="1">
        <f t="shared" si="3"/>
        <v>9.161904761904756</v>
      </c>
      <c r="C6" s="1">
        <f t="shared" si="4"/>
        <v>0.35238095238095224</v>
      </c>
      <c r="D6" s="1">
        <f t="shared" si="5"/>
        <v>8.8095238095238031</v>
      </c>
      <c r="F6" s="1">
        <f t="shared" si="0"/>
        <v>0.50390476190476163</v>
      </c>
      <c r="G6" s="4">
        <f t="shared" si="1"/>
        <v>0.85628571428571387</v>
      </c>
      <c r="L6" s="5">
        <f>NPV(N1,G2:G31)</f>
        <v>10.571428571428569</v>
      </c>
      <c r="M6" t="s">
        <v>23</v>
      </c>
    </row>
    <row r="7" spans="1:15" ht="30">
      <c r="A7">
        <f t="shared" si="2"/>
        <v>6</v>
      </c>
      <c r="B7" s="1">
        <f t="shared" si="3"/>
        <v>8.8095238095238031</v>
      </c>
      <c r="C7" s="1">
        <f t="shared" si="4"/>
        <v>0.35238095238095224</v>
      </c>
      <c r="D7" s="1">
        <f t="shared" si="5"/>
        <v>8.4571428571428502</v>
      </c>
      <c r="F7" s="1">
        <f t="shared" si="0"/>
        <v>0.48452380952380919</v>
      </c>
      <c r="G7" s="4">
        <f t="shared" si="1"/>
        <v>0.83690476190476137</v>
      </c>
      <c r="I7" s="30" t="s">
        <v>22</v>
      </c>
      <c r="J7" s="5">
        <f>NPV(-N2,J10:N10)</f>
        <v>-2.0876826722338206</v>
      </c>
      <c r="L7" s="5">
        <f>NPV(N2,G2:G31)</f>
        <v>12.002458248228596</v>
      </c>
      <c r="M7" t="s">
        <v>24</v>
      </c>
    </row>
    <row r="8" spans="1:15" ht="16" thickBot="1">
      <c r="A8">
        <f t="shared" si="2"/>
        <v>7</v>
      </c>
      <c r="B8" s="1">
        <f t="shared" si="3"/>
        <v>8.4571428571428502</v>
      </c>
      <c r="C8" s="1">
        <f t="shared" si="4"/>
        <v>0.35238095238095224</v>
      </c>
      <c r="D8" s="1">
        <f t="shared" si="5"/>
        <v>8.1047619047618973</v>
      </c>
      <c r="F8" s="1">
        <f t="shared" si="0"/>
        <v>0.46514285714285675</v>
      </c>
      <c r="G8" s="4">
        <f t="shared" si="1"/>
        <v>0.81752380952380899</v>
      </c>
      <c r="I8" s="30" t="s">
        <v>16</v>
      </c>
      <c r="J8" s="5">
        <f>IF(I26&lt;=I18,N4,N3)*J7</f>
        <v>-0.62630480167014613</v>
      </c>
      <c r="K8" s="3"/>
      <c r="L8" s="6">
        <f>L7-L6</f>
        <v>1.4310296768000264</v>
      </c>
      <c r="M8" t="s">
        <v>8</v>
      </c>
    </row>
    <row r="9" spans="1:15" ht="16" thickTop="1">
      <c r="A9">
        <f t="shared" si="2"/>
        <v>8</v>
      </c>
      <c r="B9" s="1">
        <f t="shared" si="3"/>
        <v>8.1047619047618973</v>
      </c>
      <c r="C9" s="1">
        <f t="shared" si="4"/>
        <v>0.35238095238095224</v>
      </c>
      <c r="D9" s="1">
        <f t="shared" si="5"/>
        <v>7.7523809523809453</v>
      </c>
      <c r="F9" s="1">
        <f t="shared" si="0"/>
        <v>0.44576190476190436</v>
      </c>
      <c r="G9" s="4">
        <f t="shared" si="1"/>
        <v>0.7981428571428566</v>
      </c>
      <c r="K9" s="7"/>
    </row>
    <row r="10" spans="1:15" ht="30">
      <c r="A10">
        <f t="shared" si="2"/>
        <v>9</v>
      </c>
      <c r="B10" s="1">
        <f t="shared" si="3"/>
        <v>7.7523809523809453</v>
      </c>
      <c r="C10" s="1">
        <f t="shared" si="4"/>
        <v>0.35238095238095224</v>
      </c>
      <c r="D10" s="1">
        <f t="shared" si="5"/>
        <v>7.3999999999999932</v>
      </c>
      <c r="F10" s="1">
        <f t="shared" si="0"/>
        <v>0.42638095238095197</v>
      </c>
      <c r="G10" s="4">
        <f t="shared" si="1"/>
        <v>0.77876190476190421</v>
      </c>
      <c r="I10" s="2" t="s">
        <v>18</v>
      </c>
      <c r="J10" s="4">
        <f>-I26+I18</f>
        <v>-2</v>
      </c>
      <c r="K10" s="4">
        <v>0</v>
      </c>
      <c r="L10" s="4">
        <v>0</v>
      </c>
      <c r="M10" s="4">
        <v>0</v>
      </c>
      <c r="N10" s="4">
        <v>0</v>
      </c>
      <c r="O10" s="4"/>
    </row>
    <row r="11" spans="1:15">
      <c r="A11">
        <f t="shared" si="2"/>
        <v>10</v>
      </c>
      <c r="B11" s="1">
        <f t="shared" si="3"/>
        <v>7.3999999999999932</v>
      </c>
      <c r="C11" s="1">
        <f t="shared" si="4"/>
        <v>0.35238095238095224</v>
      </c>
      <c r="D11" s="1">
        <f t="shared" si="5"/>
        <v>7.0476190476190412</v>
      </c>
      <c r="F11" s="1">
        <f t="shared" si="0"/>
        <v>0.40699999999999964</v>
      </c>
      <c r="G11" s="4">
        <f t="shared" si="1"/>
        <v>0.75938095238095182</v>
      </c>
    </row>
    <row r="12" spans="1:15">
      <c r="A12">
        <f t="shared" si="2"/>
        <v>11</v>
      </c>
      <c r="B12" s="1">
        <f t="shared" si="3"/>
        <v>7.0476190476190412</v>
      </c>
      <c r="C12" s="1">
        <f t="shared" si="4"/>
        <v>0.35238095238095224</v>
      </c>
      <c r="D12" s="1">
        <f t="shared" si="5"/>
        <v>6.6952380952380892</v>
      </c>
      <c r="F12" s="1">
        <f t="shared" si="0"/>
        <v>0.38761904761904725</v>
      </c>
      <c r="G12" s="4">
        <f t="shared" si="1"/>
        <v>0.73999999999999955</v>
      </c>
    </row>
    <row r="13" spans="1:15">
      <c r="A13">
        <f t="shared" si="2"/>
        <v>12</v>
      </c>
      <c r="B13" s="1">
        <f t="shared" si="3"/>
        <v>6.6952380952380892</v>
      </c>
      <c r="C13" s="1">
        <f t="shared" si="4"/>
        <v>0.35238095238095224</v>
      </c>
      <c r="D13" s="1">
        <f t="shared" si="5"/>
        <v>6.3428571428571372</v>
      </c>
      <c r="F13" s="1">
        <f t="shared" si="0"/>
        <v>0.36823809523809492</v>
      </c>
      <c r="G13" s="4">
        <f t="shared" si="1"/>
        <v>0.72061904761904716</v>
      </c>
    </row>
    <row r="14" spans="1:15" ht="16" thickBot="1">
      <c r="A14">
        <f t="shared" si="2"/>
        <v>13</v>
      </c>
      <c r="B14" s="1">
        <f t="shared" si="3"/>
        <v>6.3428571428571372</v>
      </c>
      <c r="C14" s="1">
        <f t="shared" si="4"/>
        <v>0.35238095238095224</v>
      </c>
      <c r="D14" s="1">
        <f t="shared" si="5"/>
        <v>5.9904761904761852</v>
      </c>
      <c r="F14" s="1">
        <f t="shared" si="0"/>
        <v>0.34885714285714253</v>
      </c>
      <c r="G14" s="4">
        <f t="shared" si="1"/>
        <v>0.70123809523809477</v>
      </c>
      <c r="I14" s="44" t="s">
        <v>19</v>
      </c>
      <c r="J14" s="44"/>
      <c r="K14" s="44"/>
      <c r="L14" s="44"/>
      <c r="M14" s="44"/>
      <c r="N14" s="44"/>
      <c r="O14" s="44"/>
    </row>
    <row r="15" spans="1:15">
      <c r="A15">
        <f t="shared" si="2"/>
        <v>14</v>
      </c>
      <c r="B15" s="1">
        <f t="shared" si="3"/>
        <v>5.9904761904761852</v>
      </c>
      <c r="C15" s="1">
        <f t="shared" si="4"/>
        <v>0.35238095238095224</v>
      </c>
      <c r="D15" s="1">
        <f t="shared" si="5"/>
        <v>5.6380952380952332</v>
      </c>
      <c r="F15" s="1">
        <f t="shared" si="0"/>
        <v>0.3294761904761902</v>
      </c>
      <c r="G15" s="4">
        <f t="shared" si="1"/>
        <v>0.6818571428571425</v>
      </c>
      <c r="I15" s="11"/>
      <c r="J15" s="12"/>
      <c r="K15" s="12"/>
      <c r="L15" s="12"/>
      <c r="M15" s="12"/>
      <c r="N15" s="12"/>
      <c r="O15" s="13"/>
    </row>
    <row r="16" spans="1:15">
      <c r="A16">
        <f t="shared" si="2"/>
        <v>15</v>
      </c>
      <c r="B16" s="1">
        <f t="shared" si="3"/>
        <v>5.6380952380952332</v>
      </c>
      <c r="C16" s="1">
        <f t="shared" si="4"/>
        <v>0.35238095238095224</v>
      </c>
      <c r="D16" s="1">
        <f t="shared" si="5"/>
        <v>5.2857142857142811</v>
      </c>
      <c r="F16" s="1">
        <f t="shared" si="0"/>
        <v>0.31009523809523781</v>
      </c>
      <c r="G16" s="4">
        <f t="shared" si="1"/>
        <v>0.66247619047619</v>
      </c>
      <c r="I16" s="42" t="s">
        <v>10</v>
      </c>
      <c r="J16" s="43"/>
      <c r="K16" s="43"/>
      <c r="L16" s="43"/>
      <c r="M16" s="43"/>
      <c r="N16" s="14"/>
      <c r="O16" s="15"/>
    </row>
    <row r="17" spans="1:17">
      <c r="A17">
        <f t="shared" si="2"/>
        <v>16</v>
      </c>
      <c r="B17" s="1">
        <f t="shared" si="3"/>
        <v>5.2857142857142811</v>
      </c>
      <c r="C17" s="1">
        <f t="shared" si="4"/>
        <v>0.35238095238095224</v>
      </c>
      <c r="D17" s="1">
        <f t="shared" si="5"/>
        <v>4.9333333333333291</v>
      </c>
      <c r="F17" s="1">
        <f t="shared" si="0"/>
        <v>0.29071428571428548</v>
      </c>
      <c r="G17" s="4">
        <f t="shared" si="1"/>
        <v>0.64309523809523772</v>
      </c>
      <c r="I17" s="16">
        <v>1</v>
      </c>
      <c r="J17" s="14">
        <v>2</v>
      </c>
      <c r="K17" s="14">
        <v>3</v>
      </c>
      <c r="L17" s="14">
        <v>4</v>
      </c>
      <c r="M17" s="14">
        <v>5</v>
      </c>
      <c r="N17" s="14"/>
      <c r="O17" s="15"/>
    </row>
    <row r="18" spans="1:17">
      <c r="A18">
        <f t="shared" si="2"/>
        <v>17</v>
      </c>
      <c r="B18" s="1">
        <f t="shared" si="3"/>
        <v>4.9333333333333291</v>
      </c>
      <c r="C18" s="1">
        <f t="shared" si="4"/>
        <v>0.35238095238095224</v>
      </c>
      <c r="D18" s="1">
        <f t="shared" si="5"/>
        <v>4.5809523809523771</v>
      </c>
      <c r="F18" s="1">
        <f t="shared" si="0"/>
        <v>0.27133333333333309</v>
      </c>
      <c r="G18" s="4">
        <f t="shared" si="1"/>
        <v>0.62371428571428533</v>
      </c>
      <c r="I18" s="17">
        <v>10</v>
      </c>
      <c r="J18" s="18">
        <f>I20</f>
        <v>9.7142857142857135</v>
      </c>
      <c r="K18" s="18">
        <f t="shared" ref="K18:M18" si="6">J20</f>
        <v>9.428571428571427</v>
      </c>
      <c r="L18" s="18">
        <f t="shared" si="6"/>
        <v>9.1428571428571406</v>
      </c>
      <c r="M18" s="18">
        <f t="shared" si="6"/>
        <v>8.8571428571428541</v>
      </c>
      <c r="N18" s="14" t="s">
        <v>20</v>
      </c>
      <c r="O18" s="15"/>
    </row>
    <row r="19" spans="1:17">
      <c r="A19">
        <f t="shared" si="2"/>
        <v>18</v>
      </c>
      <c r="B19" s="1">
        <f t="shared" si="3"/>
        <v>4.5809523809523771</v>
      </c>
      <c r="C19" s="1">
        <f t="shared" si="4"/>
        <v>0.35238095238095224</v>
      </c>
      <c r="D19" s="1">
        <f t="shared" si="5"/>
        <v>4.2285714285714251</v>
      </c>
      <c r="F19" s="1">
        <f t="shared" si="0"/>
        <v>0.25195238095238076</v>
      </c>
      <c r="G19" s="4">
        <f t="shared" si="1"/>
        <v>0.60433333333333294</v>
      </c>
      <c r="I19" s="19">
        <f>I18/35</f>
        <v>0.2857142857142857</v>
      </c>
      <c r="J19" s="18">
        <f>I19</f>
        <v>0.2857142857142857</v>
      </c>
      <c r="K19" s="18">
        <f t="shared" ref="K19:M19" si="7">J19</f>
        <v>0.2857142857142857</v>
      </c>
      <c r="L19" s="18">
        <f t="shared" si="7"/>
        <v>0.2857142857142857</v>
      </c>
      <c r="M19" s="18">
        <f t="shared" si="7"/>
        <v>0.2857142857142857</v>
      </c>
      <c r="N19" s="14" t="s">
        <v>12</v>
      </c>
      <c r="O19" s="15"/>
    </row>
    <row r="20" spans="1:17">
      <c r="A20">
        <f t="shared" si="2"/>
        <v>19</v>
      </c>
      <c r="B20" s="1">
        <f t="shared" si="3"/>
        <v>4.2285714285714251</v>
      </c>
      <c r="C20" s="1">
        <f t="shared" si="4"/>
        <v>0.35238095238095224</v>
      </c>
      <c r="D20" s="1">
        <f t="shared" si="5"/>
        <v>3.8761904761904731</v>
      </c>
      <c r="F20" s="1">
        <f t="shared" si="0"/>
        <v>0.23257142857142837</v>
      </c>
      <c r="G20" s="4">
        <f t="shared" si="1"/>
        <v>0.58495238095238067</v>
      </c>
      <c r="I20" s="19">
        <f>I18-I19</f>
        <v>9.7142857142857135</v>
      </c>
      <c r="J20" s="18">
        <f>J18-J19</f>
        <v>9.428571428571427</v>
      </c>
      <c r="K20" s="18">
        <f t="shared" ref="K20:M20" si="8">K18-K19</f>
        <v>9.1428571428571406</v>
      </c>
      <c r="L20" s="18">
        <f t="shared" si="8"/>
        <v>8.8571428571428541</v>
      </c>
      <c r="M20" s="18">
        <f t="shared" si="8"/>
        <v>8.5714285714285676</v>
      </c>
      <c r="N20" s="14" t="s">
        <v>21</v>
      </c>
      <c r="O20" s="15"/>
    </row>
    <row r="21" spans="1:17">
      <c r="A21">
        <f t="shared" si="2"/>
        <v>20</v>
      </c>
      <c r="B21" s="1">
        <f t="shared" si="3"/>
        <v>3.8761904761904731</v>
      </c>
      <c r="C21" s="1">
        <f t="shared" si="4"/>
        <v>0.35238095238095224</v>
      </c>
      <c r="D21" s="1">
        <f t="shared" si="5"/>
        <v>3.5238095238095211</v>
      </c>
      <c r="F21" s="1">
        <f t="shared" si="0"/>
        <v>0.21319047619047601</v>
      </c>
      <c r="G21" s="4">
        <f t="shared" si="1"/>
        <v>0.56557142857142828</v>
      </c>
      <c r="I21" s="20">
        <f>I18*$N$1</f>
        <v>0.55000000000000004</v>
      </c>
      <c r="J21" s="21">
        <f>J18*$N$1</f>
        <v>0.53428571428571425</v>
      </c>
      <c r="K21" s="21">
        <f>K18*$N$1</f>
        <v>0.51857142857142846</v>
      </c>
      <c r="L21" s="21">
        <f>L18*$N$1</f>
        <v>0.50285714285714278</v>
      </c>
      <c r="M21" s="21">
        <f>M18*$N$1</f>
        <v>0.48714285714285699</v>
      </c>
      <c r="N21" s="14" t="s">
        <v>4</v>
      </c>
      <c r="O21" s="15"/>
    </row>
    <row r="22" spans="1:17">
      <c r="A22">
        <f t="shared" si="2"/>
        <v>21</v>
      </c>
      <c r="B22" s="1">
        <f t="shared" si="3"/>
        <v>3.5238095238095211</v>
      </c>
      <c r="C22" s="1">
        <f t="shared" si="4"/>
        <v>0.35238095238095224</v>
      </c>
      <c r="D22" s="1">
        <f t="shared" si="5"/>
        <v>3.171428571428569</v>
      </c>
      <c r="F22" s="1">
        <f t="shared" si="0"/>
        <v>0.19380952380952365</v>
      </c>
      <c r="G22" s="4">
        <f t="shared" si="1"/>
        <v>0.54619047619047589</v>
      </c>
      <c r="I22" s="20"/>
      <c r="J22" s="21"/>
      <c r="K22" s="21"/>
      <c r="L22" s="21"/>
      <c r="M22" s="21"/>
      <c r="N22" s="14"/>
      <c r="O22" s="15"/>
    </row>
    <row r="23" spans="1:17">
      <c r="A23">
        <f t="shared" si="2"/>
        <v>22</v>
      </c>
      <c r="B23" s="1">
        <f t="shared" si="3"/>
        <v>3.171428571428569</v>
      </c>
      <c r="C23" s="1">
        <f t="shared" si="4"/>
        <v>0.35238095238095224</v>
      </c>
      <c r="D23" s="1">
        <f t="shared" si="5"/>
        <v>2.819047619047617</v>
      </c>
      <c r="F23" s="1">
        <f t="shared" si="0"/>
        <v>0.17442857142857129</v>
      </c>
      <c r="G23" s="4">
        <f t="shared" si="1"/>
        <v>0.52680952380952351</v>
      </c>
      <c r="I23" s="16"/>
      <c r="J23" s="14"/>
      <c r="K23" s="14"/>
      <c r="L23" s="14"/>
      <c r="M23" s="14"/>
      <c r="N23" s="14"/>
      <c r="O23" s="15"/>
    </row>
    <row r="24" spans="1:17">
      <c r="A24">
        <f t="shared" si="2"/>
        <v>23</v>
      </c>
      <c r="B24" s="1">
        <f t="shared" si="3"/>
        <v>2.819047619047617</v>
      </c>
      <c r="C24" s="1">
        <f t="shared" si="4"/>
        <v>0.35238095238095224</v>
      </c>
      <c r="D24" s="1">
        <f t="shared" si="5"/>
        <v>2.466666666666665</v>
      </c>
      <c r="F24" s="1">
        <f t="shared" si="0"/>
        <v>0.15504761904761893</v>
      </c>
      <c r="G24" s="4">
        <f t="shared" si="1"/>
        <v>0.50742857142857112</v>
      </c>
      <c r="I24" s="22"/>
      <c r="J24" s="23"/>
      <c r="K24" s="23" t="s">
        <v>11</v>
      </c>
      <c r="L24" s="23"/>
      <c r="M24" s="23"/>
      <c r="N24" s="14"/>
      <c r="O24" s="15"/>
    </row>
    <row r="25" spans="1:17">
      <c r="A25">
        <f t="shared" si="2"/>
        <v>24</v>
      </c>
      <c r="B25" s="1">
        <f t="shared" si="3"/>
        <v>2.466666666666665</v>
      </c>
      <c r="C25" s="1">
        <f t="shared" si="4"/>
        <v>0.35238095238095224</v>
      </c>
      <c r="D25" s="1">
        <f t="shared" si="5"/>
        <v>2.114285714285713</v>
      </c>
      <c r="F25" s="1">
        <f t="shared" si="0"/>
        <v>0.13566666666666657</v>
      </c>
      <c r="G25" s="4">
        <f t="shared" si="1"/>
        <v>0.48804761904761884</v>
      </c>
      <c r="I25" s="16"/>
      <c r="J25" s="14"/>
      <c r="K25" s="14"/>
      <c r="L25" s="14"/>
      <c r="M25" s="14"/>
      <c r="N25" s="14"/>
      <c r="O25" s="15"/>
    </row>
    <row r="26" spans="1:17">
      <c r="A26">
        <f t="shared" si="2"/>
        <v>25</v>
      </c>
      <c r="B26" s="1">
        <f t="shared" si="3"/>
        <v>2.114285714285713</v>
      </c>
      <c r="C26" s="1">
        <f t="shared" si="4"/>
        <v>0.35238095238095224</v>
      </c>
      <c r="D26" s="1">
        <f t="shared" si="5"/>
        <v>1.7619047619047608</v>
      </c>
      <c r="F26" s="1">
        <f t="shared" si="0"/>
        <v>0.11628571428571421</v>
      </c>
      <c r="G26" s="4">
        <f t="shared" si="1"/>
        <v>0.46866666666666645</v>
      </c>
      <c r="I26" s="17">
        <v>12</v>
      </c>
      <c r="J26" s="18">
        <f>I28</f>
        <v>11.714285714285714</v>
      </c>
      <c r="K26" s="18">
        <f t="shared" ref="K26:M26" si="9">J28</f>
        <v>11.428571428571427</v>
      </c>
      <c r="L26" s="18">
        <f t="shared" si="9"/>
        <v>11.142857142857141</v>
      </c>
      <c r="M26" s="18">
        <f t="shared" si="9"/>
        <v>10.857142857142854</v>
      </c>
      <c r="N26" s="14" t="s">
        <v>20</v>
      </c>
      <c r="O26" s="15"/>
    </row>
    <row r="27" spans="1:17">
      <c r="A27">
        <f t="shared" si="2"/>
        <v>26</v>
      </c>
      <c r="B27" s="1">
        <f t="shared" si="3"/>
        <v>1.7619047619047608</v>
      </c>
      <c r="C27" s="1">
        <f t="shared" si="4"/>
        <v>0.35238095238095224</v>
      </c>
      <c r="D27" s="1">
        <f t="shared" si="5"/>
        <v>1.4095238095238085</v>
      </c>
      <c r="F27" s="1">
        <f t="shared" si="0"/>
        <v>9.6904761904761841E-2</v>
      </c>
      <c r="G27" s="4">
        <f t="shared" si="1"/>
        <v>0.44928571428571407</v>
      </c>
      <c r="I27" s="19">
        <f>I19</f>
        <v>0.2857142857142857</v>
      </c>
      <c r="J27" s="18">
        <f>I27</f>
        <v>0.2857142857142857</v>
      </c>
      <c r="K27" s="18">
        <f t="shared" ref="K27:M27" si="10">J27</f>
        <v>0.2857142857142857</v>
      </c>
      <c r="L27" s="18">
        <f t="shared" si="10"/>
        <v>0.2857142857142857</v>
      </c>
      <c r="M27" s="18">
        <f t="shared" si="10"/>
        <v>0.2857142857142857</v>
      </c>
      <c r="N27" s="14" t="s">
        <v>12</v>
      </c>
      <c r="O27" s="15"/>
    </row>
    <row r="28" spans="1:17">
      <c r="A28">
        <f t="shared" si="2"/>
        <v>27</v>
      </c>
      <c r="B28" s="1">
        <f t="shared" si="3"/>
        <v>1.4095238095238085</v>
      </c>
      <c r="C28" s="1">
        <f t="shared" si="4"/>
        <v>0.35238095238095224</v>
      </c>
      <c r="D28" s="1">
        <f t="shared" si="5"/>
        <v>1.0571428571428563</v>
      </c>
      <c r="F28" s="1">
        <f t="shared" si="0"/>
        <v>7.7523809523809467E-2</v>
      </c>
      <c r="G28" s="4">
        <f t="shared" si="1"/>
        <v>0.42990476190476168</v>
      </c>
      <c r="I28" s="19">
        <f>I26-I27</f>
        <v>11.714285714285714</v>
      </c>
      <c r="J28" s="18">
        <f>J26-J27</f>
        <v>11.428571428571427</v>
      </c>
      <c r="K28" s="18">
        <f t="shared" ref="K28" si="11">K26-K27</f>
        <v>11.142857142857141</v>
      </c>
      <c r="L28" s="18">
        <f t="shared" ref="L28" si="12">L26-L27</f>
        <v>10.857142857142854</v>
      </c>
      <c r="M28" s="18">
        <f t="shared" ref="M28" si="13">M26-M27</f>
        <v>10.571428571428568</v>
      </c>
      <c r="N28" s="14" t="s">
        <v>21</v>
      </c>
      <c r="O28" s="15"/>
    </row>
    <row r="29" spans="1:17">
      <c r="A29">
        <f t="shared" si="2"/>
        <v>28</v>
      </c>
      <c r="B29" s="1">
        <f t="shared" si="3"/>
        <v>1.0571428571428563</v>
      </c>
      <c r="C29" s="1">
        <f t="shared" si="4"/>
        <v>0.35238095238095224</v>
      </c>
      <c r="D29" s="1">
        <f t="shared" si="5"/>
        <v>0.70476190476190403</v>
      </c>
      <c r="F29" s="1">
        <f t="shared" si="0"/>
        <v>5.8142857142857093E-2</v>
      </c>
      <c r="G29" s="4">
        <f t="shared" si="1"/>
        <v>0.41052380952380935</v>
      </c>
      <c r="I29" s="20">
        <f>I26*$N$1</f>
        <v>0.66</v>
      </c>
      <c r="J29" s="21">
        <f>J26*$N$1</f>
        <v>0.64428571428571424</v>
      </c>
      <c r="K29" s="21">
        <f>K26*$N$1</f>
        <v>0.62857142857142845</v>
      </c>
      <c r="L29" s="21">
        <f>L26*$N$1</f>
        <v>0.61285714285714277</v>
      </c>
      <c r="M29" s="21">
        <f>M26*$N$1</f>
        <v>0.59714285714285698</v>
      </c>
      <c r="N29" s="14" t="s">
        <v>4</v>
      </c>
      <c r="O29" s="15"/>
    </row>
    <row r="30" spans="1:17" ht="16" thickBot="1">
      <c r="A30">
        <f t="shared" si="2"/>
        <v>29</v>
      </c>
      <c r="B30" s="1">
        <f t="shared" si="3"/>
        <v>0.70476190476190403</v>
      </c>
      <c r="C30" s="1">
        <f t="shared" si="4"/>
        <v>0.35238095238095224</v>
      </c>
      <c r="D30" s="1">
        <f t="shared" si="5"/>
        <v>0.3523809523809518</v>
      </c>
      <c r="F30" s="1">
        <f t="shared" si="0"/>
        <v>3.876190476190472E-2</v>
      </c>
      <c r="G30" s="4">
        <f t="shared" si="1"/>
        <v>0.39114285714285696</v>
      </c>
      <c r="I30" s="24"/>
      <c r="J30" s="25"/>
      <c r="K30" s="25"/>
      <c r="L30" s="25"/>
      <c r="M30" s="25"/>
      <c r="N30" s="26"/>
      <c r="O30" s="27"/>
    </row>
    <row r="31" spans="1:17">
      <c r="A31">
        <f t="shared" si="2"/>
        <v>30</v>
      </c>
      <c r="B31" s="1">
        <f t="shared" si="3"/>
        <v>0.3523809523809518</v>
      </c>
      <c r="C31" s="1">
        <f t="shared" si="4"/>
        <v>0.35238095238095224</v>
      </c>
      <c r="D31" s="1">
        <f t="shared" si="5"/>
        <v>-4.4408920985006262E-16</v>
      </c>
      <c r="F31" s="1">
        <f t="shared" si="0"/>
        <v>1.9380952380952349E-2</v>
      </c>
      <c r="G31" s="4">
        <f t="shared" si="1"/>
        <v>0.37176190476190457</v>
      </c>
      <c r="O31" s="2"/>
      <c r="Q31" s="28"/>
    </row>
    <row r="32" spans="1:17">
      <c r="O32" s="2"/>
      <c r="Q32" s="28"/>
    </row>
    <row r="33" spans="1:17">
      <c r="C33" s="2"/>
      <c r="Q33" s="28"/>
    </row>
    <row r="34" spans="1:17">
      <c r="I34" s="30"/>
      <c r="J34" s="4"/>
      <c r="K34" s="4"/>
      <c r="L34" s="4"/>
      <c r="M34" s="4"/>
      <c r="N34" s="4"/>
      <c r="O34" s="2"/>
      <c r="Q34" s="28"/>
    </row>
    <row r="35" spans="1:17">
      <c r="I35" s="29"/>
      <c r="Q35" s="14"/>
    </row>
    <row r="36" spans="1:17">
      <c r="I36" s="30"/>
      <c r="J36" s="5"/>
    </row>
    <row r="37" spans="1:17">
      <c r="I37" s="30"/>
      <c r="J37" s="5"/>
    </row>
    <row r="38" spans="1:17">
      <c r="I38" s="30"/>
      <c r="J38" s="1"/>
    </row>
    <row r="40" spans="1:17">
      <c r="A40" s="8"/>
    </row>
  </sheetData>
  <customSheetViews>
    <customSheetView guid="{06CAFFB5-1E3F-544C-9E23-5CC35279DF01}">
      <selection activeCell="A8" sqref="A8"/>
      <pageSetup paperSize="9" orientation="portrait" horizontalDpi="4294967292" verticalDpi="4294967292"/>
    </customSheetView>
  </customSheetViews>
  <mergeCells count="2">
    <mergeCell ref="I16:M16"/>
    <mergeCell ref="I14:O14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CME</Company>
  <LinksUpToDate>false</LinksUpToDate>
  <SharedDoc>true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Mountain</dc:creator>
  <cp:lastModifiedBy>Bruce Mountain</cp:lastModifiedBy>
  <dcterms:created xsi:type="dcterms:W3CDTF">2013-08-21T19:48:29Z</dcterms:created>
  <dcterms:modified xsi:type="dcterms:W3CDTF">2013-09-24T07:44:26Z</dcterms:modified>
</cp:coreProperties>
</file>