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9030" yWindow="120" windowWidth="10515" windowHeight="10965"/>
  </bookViews>
  <sheets>
    <sheet name="VCR price indexes (transposed)" sheetId="8" r:id="rId1"/>
    <sheet name="Reliability metrics" sheetId="1" r:id="rId2"/>
    <sheet name="Output price calculations" sheetId="3" r:id="rId3"/>
    <sheet name="Price index calculations" sheetId="7" r:id="rId4"/>
  </sheets>
  <definedNames>
    <definedName name="_xlnm.Print_Area" localSheetId="2">'Output price calculations'!$B$2:$K$8</definedName>
  </definedNames>
  <calcPr calcId="145621"/>
</workbook>
</file>

<file path=xl/calcChain.xml><?xml version="1.0" encoding="utf-8"?>
<calcChain xmlns="http://schemas.openxmlformats.org/spreadsheetml/2006/main">
  <c r="C4" i="3"/>
  <c r="D4"/>
  <c r="E4"/>
  <c r="F4"/>
  <c r="G4"/>
  <c r="H4"/>
  <c r="I4"/>
  <c r="C5"/>
  <c r="D5"/>
  <c r="E5"/>
  <c r="F5"/>
  <c r="G5"/>
  <c r="H5"/>
  <c r="I5"/>
  <c r="C6"/>
  <c r="D6"/>
  <c r="E6"/>
  <c r="F6"/>
  <c r="G6"/>
  <c r="H6"/>
  <c r="I6"/>
  <c r="C7"/>
  <c r="D7"/>
  <c r="E7"/>
  <c r="F7"/>
  <c r="G7"/>
  <c r="H7"/>
  <c r="I7"/>
  <c r="C8"/>
  <c r="D8"/>
  <c r="E8"/>
  <c r="F8"/>
  <c r="G8"/>
  <c r="H8"/>
  <c r="I8"/>
  <c r="J5"/>
  <c r="J6"/>
  <c r="J7"/>
  <c r="J8"/>
  <c r="J4"/>
  <c r="K10" i="1" l="1"/>
  <c r="K11"/>
  <c r="K12"/>
  <c r="K13"/>
  <c r="K14"/>
  <c r="K21" l="1"/>
  <c r="K17"/>
  <c r="K18"/>
  <c r="K19"/>
  <c r="K20"/>
  <c r="C9" i="7" l="1"/>
  <c r="D9"/>
  <c r="E9"/>
  <c r="F9"/>
  <c r="G9"/>
  <c r="H9"/>
  <c r="I9"/>
  <c r="C10"/>
  <c r="D10"/>
  <c r="E10"/>
  <c r="F10"/>
  <c r="G10"/>
  <c r="H10"/>
  <c r="I10"/>
  <c r="C11"/>
  <c r="D11"/>
  <c r="E11"/>
  <c r="F11"/>
  <c r="G11"/>
  <c r="H11"/>
  <c r="I11"/>
  <c r="C12"/>
  <c r="D12"/>
  <c r="E12"/>
  <c r="F12"/>
  <c r="G12"/>
  <c r="H12"/>
  <c r="I12"/>
  <c r="C13"/>
  <c r="D13"/>
  <c r="E13"/>
  <c r="F13"/>
  <c r="G13"/>
  <c r="H13"/>
  <c r="I13"/>
  <c r="J13"/>
  <c r="J20" s="1"/>
  <c r="J12"/>
  <c r="J19" s="1"/>
  <c r="J11"/>
  <c r="K11" s="1"/>
  <c r="L11" s="1"/>
  <c r="K4" s="1"/>
  <c r="J10"/>
  <c r="J17" s="1"/>
  <c r="J9"/>
  <c r="J16" s="1"/>
  <c r="E20"/>
  <c r="G19"/>
  <c r="E19"/>
  <c r="C19"/>
  <c r="H18"/>
  <c r="F18"/>
  <c r="D18"/>
  <c r="G20" l="1"/>
  <c r="C20"/>
  <c r="J18"/>
  <c r="I4"/>
  <c r="I12" i="1" s="1"/>
  <c r="C17" i="7"/>
  <c r="E17"/>
  <c r="G17"/>
  <c r="D16"/>
  <c r="F16"/>
  <c r="H16"/>
  <c r="K9"/>
  <c r="L9" s="1"/>
  <c r="F2" s="1"/>
  <c r="F10" i="1" s="1"/>
  <c r="E4" i="7"/>
  <c r="E12" i="1" s="1"/>
  <c r="C16" i="7"/>
  <c r="E16"/>
  <c r="G16"/>
  <c r="D17"/>
  <c r="F17"/>
  <c r="H17"/>
  <c r="K10"/>
  <c r="C18"/>
  <c r="E18"/>
  <c r="G18"/>
  <c r="D19"/>
  <c r="F19"/>
  <c r="H19"/>
  <c r="D20"/>
  <c r="F20"/>
  <c r="H20"/>
  <c r="C2"/>
  <c r="C10" i="1" s="1"/>
  <c r="G2" i="7"/>
  <c r="G10" i="1" s="1"/>
  <c r="C4" i="7"/>
  <c r="C12" i="1" s="1"/>
  <c r="G4" i="7"/>
  <c r="G12" i="1" s="1"/>
  <c r="L4" i="7"/>
  <c r="J4"/>
  <c r="J12" i="1" s="1"/>
  <c r="H4" i="7"/>
  <c r="H12" i="1" s="1"/>
  <c r="F4" i="7"/>
  <c r="F12" i="1" s="1"/>
  <c r="F19" s="1"/>
  <c r="D4" i="7"/>
  <c r="D12" i="1" s="1"/>
  <c r="K12" i="7"/>
  <c r="K13"/>
  <c r="I16"/>
  <c r="I17"/>
  <c r="I18"/>
  <c r="I19"/>
  <c r="I20"/>
  <c r="J2" l="1"/>
  <c r="J10" i="1" s="1"/>
  <c r="I2" i="7"/>
  <c r="I10" i="1" s="1"/>
  <c r="E2" i="7"/>
  <c r="E10" i="1" s="1"/>
  <c r="K2" i="7"/>
  <c r="L2"/>
  <c r="H2"/>
  <c r="H10" i="1" s="1"/>
  <c r="D2" i="7"/>
  <c r="D10" i="1" s="1"/>
  <c r="L10" i="7"/>
  <c r="L12"/>
  <c r="K5" s="1"/>
  <c r="L13"/>
  <c r="K6" s="1"/>
  <c r="F3" l="1"/>
  <c r="F11" i="1" s="1"/>
  <c r="I3" i="7"/>
  <c r="I11" i="1" s="1"/>
  <c r="G3" i="7"/>
  <c r="G11" i="1" s="1"/>
  <c r="E3" i="7"/>
  <c r="E11" i="1" s="1"/>
  <c r="C3" i="7"/>
  <c r="C11" i="1" s="1"/>
  <c r="L3" i="7"/>
  <c r="J3"/>
  <c r="J11" i="1" s="1"/>
  <c r="H3" i="7"/>
  <c r="H11" i="1" s="1"/>
  <c r="D3" i="7"/>
  <c r="D11" i="1" s="1"/>
  <c r="K3" i="7"/>
  <c r="L6"/>
  <c r="J6"/>
  <c r="J14" i="1" s="1"/>
  <c r="H6" i="7"/>
  <c r="H14" i="1" s="1"/>
  <c r="F6" i="7"/>
  <c r="F14" i="1" s="1"/>
  <c r="D6" i="7"/>
  <c r="D14" i="1" s="1"/>
  <c r="G6" i="7"/>
  <c r="G14" i="1" s="1"/>
  <c r="I6" i="7"/>
  <c r="I14" i="1" s="1"/>
  <c r="E6" i="7"/>
  <c r="E14" i="1" s="1"/>
  <c r="C6" i="7"/>
  <c r="C14" i="1" s="1"/>
  <c r="L5" i="7"/>
  <c r="J5"/>
  <c r="J13" i="1" s="1"/>
  <c r="H5" i="7"/>
  <c r="H13" i="1" s="1"/>
  <c r="F5" i="7"/>
  <c r="F13" i="1" s="1"/>
  <c r="D5" i="7"/>
  <c r="D13" i="1" s="1"/>
  <c r="G5" i="7"/>
  <c r="G13" i="1" s="1"/>
  <c r="C5" i="7"/>
  <c r="C13" i="1" s="1"/>
  <c r="I5" i="7"/>
  <c r="I13" i="1" s="1"/>
  <c r="E5" i="7"/>
  <c r="E13" i="1" s="1"/>
  <c r="A11" l="1"/>
  <c r="A12"/>
  <c r="A13"/>
  <c r="A14"/>
  <c r="A10"/>
  <c r="D21" l="1"/>
  <c r="D20"/>
  <c r="D17" l="1"/>
  <c r="D18"/>
  <c r="E19"/>
  <c r="E18"/>
  <c r="E21"/>
  <c r="E17"/>
  <c r="E20"/>
  <c r="I20"/>
  <c r="I18"/>
  <c r="G18"/>
  <c r="C19"/>
  <c r="C18"/>
  <c r="C21"/>
  <c r="G20"/>
  <c r="I17"/>
  <c r="G17"/>
  <c r="I21"/>
  <c r="G21"/>
  <c r="I19"/>
  <c r="G19"/>
  <c r="C17"/>
  <c r="C20"/>
  <c r="F20"/>
  <c r="H17"/>
  <c r="J21"/>
  <c r="H21"/>
  <c r="F21"/>
  <c r="J19"/>
  <c r="H19"/>
  <c r="J20"/>
  <c r="H20"/>
  <c r="J17"/>
  <c r="F17"/>
  <c r="J18"/>
  <c r="H18"/>
  <c r="F18"/>
  <c r="D19"/>
</calcChain>
</file>

<file path=xl/comments1.xml><?xml version="1.0" encoding="utf-8"?>
<comments xmlns="http://schemas.openxmlformats.org/spreadsheetml/2006/main">
  <authors>
    <author>Roberts, Jonathan</author>
  </authors>
  <commentList>
    <comment ref="K15" authorId="0">
      <text>
        <r>
          <rPr>
            <b/>
            <sz val="8"/>
            <color indexed="81"/>
            <rFont val="Tahoma"/>
            <family val="2"/>
          </rPr>
          <t>Roberts, Jonathan:</t>
        </r>
        <r>
          <rPr>
            <sz val="8"/>
            <color indexed="81"/>
            <rFont val="Tahoma"/>
            <family val="2"/>
          </rPr>
          <t xml:space="preserve">
Source: RBA statement of monetary policy August 2014. p. 71. Table 6.1. Available at: http://www.rba.gov.au/publications/smp/2014/aug/pdf/0814.pdf </t>
        </r>
      </text>
    </comment>
    <comment ref="L15" authorId="0">
      <text>
        <r>
          <rPr>
            <b/>
            <sz val="8"/>
            <color indexed="81"/>
            <rFont val="Tahoma"/>
            <family val="2"/>
          </rPr>
          <t>Roberts, Jonathan:</t>
        </r>
        <r>
          <rPr>
            <sz val="8"/>
            <color indexed="81"/>
            <rFont val="Tahoma"/>
            <family val="2"/>
          </rPr>
          <t xml:space="preserve">
Roberts, Jonathan:
Source: RBA statement of monetary policy August 2014. p. 71. Table 6.1. Available at: http://www.rba.gov.au/publications/smp/2014/aug/pdf/0814.pdf </t>
        </r>
      </text>
    </comment>
  </commentList>
</comments>
</file>

<file path=xl/sharedStrings.xml><?xml version="1.0" encoding="utf-8"?>
<sst xmlns="http://schemas.openxmlformats.org/spreadsheetml/2006/main" count="109" uniqueCount="49">
  <si>
    <t>21ENT</t>
  </si>
  <si>
    <t>22PLK</t>
  </si>
  <si>
    <t>24TNT</t>
  </si>
  <si>
    <t>25TRG</t>
  </si>
  <si>
    <t>Victoria</t>
  </si>
  <si>
    <t>NSW</t>
  </si>
  <si>
    <t>Queensland</t>
  </si>
  <si>
    <t>South Australia</t>
  </si>
  <si>
    <t>Tasmania</t>
  </si>
  <si>
    <t>Total gross income per capita ;</t>
  </si>
  <si>
    <t>Victoria ;  Gross state product per capita: Current prices ;</t>
  </si>
  <si>
    <t>New South Wales ;  Gross state product per capita: Current prices ;</t>
  </si>
  <si>
    <t>Queensland ;  Gross state product per capita: Current prices ;</t>
  </si>
  <si>
    <t>South Australia ;  Gross state product per capita: Current prices ;</t>
  </si>
  <si>
    <t>Tasmania ;  Gross state product per capita: Current prices ;</t>
  </si>
  <si>
    <t>Unit</t>
  </si>
  <si>
    <t>$</t>
  </si>
  <si>
    <t>Series Type</t>
  </si>
  <si>
    <t>Original</t>
  </si>
  <si>
    <t>Data Type</t>
  </si>
  <si>
    <t>DERIVED</t>
  </si>
  <si>
    <t>Frequency</t>
  </si>
  <si>
    <t>Annual</t>
  </si>
  <si>
    <t>Collection Month</t>
  </si>
  <si>
    <t>Series Start</t>
  </si>
  <si>
    <t>Series End</t>
  </si>
  <si>
    <t>No. Obs</t>
  </si>
  <si>
    <t>Series ID</t>
  </si>
  <si>
    <t>A2335024C</t>
  </si>
  <si>
    <t>A2336249K</t>
  </si>
  <si>
    <t>A2335023A</t>
  </si>
  <si>
    <t>A2336248J</t>
  </si>
  <si>
    <t>A2335025F</t>
  </si>
  <si>
    <t>A2336250V</t>
  </si>
  <si>
    <t>A2336251W</t>
  </si>
  <si>
    <t>A2336253A</t>
  </si>
  <si>
    <t>New South Wales</t>
  </si>
  <si>
    <t>VCR</t>
  </si>
  <si>
    <t>VCR per KWh by sector</t>
  </si>
  <si>
    <t>Total cost of interruptions</t>
  </si>
  <si>
    <t>MWh Unsupplied</t>
  </si>
  <si>
    <t>Unserved energy</t>
  </si>
  <si>
    <t>$/MWh</t>
  </si>
  <si>
    <t>ElectraNet</t>
  </si>
  <si>
    <t>Powerlink</t>
  </si>
  <si>
    <t>TasNetworks</t>
  </si>
  <si>
    <t>TransGrid</t>
  </si>
  <si>
    <t>23ANT</t>
  </si>
  <si>
    <t>AusNet Services</t>
  </si>
</sst>
</file>

<file path=xl/styles.xml><?xml version="1.0" encoding="utf-8"?>
<styleSheet xmlns="http://schemas.openxmlformats.org/spreadsheetml/2006/main">
  <numFmts count="6">
    <numFmt numFmtId="44" formatCode="_-&quot;$&quot;* #,##0.00_-;\-&quot;$&quot;* #,##0.00_-;_-&quot;$&quot;* &quot;-&quot;??_-;_-@_-"/>
    <numFmt numFmtId="164" formatCode="mmm\-yyyy"/>
    <numFmt numFmtId="165" formatCode="0;\-0;0;@"/>
    <numFmt numFmtId="166" formatCode="_-&quot;$&quot;* #,##0_-;\-&quot;$&quot;* #,##0_-;_-&quot;$&quot;* &quot;-&quot;??_-;_-@_-"/>
    <numFmt numFmtId="167" formatCode="0.000"/>
    <numFmt numFmtId="168" formatCode="0.0%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7" fillId="0" borderId="0"/>
  </cellStyleXfs>
  <cellXfs count="33">
    <xf numFmtId="0" fontId="0" fillId="0" borderId="0" xfId="0"/>
    <xf numFmtId="0" fontId="0" fillId="0" borderId="1" xfId="0" applyBorder="1"/>
    <xf numFmtId="0" fontId="4" fillId="0" borderId="0" xfId="3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/>
    <xf numFmtId="0" fontId="4" fillId="0" borderId="0" xfId="3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3" applyFont="1" applyAlignment="1"/>
    <xf numFmtId="0" fontId="4" fillId="0" borderId="0" xfId="0" applyFont="1" applyAlignment="1"/>
    <xf numFmtId="164" fontId="5" fillId="0" borderId="0" xfId="0" applyNumberFormat="1" applyFont="1" applyAlignment="1"/>
    <xf numFmtId="164" fontId="4" fillId="0" borderId="0" xfId="3" applyNumberFormat="1" applyFont="1" applyAlignment="1"/>
    <xf numFmtId="164" fontId="4" fillId="0" borderId="0" xfId="0" applyNumberFormat="1" applyFont="1" applyAlignment="1"/>
    <xf numFmtId="164" fontId="4" fillId="0" borderId="0" xfId="0" applyNumberFormat="1" applyFont="1" applyAlignment="1">
      <alignment horizontal="left"/>
    </xf>
    <xf numFmtId="165" fontId="4" fillId="0" borderId="0" xfId="3" applyNumberFormat="1" applyFont="1" applyAlignment="1"/>
    <xf numFmtId="165" fontId="4" fillId="0" borderId="0" xfId="0" applyNumberFormat="1" applyFont="1" applyAlignment="1"/>
    <xf numFmtId="164" fontId="4" fillId="2" borderId="0" xfId="0" applyNumberFormat="1" applyFont="1" applyFill="1" applyAlignment="1">
      <alignment horizontal="left"/>
    </xf>
    <xf numFmtId="165" fontId="4" fillId="2" borderId="0" xfId="3" applyNumberFormat="1" applyFont="1" applyFill="1" applyAlignment="1"/>
    <xf numFmtId="165" fontId="4" fillId="2" borderId="0" xfId="0" applyNumberFormat="1" applyFont="1" applyFill="1" applyAlignment="1"/>
    <xf numFmtId="0" fontId="0" fillId="2" borderId="0" xfId="0" applyFill="1"/>
    <xf numFmtId="0" fontId="0" fillId="0" borderId="0" xfId="0" applyFont="1" applyAlignment="1">
      <alignment horizontal="left"/>
    </xf>
    <xf numFmtId="0" fontId="0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2" fontId="0" fillId="0" borderId="0" xfId="0" applyNumberFormat="1"/>
    <xf numFmtId="1" fontId="0" fillId="0" borderId="0" xfId="0" applyNumberFormat="1"/>
    <xf numFmtId="9" fontId="0" fillId="0" borderId="0" xfId="2" applyFont="1"/>
    <xf numFmtId="166" fontId="0" fillId="0" borderId="0" xfId="1" applyNumberFormat="1" applyFont="1"/>
    <xf numFmtId="0" fontId="2" fillId="0" borderId="0" xfId="0" applyFont="1" applyFill="1"/>
    <xf numFmtId="167" fontId="0" fillId="0" borderId="0" xfId="0" applyNumberFormat="1"/>
    <xf numFmtId="168" fontId="0" fillId="0" borderId="0" xfId="2" applyNumberFormat="1" applyFont="1"/>
    <xf numFmtId="9" fontId="0" fillId="0" borderId="0" xfId="2" applyNumberFormat="1" applyFont="1"/>
    <xf numFmtId="166" fontId="0" fillId="0" borderId="0" xfId="1" applyNumberFormat="1" applyFont="1" applyFill="1"/>
    <xf numFmtId="2" fontId="0" fillId="0" borderId="0" xfId="0" applyNumberFormat="1" applyFill="1"/>
  </cellXfs>
  <cellStyles count="8">
    <cellStyle name="Currency" xfId="1" builtinId="4"/>
    <cellStyle name="Hyperlink 2" xfId="4"/>
    <cellStyle name="Normal" xfId="0" builtinId="0"/>
    <cellStyle name="Normal 2" xfId="5"/>
    <cellStyle name="Normal 3" xfId="6"/>
    <cellStyle name="Normal 4" xfId="7"/>
    <cellStyle name="Normal 4 2" xfId="3"/>
    <cellStyle name="Percent" xfId="2" builtinId="5"/>
  </cellStyles>
  <dxfs count="0"/>
  <tableStyles count="0" defaultTableStyle="TableStyleMedium2" defaultPivotStyle="PivotStyleLight16"/>
  <colors>
    <mruColors>
      <color rgb="FFFCC0C0"/>
      <color rgb="FF2171B5"/>
      <color rgb="FF800026"/>
      <color rgb="FFA1D99B"/>
      <color rgb="FFFD97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strRef>
              <c:f>'Reliability metrics'!$B$17</c:f>
              <c:strCache>
                <c:ptCount val="1"/>
                <c:pt idx="0">
                  <c:v>ElectraNet</c:v>
                </c:pt>
              </c:strCache>
            </c:strRef>
          </c:tx>
          <c:spPr>
            <a:ln>
              <a:solidFill>
                <a:srgbClr val="FD973C"/>
              </a:solidFill>
            </a:ln>
          </c:spPr>
          <c:marker>
            <c:symbol val="diamond"/>
            <c:size val="7"/>
            <c:spPr>
              <a:solidFill>
                <a:srgbClr val="FD973C"/>
              </a:solidFill>
              <a:ln>
                <a:noFill/>
              </a:ln>
            </c:spPr>
          </c:marker>
          <c:cat>
            <c:numRef>
              <c:f>'Reliability metrics'!$C$2:$K$2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'Reliability metrics'!$C$17:$K$17</c:f>
              <c:numCache>
                <c:formatCode>_-"$"* #,##0_-;\-"$"* #,##0_-;_-"$"* "-"??_-;_-@_-</c:formatCode>
                <c:ptCount val="9"/>
                <c:pt idx="0">
                  <c:v>1955481.9200809342</c:v>
                </c:pt>
                <c:pt idx="1">
                  <c:v>1668425.3307800577</c:v>
                </c:pt>
                <c:pt idx="2">
                  <c:v>1160106.786091435</c:v>
                </c:pt>
                <c:pt idx="3">
                  <c:v>2705035.7126250844</c:v>
                </c:pt>
                <c:pt idx="4">
                  <c:v>9226785.3547252305</c:v>
                </c:pt>
                <c:pt idx="5">
                  <c:v>12251771.199403506</c:v>
                </c:pt>
                <c:pt idx="6">
                  <c:v>10198167.886882873</c:v>
                </c:pt>
                <c:pt idx="7">
                  <c:v>12491709.658536583</c:v>
                </c:pt>
                <c:pt idx="8">
                  <c:v>9764144.5999999978</c:v>
                </c:pt>
              </c:numCache>
            </c:numRef>
          </c:val>
        </c:ser>
        <c:ser>
          <c:idx val="1"/>
          <c:order val="1"/>
          <c:tx>
            <c:strRef>
              <c:f>'Reliability metrics'!$B$18</c:f>
              <c:strCache>
                <c:ptCount val="1"/>
                <c:pt idx="0">
                  <c:v>Powerlink</c:v>
                </c:pt>
              </c:strCache>
            </c:strRef>
          </c:tx>
          <c:spPr>
            <a:ln>
              <a:solidFill>
                <a:srgbClr val="800026"/>
              </a:solidFill>
            </a:ln>
          </c:spPr>
          <c:marker>
            <c:spPr>
              <a:solidFill>
                <a:srgbClr val="800026"/>
              </a:solidFill>
              <a:ln>
                <a:noFill/>
              </a:ln>
            </c:spPr>
          </c:marker>
          <c:cat>
            <c:numRef>
              <c:f>'Reliability metrics'!$C$2:$K$2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'Reliability metrics'!$C$18:$K$18</c:f>
              <c:numCache>
                <c:formatCode>_-"$"* #,##0_-;\-"$"* #,##0_-;_-"$"* "-"??_-;_-@_-</c:formatCode>
                <c:ptCount val="9"/>
                <c:pt idx="0">
                  <c:v>6686151.2054073587</c:v>
                </c:pt>
                <c:pt idx="1">
                  <c:v>47050573.582813524</c:v>
                </c:pt>
                <c:pt idx="2">
                  <c:v>8707705.2019728478</c:v>
                </c:pt>
                <c:pt idx="3">
                  <c:v>38638201.372153185</c:v>
                </c:pt>
                <c:pt idx="4">
                  <c:v>3122433.3193472903</c:v>
                </c:pt>
                <c:pt idx="5">
                  <c:v>10055267.913924998</c:v>
                </c:pt>
                <c:pt idx="6">
                  <c:v>2872191.0000842628</c:v>
                </c:pt>
                <c:pt idx="7">
                  <c:v>1167180.3610048778</c:v>
                </c:pt>
                <c:pt idx="8">
                  <c:v>9507127.5749999993</c:v>
                </c:pt>
              </c:numCache>
            </c:numRef>
          </c:val>
        </c:ser>
        <c:ser>
          <c:idx val="2"/>
          <c:order val="2"/>
          <c:tx>
            <c:strRef>
              <c:f>'Reliability metrics'!$B$19</c:f>
              <c:strCache>
                <c:ptCount val="1"/>
                <c:pt idx="0">
                  <c:v>AusNet Services</c:v>
                </c:pt>
              </c:strCache>
            </c:strRef>
          </c:tx>
          <c:spPr>
            <a:ln>
              <a:solidFill>
                <a:srgbClr val="A1D99B"/>
              </a:solidFill>
            </a:ln>
          </c:spPr>
          <c:marker>
            <c:spPr>
              <a:solidFill>
                <a:srgbClr val="A1D99B"/>
              </a:solidFill>
              <a:ln>
                <a:noFill/>
              </a:ln>
            </c:spPr>
          </c:marker>
          <c:cat>
            <c:numRef>
              <c:f>'Reliability metrics'!$C$2:$K$2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'Reliability metrics'!$C$19:$K$19</c:f>
              <c:numCache>
                <c:formatCode>_-"$"* #,##0_-;\-"$"* #,##0_-;_-"$"* "-"??_-;_-@_-</c:formatCode>
                <c:ptCount val="9"/>
                <c:pt idx="0">
                  <c:v>13527977.44260261</c:v>
                </c:pt>
                <c:pt idx="1">
                  <c:v>2943568.0325062713</c:v>
                </c:pt>
                <c:pt idx="2">
                  <c:v>34435903.694220901</c:v>
                </c:pt>
                <c:pt idx="3">
                  <c:v>202898648.71644506</c:v>
                </c:pt>
                <c:pt idx="4">
                  <c:v>996755.22775809967</c:v>
                </c:pt>
                <c:pt idx="5">
                  <c:v>135893.38328660879</c:v>
                </c:pt>
                <c:pt idx="6">
                  <c:v>15601909.848442357</c:v>
                </c:pt>
                <c:pt idx="7">
                  <c:v>6863650.2439024393</c:v>
                </c:pt>
                <c:pt idx="8">
                  <c:v>1886104.5</c:v>
                </c:pt>
              </c:numCache>
            </c:numRef>
          </c:val>
        </c:ser>
        <c:ser>
          <c:idx val="3"/>
          <c:order val="3"/>
          <c:tx>
            <c:strRef>
              <c:f>'Reliability metrics'!$B$20</c:f>
              <c:strCache>
                <c:ptCount val="1"/>
                <c:pt idx="0">
                  <c:v>TasNetworks</c:v>
                </c:pt>
              </c:strCache>
            </c:strRef>
          </c:tx>
          <c:spPr>
            <a:ln>
              <a:solidFill>
                <a:srgbClr val="FCC0C0"/>
              </a:solidFill>
            </a:ln>
          </c:spPr>
          <c:marker>
            <c:symbol val="x"/>
            <c:size val="7"/>
            <c:spPr>
              <a:ln>
                <a:solidFill>
                  <a:srgbClr val="FCC0C0"/>
                </a:solidFill>
              </a:ln>
            </c:spPr>
          </c:marker>
          <c:cat>
            <c:numRef>
              <c:f>'Reliability metrics'!$C$2:$K$2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'Reliability metrics'!$C$20:$K$20</c:f>
              <c:numCache>
                <c:formatCode>_-"$"* #,##0_-;\-"$"* #,##0_-;_-"$"* "-"??_-;_-@_-</c:formatCode>
                <c:ptCount val="9"/>
                <c:pt idx="0">
                  <c:v>8297448.1146289902</c:v>
                </c:pt>
                <c:pt idx="1">
                  <c:v>3963697.7797176046</c:v>
                </c:pt>
                <c:pt idx="2">
                  <c:v>2627989.5525549813</c:v>
                </c:pt>
                <c:pt idx="3">
                  <c:v>7686213.1946773939</c:v>
                </c:pt>
                <c:pt idx="4">
                  <c:v>5767806.1165069658</c:v>
                </c:pt>
                <c:pt idx="5">
                  <c:v>11753536.490827713</c:v>
                </c:pt>
                <c:pt idx="6">
                  <c:v>7183356.2216795841</c:v>
                </c:pt>
                <c:pt idx="7">
                  <c:v>17777658.536585368</c:v>
                </c:pt>
                <c:pt idx="8">
                  <c:v>3469351.6</c:v>
                </c:pt>
              </c:numCache>
            </c:numRef>
          </c:val>
        </c:ser>
        <c:ser>
          <c:idx val="4"/>
          <c:order val="4"/>
          <c:tx>
            <c:strRef>
              <c:f>'Reliability metrics'!$B$21</c:f>
              <c:strCache>
                <c:ptCount val="1"/>
                <c:pt idx="0">
                  <c:v>TransGrid</c:v>
                </c:pt>
              </c:strCache>
            </c:strRef>
          </c:tx>
          <c:spPr>
            <a:ln>
              <a:solidFill>
                <a:srgbClr val="2171B5"/>
              </a:solidFill>
            </a:ln>
          </c:spPr>
          <c:marker>
            <c:symbol val="star"/>
            <c:size val="7"/>
            <c:spPr>
              <a:ln>
                <a:solidFill>
                  <a:srgbClr val="2171B5"/>
                </a:solidFill>
              </a:ln>
            </c:spPr>
          </c:marker>
          <c:cat>
            <c:numRef>
              <c:f>'Reliability metrics'!$C$2:$K$2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'Reliability metrics'!$C$21:$K$21</c:f>
              <c:numCache>
                <c:formatCode>_-"$"* #,##0_-;\-"$"* #,##0_-;_-"$"* "-"??_-;_-@_-</c:formatCode>
                <c:ptCount val="9"/>
                <c:pt idx="0">
                  <c:v>2545298.6790849986</c:v>
                </c:pt>
                <c:pt idx="1">
                  <c:v>7414113.4334124448</c:v>
                </c:pt>
                <c:pt idx="2">
                  <c:v>2134002.3204949144</c:v>
                </c:pt>
                <c:pt idx="3">
                  <c:v>5822181.4123434098</c:v>
                </c:pt>
                <c:pt idx="4">
                  <c:v>12688329.007033786</c:v>
                </c:pt>
                <c:pt idx="5">
                  <c:v>3665384.7874677312</c:v>
                </c:pt>
                <c:pt idx="6">
                  <c:v>3702465.8874522913</c:v>
                </c:pt>
                <c:pt idx="7">
                  <c:v>4484624.7804878047</c:v>
                </c:pt>
                <c:pt idx="8">
                  <c:v>2373103.7399999998</c:v>
                </c:pt>
              </c:numCache>
            </c:numRef>
          </c:val>
        </c:ser>
        <c:dLbls/>
        <c:marker val="1"/>
        <c:axId val="161620736"/>
        <c:axId val="161622272"/>
      </c:lineChart>
      <c:catAx>
        <c:axId val="161620736"/>
        <c:scaling>
          <c:orientation val="minMax"/>
        </c:scaling>
        <c:axPos val="b"/>
        <c:numFmt formatCode="General" sourceLinked="1"/>
        <c:tickLblPos val="nextTo"/>
        <c:crossAx val="161622272"/>
        <c:crosses val="autoZero"/>
        <c:auto val="1"/>
        <c:lblAlgn val="ctr"/>
        <c:lblOffset val="100"/>
      </c:catAx>
      <c:valAx>
        <c:axId val="161622272"/>
        <c:scaling>
          <c:orientation val="minMax"/>
        </c:scaling>
        <c:axPos val="l"/>
        <c:majorGridlines/>
        <c:numFmt formatCode="_-&quot;$&quot;* #,##0_-;\-&quot;$&quot;* #,##0_-;_-&quot;$&quot;* &quot;-&quot;??_-;_-@_-" sourceLinked="1"/>
        <c:tickLblPos val="nextTo"/>
        <c:crossAx val="161620736"/>
        <c:crosses val="autoZero"/>
        <c:crossBetween val="between"/>
        <c:dispUnits>
          <c:builtInUnit val="millions"/>
        </c:dispUnits>
      </c:valAx>
    </c:plotArea>
    <c:legend>
      <c:legendPos val="r"/>
      <c:layout/>
    </c:legend>
    <c:plotVisOnly val="1"/>
    <c:dispBlanksAs val="gap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533400</xdr:colOff>
      <xdr:row>22</xdr:row>
      <xdr:rowOff>157162</xdr:rowOff>
    </xdr:from>
    <xdr:to>
      <xdr:col>8</xdr:col>
      <xdr:colOff>714375</xdr:colOff>
      <xdr:row>37</xdr:row>
      <xdr:rowOff>42862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AJ14"/>
  <sheetViews>
    <sheetView tabSelected="1" workbookViewId="0"/>
  </sheetViews>
  <sheetFormatPr defaultRowHeight="15"/>
  <cols>
    <col min="29" max="29" width="9.140625" style="18"/>
  </cols>
  <sheetData>
    <row r="2" spans="1:36">
      <c r="D2" s="4" t="s">
        <v>15</v>
      </c>
      <c r="E2" s="4" t="s">
        <v>17</v>
      </c>
      <c r="F2" s="4" t="s">
        <v>19</v>
      </c>
      <c r="G2" s="4" t="s">
        <v>21</v>
      </c>
      <c r="H2" s="4" t="s">
        <v>23</v>
      </c>
      <c r="I2" s="9" t="s">
        <v>24</v>
      </c>
      <c r="J2" s="9" t="s">
        <v>25</v>
      </c>
      <c r="K2" s="4" t="s">
        <v>26</v>
      </c>
      <c r="L2" s="4" t="s">
        <v>27</v>
      </c>
      <c r="M2" s="12">
        <v>33025</v>
      </c>
      <c r="N2" s="12">
        <v>33390</v>
      </c>
      <c r="O2" s="12">
        <v>33756</v>
      </c>
      <c r="P2" s="12">
        <v>34121</v>
      </c>
      <c r="Q2" s="12">
        <v>34486</v>
      </c>
      <c r="R2" s="12">
        <v>34851</v>
      </c>
      <c r="S2" s="12">
        <v>35217</v>
      </c>
      <c r="T2" s="12">
        <v>35582</v>
      </c>
      <c r="U2" s="12">
        <v>35947</v>
      </c>
      <c r="V2" s="12">
        <v>36312</v>
      </c>
      <c r="W2" s="12">
        <v>36678</v>
      </c>
      <c r="X2" s="12">
        <v>37043</v>
      </c>
      <c r="Y2" s="12">
        <v>37408</v>
      </c>
      <c r="Z2" s="12">
        <v>37773</v>
      </c>
      <c r="AA2" s="12">
        <v>38139</v>
      </c>
      <c r="AB2" s="12">
        <v>38504</v>
      </c>
      <c r="AC2" s="15">
        <v>38869</v>
      </c>
      <c r="AD2" s="12">
        <v>39234</v>
      </c>
      <c r="AE2" s="12">
        <v>39600</v>
      </c>
      <c r="AF2" s="12">
        <v>39965</v>
      </c>
      <c r="AG2" s="12">
        <v>40330</v>
      </c>
      <c r="AH2" s="12">
        <v>40695</v>
      </c>
      <c r="AI2" s="12">
        <v>41061</v>
      </c>
      <c r="AJ2" s="12">
        <v>41426</v>
      </c>
    </row>
    <row r="3" spans="1:36" ht="35.25" thickBot="1">
      <c r="A3" s="1" t="s">
        <v>4</v>
      </c>
      <c r="C3" s="3" t="s">
        <v>9</v>
      </c>
      <c r="D3" s="6" t="s">
        <v>16</v>
      </c>
      <c r="E3" s="6" t="s">
        <v>18</v>
      </c>
      <c r="F3" s="6" t="s">
        <v>20</v>
      </c>
      <c r="G3" s="6" t="s">
        <v>22</v>
      </c>
      <c r="H3" s="8">
        <v>6</v>
      </c>
      <c r="I3" s="11">
        <v>33025</v>
      </c>
      <c r="J3" s="11">
        <v>41426</v>
      </c>
      <c r="K3" s="8">
        <v>24</v>
      </c>
      <c r="L3" s="6" t="s">
        <v>28</v>
      </c>
      <c r="M3" s="14">
        <v>21278</v>
      </c>
      <c r="N3" s="14">
        <v>21487</v>
      </c>
      <c r="O3" s="14">
        <v>20857</v>
      </c>
      <c r="P3" s="14">
        <v>21304</v>
      </c>
      <c r="Q3" s="14">
        <v>21868</v>
      </c>
      <c r="R3" s="14">
        <v>23148</v>
      </c>
      <c r="S3" s="14">
        <v>24569</v>
      </c>
      <c r="T3" s="14">
        <v>25443</v>
      </c>
      <c r="U3" s="14">
        <v>26332</v>
      </c>
      <c r="V3" s="14">
        <v>27636</v>
      </c>
      <c r="W3" s="14">
        <v>28933</v>
      </c>
      <c r="X3" s="14">
        <v>30530</v>
      </c>
      <c r="Y3" s="14">
        <v>32522</v>
      </c>
      <c r="Z3" s="14">
        <v>34110</v>
      </c>
      <c r="AA3" s="14">
        <v>35991</v>
      </c>
      <c r="AB3" s="14">
        <v>38144</v>
      </c>
      <c r="AC3" s="17">
        <v>39837</v>
      </c>
      <c r="AD3" s="14">
        <v>42202</v>
      </c>
      <c r="AE3" s="14">
        <v>45883</v>
      </c>
      <c r="AF3" s="14">
        <v>47209</v>
      </c>
      <c r="AG3" s="14">
        <v>47812</v>
      </c>
      <c r="AH3" s="14">
        <v>51460</v>
      </c>
      <c r="AI3" s="14">
        <v>53402</v>
      </c>
      <c r="AJ3" s="14">
        <v>53730</v>
      </c>
    </row>
    <row r="4" spans="1:36" ht="69" thickBot="1">
      <c r="A4" s="1"/>
      <c r="C4" s="2" t="s">
        <v>10</v>
      </c>
      <c r="D4" s="5" t="s">
        <v>16</v>
      </c>
      <c r="E4" s="5" t="s">
        <v>18</v>
      </c>
      <c r="F4" s="5" t="s">
        <v>20</v>
      </c>
      <c r="G4" s="5" t="s">
        <v>22</v>
      </c>
      <c r="H4" s="7">
        <v>6</v>
      </c>
      <c r="I4" s="10">
        <v>33025</v>
      </c>
      <c r="J4" s="10">
        <v>41426</v>
      </c>
      <c r="K4" s="7">
        <v>24</v>
      </c>
      <c r="L4" s="5" t="s">
        <v>29</v>
      </c>
      <c r="M4" s="13">
        <v>24350</v>
      </c>
      <c r="N4" s="13">
        <v>24193</v>
      </c>
      <c r="O4" s="13">
        <v>23725</v>
      </c>
      <c r="P4" s="13">
        <v>25012</v>
      </c>
      <c r="Q4" s="13">
        <v>26098</v>
      </c>
      <c r="R4" s="13">
        <v>27296</v>
      </c>
      <c r="S4" s="13">
        <v>28801</v>
      </c>
      <c r="T4" s="13">
        <v>29775</v>
      </c>
      <c r="U4" s="13">
        <v>31317</v>
      </c>
      <c r="V4" s="13">
        <v>33383</v>
      </c>
      <c r="W4" s="13">
        <v>35180</v>
      </c>
      <c r="X4" s="13">
        <v>36966</v>
      </c>
      <c r="Y4" s="13">
        <v>39211</v>
      </c>
      <c r="Z4" s="13">
        <v>41429</v>
      </c>
      <c r="AA4" s="13">
        <v>43425</v>
      </c>
      <c r="AB4" s="13">
        <v>45636</v>
      </c>
      <c r="AC4" s="16">
        <v>47050</v>
      </c>
      <c r="AD4" s="13">
        <v>49678</v>
      </c>
      <c r="AE4" s="13">
        <v>52881</v>
      </c>
      <c r="AF4" s="13">
        <v>53072</v>
      </c>
      <c r="AG4" s="13">
        <v>54584</v>
      </c>
      <c r="AH4" s="13">
        <v>56923</v>
      </c>
      <c r="AI4" s="13">
        <v>58806</v>
      </c>
      <c r="AJ4" s="13">
        <v>59404</v>
      </c>
    </row>
    <row r="6" spans="1:36" ht="35.25" thickBot="1">
      <c r="A6" s="1" t="s">
        <v>5</v>
      </c>
      <c r="C6" s="2" t="s">
        <v>9</v>
      </c>
      <c r="D6" s="5" t="s">
        <v>16</v>
      </c>
      <c r="E6" s="5" t="s">
        <v>18</v>
      </c>
      <c r="F6" s="5" t="s">
        <v>20</v>
      </c>
      <c r="G6" s="5" t="s">
        <v>22</v>
      </c>
      <c r="H6" s="7">
        <v>6</v>
      </c>
      <c r="I6" s="10">
        <v>33025</v>
      </c>
      <c r="J6" s="10">
        <v>41426</v>
      </c>
      <c r="K6" s="7">
        <v>24</v>
      </c>
      <c r="L6" s="5" t="s">
        <v>30</v>
      </c>
      <c r="M6" s="13">
        <v>22810</v>
      </c>
      <c r="N6" s="13">
        <v>23558</v>
      </c>
      <c r="O6" s="13">
        <v>23278</v>
      </c>
      <c r="P6" s="13">
        <v>23360</v>
      </c>
      <c r="Q6" s="13">
        <v>24209</v>
      </c>
      <c r="R6" s="13">
        <v>25660</v>
      </c>
      <c r="S6" s="13">
        <v>27291</v>
      </c>
      <c r="T6" s="13">
        <v>28680</v>
      </c>
      <c r="U6" s="13">
        <v>29444</v>
      </c>
      <c r="V6" s="13">
        <v>30568</v>
      </c>
      <c r="W6" s="13">
        <v>32465</v>
      </c>
      <c r="X6" s="13">
        <v>34351</v>
      </c>
      <c r="Y6" s="13">
        <v>35106</v>
      </c>
      <c r="Z6" s="13">
        <v>36567</v>
      </c>
      <c r="AA6" s="13">
        <v>39157</v>
      </c>
      <c r="AB6" s="13">
        <v>42042</v>
      </c>
      <c r="AC6" s="16">
        <v>43634</v>
      </c>
      <c r="AD6" s="13">
        <v>46232</v>
      </c>
      <c r="AE6" s="13">
        <v>49632</v>
      </c>
      <c r="AF6" s="13">
        <v>50904</v>
      </c>
      <c r="AG6" s="13">
        <v>51607</v>
      </c>
      <c r="AH6" s="13">
        <v>55446</v>
      </c>
      <c r="AI6" s="13">
        <v>57685</v>
      </c>
      <c r="AJ6" s="13">
        <v>58072</v>
      </c>
    </row>
    <row r="7" spans="1:36" ht="80.25" thickBot="1">
      <c r="A7" s="1"/>
      <c r="C7" s="2" t="s">
        <v>11</v>
      </c>
      <c r="D7" s="5" t="s">
        <v>16</v>
      </c>
      <c r="E7" s="5" t="s">
        <v>18</v>
      </c>
      <c r="F7" s="5" t="s">
        <v>20</v>
      </c>
      <c r="G7" s="5" t="s">
        <v>22</v>
      </c>
      <c r="H7" s="7">
        <v>6</v>
      </c>
      <c r="I7" s="10">
        <v>33025</v>
      </c>
      <c r="J7" s="10">
        <v>41426</v>
      </c>
      <c r="K7" s="7">
        <v>24</v>
      </c>
      <c r="L7" s="5" t="s">
        <v>31</v>
      </c>
      <c r="M7" s="13">
        <v>25445</v>
      </c>
      <c r="N7" s="13">
        <v>26091</v>
      </c>
      <c r="O7" s="13">
        <v>26370</v>
      </c>
      <c r="P7" s="13">
        <v>26901</v>
      </c>
      <c r="Q7" s="13">
        <v>28084</v>
      </c>
      <c r="R7" s="13">
        <v>29547</v>
      </c>
      <c r="S7" s="13">
        <v>31264</v>
      </c>
      <c r="T7" s="13">
        <v>32760</v>
      </c>
      <c r="U7" s="13">
        <v>34195</v>
      </c>
      <c r="V7" s="13">
        <v>35688</v>
      </c>
      <c r="W7" s="13">
        <v>37702</v>
      </c>
      <c r="X7" s="13">
        <v>39307</v>
      </c>
      <c r="Y7" s="13">
        <v>40543</v>
      </c>
      <c r="Z7" s="13">
        <v>42548</v>
      </c>
      <c r="AA7" s="13">
        <v>45264</v>
      </c>
      <c r="AB7" s="13">
        <v>47384</v>
      </c>
      <c r="AC7" s="16">
        <v>49583</v>
      </c>
      <c r="AD7" s="13">
        <v>52099</v>
      </c>
      <c r="AE7" s="13">
        <v>54908</v>
      </c>
      <c r="AF7" s="13">
        <v>56564</v>
      </c>
      <c r="AG7" s="13">
        <v>58295</v>
      </c>
      <c r="AH7" s="13">
        <v>61456</v>
      </c>
      <c r="AI7" s="13">
        <v>63739</v>
      </c>
      <c r="AJ7" s="13">
        <v>64789</v>
      </c>
    </row>
    <row r="9" spans="1:36" ht="35.25" thickBot="1">
      <c r="A9" s="1" t="s">
        <v>6</v>
      </c>
      <c r="C9" s="3" t="s">
        <v>9</v>
      </c>
      <c r="D9" s="6" t="s">
        <v>16</v>
      </c>
      <c r="E9" s="6" t="s">
        <v>18</v>
      </c>
      <c r="F9" s="6" t="s">
        <v>20</v>
      </c>
      <c r="G9" s="6" t="s">
        <v>22</v>
      </c>
      <c r="H9" s="8">
        <v>6</v>
      </c>
      <c r="I9" s="11">
        <v>33025</v>
      </c>
      <c r="J9" s="11">
        <v>41426</v>
      </c>
      <c r="K9" s="8">
        <v>24</v>
      </c>
      <c r="L9" s="6" t="s">
        <v>32</v>
      </c>
      <c r="M9" s="14">
        <v>19034</v>
      </c>
      <c r="N9" s="14">
        <v>19191</v>
      </c>
      <c r="O9" s="14">
        <v>19639</v>
      </c>
      <c r="P9" s="14">
        <v>20317</v>
      </c>
      <c r="Q9" s="14">
        <v>20779</v>
      </c>
      <c r="R9" s="14">
        <v>22102</v>
      </c>
      <c r="S9" s="14">
        <v>23234</v>
      </c>
      <c r="T9" s="14">
        <v>24635</v>
      </c>
      <c r="U9" s="14">
        <v>24986</v>
      </c>
      <c r="V9" s="14">
        <v>25875</v>
      </c>
      <c r="W9" s="14">
        <v>27033</v>
      </c>
      <c r="X9" s="14">
        <v>28609</v>
      </c>
      <c r="Y9" s="14">
        <v>30748</v>
      </c>
      <c r="Z9" s="14">
        <v>31081</v>
      </c>
      <c r="AA9" s="14">
        <v>34016</v>
      </c>
      <c r="AB9" s="14">
        <v>37286</v>
      </c>
      <c r="AC9" s="17">
        <v>40082</v>
      </c>
      <c r="AD9" s="14">
        <v>44072</v>
      </c>
      <c r="AE9" s="14">
        <v>47523</v>
      </c>
      <c r="AF9" s="14">
        <v>50446</v>
      </c>
      <c r="AG9" s="14">
        <v>50582</v>
      </c>
      <c r="AH9" s="14">
        <v>52659</v>
      </c>
      <c r="AI9" s="14">
        <v>54357</v>
      </c>
      <c r="AJ9" s="14">
        <v>54735</v>
      </c>
    </row>
    <row r="10" spans="1:36" ht="80.25" thickBot="1">
      <c r="A10" s="1"/>
      <c r="C10" s="2" t="s">
        <v>12</v>
      </c>
      <c r="D10" s="5" t="s">
        <v>16</v>
      </c>
      <c r="E10" s="5" t="s">
        <v>18</v>
      </c>
      <c r="F10" s="5" t="s">
        <v>20</v>
      </c>
      <c r="G10" s="5" t="s">
        <v>22</v>
      </c>
      <c r="H10" s="7">
        <v>6</v>
      </c>
      <c r="I10" s="10">
        <v>33025</v>
      </c>
      <c r="J10" s="10">
        <v>41426</v>
      </c>
      <c r="K10" s="7">
        <v>24</v>
      </c>
      <c r="L10" s="5" t="s">
        <v>33</v>
      </c>
      <c r="M10" s="13">
        <v>21122</v>
      </c>
      <c r="N10" s="13">
        <v>21035</v>
      </c>
      <c r="O10" s="13">
        <v>21891</v>
      </c>
      <c r="P10" s="13">
        <v>23240</v>
      </c>
      <c r="Q10" s="13">
        <v>23934</v>
      </c>
      <c r="R10" s="13">
        <v>25249</v>
      </c>
      <c r="S10" s="13">
        <v>26347</v>
      </c>
      <c r="T10" s="13">
        <v>27691</v>
      </c>
      <c r="U10" s="13">
        <v>28860</v>
      </c>
      <c r="V10" s="13">
        <v>29919</v>
      </c>
      <c r="W10" s="13">
        <v>31143</v>
      </c>
      <c r="X10" s="13">
        <v>32876</v>
      </c>
      <c r="Y10" s="13">
        <v>35880</v>
      </c>
      <c r="Z10" s="13">
        <v>36950</v>
      </c>
      <c r="AA10" s="13">
        <v>40050</v>
      </c>
      <c r="AB10" s="13">
        <v>43718</v>
      </c>
      <c r="AC10" s="16">
        <v>48551</v>
      </c>
      <c r="AD10" s="13">
        <v>52692</v>
      </c>
      <c r="AE10" s="13">
        <v>55575</v>
      </c>
      <c r="AF10" s="13">
        <v>60479</v>
      </c>
      <c r="AG10" s="13">
        <v>57583</v>
      </c>
      <c r="AH10" s="13">
        <v>60390</v>
      </c>
      <c r="AI10" s="13">
        <v>62943</v>
      </c>
      <c r="AJ10" s="13">
        <v>62889</v>
      </c>
    </row>
    <row r="12" spans="1:36" ht="80.25" thickBot="1">
      <c r="A12" s="1"/>
      <c r="C12" s="2" t="s">
        <v>13</v>
      </c>
      <c r="D12" s="5" t="s">
        <v>16</v>
      </c>
      <c r="E12" s="5" t="s">
        <v>18</v>
      </c>
      <c r="F12" s="5" t="s">
        <v>20</v>
      </c>
      <c r="G12" s="5" t="s">
        <v>22</v>
      </c>
      <c r="H12" s="7">
        <v>6</v>
      </c>
      <c r="I12" s="10">
        <v>33025</v>
      </c>
      <c r="J12" s="10">
        <v>41426</v>
      </c>
      <c r="K12" s="7">
        <v>24</v>
      </c>
      <c r="L12" s="5" t="s">
        <v>34</v>
      </c>
      <c r="M12" s="13">
        <v>21709</v>
      </c>
      <c r="N12" s="13">
        <v>21961</v>
      </c>
      <c r="O12" s="13">
        <v>21977</v>
      </c>
      <c r="P12" s="13">
        <v>22908</v>
      </c>
      <c r="Q12" s="13">
        <v>23865</v>
      </c>
      <c r="R12" s="13">
        <v>24949</v>
      </c>
      <c r="S12" s="13">
        <v>26500</v>
      </c>
      <c r="T12" s="13">
        <v>27340</v>
      </c>
      <c r="U12" s="13">
        <v>29108</v>
      </c>
      <c r="V12" s="13">
        <v>29238</v>
      </c>
      <c r="W12" s="13">
        <v>30368</v>
      </c>
      <c r="X12" s="13">
        <v>32348</v>
      </c>
      <c r="Y12" s="13">
        <v>34747</v>
      </c>
      <c r="Z12" s="13">
        <v>36618</v>
      </c>
      <c r="AA12" s="13">
        <v>38951</v>
      </c>
      <c r="AB12" s="13">
        <v>40508</v>
      </c>
      <c r="AC12" s="16">
        <v>42653</v>
      </c>
      <c r="AD12" s="13">
        <v>45505</v>
      </c>
      <c r="AE12" s="13">
        <v>49191</v>
      </c>
      <c r="AF12" s="13">
        <v>50137</v>
      </c>
      <c r="AG12" s="13">
        <v>51732</v>
      </c>
      <c r="AH12" s="13">
        <v>55001</v>
      </c>
      <c r="AI12" s="13">
        <v>56485</v>
      </c>
      <c r="AJ12" s="13">
        <v>57223</v>
      </c>
    </row>
    <row r="14" spans="1:36" ht="69" thickBot="1">
      <c r="A14" s="1"/>
      <c r="C14" s="2" t="s">
        <v>14</v>
      </c>
      <c r="D14" s="5" t="s">
        <v>16</v>
      </c>
      <c r="E14" s="5" t="s">
        <v>18</v>
      </c>
      <c r="F14" s="5" t="s">
        <v>20</v>
      </c>
      <c r="G14" s="5" t="s">
        <v>22</v>
      </c>
      <c r="H14" s="7">
        <v>6</v>
      </c>
      <c r="I14" s="10">
        <v>33025</v>
      </c>
      <c r="J14" s="10">
        <v>41426</v>
      </c>
      <c r="K14" s="7">
        <v>24</v>
      </c>
      <c r="L14" s="5" t="s">
        <v>35</v>
      </c>
      <c r="M14" s="13">
        <v>18547</v>
      </c>
      <c r="N14" s="13">
        <v>18602</v>
      </c>
      <c r="O14" s="13">
        <v>19311</v>
      </c>
      <c r="P14" s="13">
        <v>20063</v>
      </c>
      <c r="Q14" s="13">
        <v>20494</v>
      </c>
      <c r="R14" s="13">
        <v>21671</v>
      </c>
      <c r="S14" s="13">
        <v>22863</v>
      </c>
      <c r="T14" s="13">
        <v>23935</v>
      </c>
      <c r="U14" s="13">
        <v>24246</v>
      </c>
      <c r="V14" s="13">
        <v>24940</v>
      </c>
      <c r="W14" s="13">
        <v>25843</v>
      </c>
      <c r="X14" s="13">
        <v>26741</v>
      </c>
      <c r="Y14" s="13">
        <v>28810</v>
      </c>
      <c r="Z14" s="13">
        <v>30726</v>
      </c>
      <c r="AA14" s="13">
        <v>34065</v>
      </c>
      <c r="AB14" s="13">
        <v>35462</v>
      </c>
      <c r="AC14" s="16">
        <v>37812</v>
      </c>
      <c r="AD14" s="13">
        <v>41997</v>
      </c>
      <c r="AE14" s="13">
        <v>43856</v>
      </c>
      <c r="AF14" s="13">
        <v>43769</v>
      </c>
      <c r="AG14" s="13">
        <v>46267</v>
      </c>
      <c r="AH14" s="13">
        <v>47494</v>
      </c>
      <c r="AI14" s="13">
        <v>47547</v>
      </c>
      <c r="AJ14" s="13">
        <v>47551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1"/>
  <dimension ref="A1:N23"/>
  <sheetViews>
    <sheetView workbookViewId="0"/>
  </sheetViews>
  <sheetFormatPr defaultRowHeight="15"/>
  <cols>
    <col min="2" max="2" width="27.85546875" customWidth="1"/>
    <col min="3" max="5" width="12.5703125" bestFit="1" customWidth="1"/>
    <col min="6" max="6" width="15.5703125" customWidth="1"/>
    <col min="7" max="10" width="12.5703125" bestFit="1" customWidth="1"/>
    <col min="11" max="11" width="12.5703125" customWidth="1"/>
  </cols>
  <sheetData>
    <row r="1" spans="1:11">
      <c r="A1" t="s">
        <v>41</v>
      </c>
    </row>
    <row r="2" spans="1:11">
      <c r="C2">
        <v>2006</v>
      </c>
      <c r="D2">
        <v>2007</v>
      </c>
      <c r="E2">
        <v>2008</v>
      </c>
      <c r="F2">
        <v>2009</v>
      </c>
      <c r="G2">
        <v>2010</v>
      </c>
      <c r="H2">
        <v>2011</v>
      </c>
      <c r="I2">
        <v>2012</v>
      </c>
      <c r="J2">
        <v>2013</v>
      </c>
      <c r="K2">
        <v>2014</v>
      </c>
    </row>
    <row r="3" spans="1:11">
      <c r="A3" t="s">
        <v>0</v>
      </c>
      <c r="B3" t="s">
        <v>40</v>
      </c>
      <c r="C3" s="24">
        <v>77.58</v>
      </c>
      <c r="D3" s="24">
        <v>62.69</v>
      </c>
      <c r="E3" s="24">
        <v>40.950000000000003</v>
      </c>
      <c r="F3" s="24">
        <v>95.14</v>
      </c>
      <c r="G3" s="24">
        <v>315.52999999999997</v>
      </c>
      <c r="H3" s="24">
        <v>401.76</v>
      </c>
      <c r="I3" s="24">
        <v>323.70999999999998</v>
      </c>
      <c r="J3" s="24">
        <v>392.52</v>
      </c>
      <c r="K3" s="24">
        <v>299.33</v>
      </c>
    </row>
    <row r="4" spans="1:11">
      <c r="A4" t="s">
        <v>1</v>
      </c>
      <c r="B4" t="s">
        <v>40</v>
      </c>
      <c r="C4" s="24">
        <v>254.2885</v>
      </c>
      <c r="D4" s="24">
        <v>1648.8036669999999</v>
      </c>
      <c r="E4" s="24">
        <v>289.31633299999999</v>
      </c>
      <c r="F4" s="24">
        <v>1179.671278</v>
      </c>
      <c r="G4" s="24">
        <v>100.126167</v>
      </c>
      <c r="H4" s="24">
        <v>307.452</v>
      </c>
      <c r="I4" s="24">
        <v>84.258667000000003</v>
      </c>
      <c r="J4" s="24">
        <v>34.269832999999998</v>
      </c>
      <c r="K4" s="24">
        <v>272.33249999999998</v>
      </c>
    </row>
    <row r="5" spans="1:11">
      <c r="A5" t="s">
        <v>47</v>
      </c>
      <c r="B5" t="s">
        <v>40</v>
      </c>
      <c r="C5" s="24">
        <v>530.55999999999995</v>
      </c>
      <c r="D5" s="24">
        <v>109.87</v>
      </c>
      <c r="E5" s="24">
        <v>1219.58</v>
      </c>
      <c r="F5" s="24">
        <v>6975.47</v>
      </c>
      <c r="G5" s="24">
        <v>33.25</v>
      </c>
      <c r="H5" s="24">
        <v>4.3</v>
      </c>
      <c r="I5" s="24">
        <v>476</v>
      </c>
      <c r="J5" s="24">
        <v>206.01</v>
      </c>
      <c r="K5" s="24">
        <v>55.23</v>
      </c>
    </row>
    <row r="6" spans="1:11">
      <c r="A6" t="s">
        <v>2</v>
      </c>
      <c r="B6" t="s">
        <v>40</v>
      </c>
      <c r="C6" s="24">
        <v>335</v>
      </c>
      <c r="D6" s="24">
        <v>150</v>
      </c>
      <c r="E6" s="24">
        <v>92</v>
      </c>
      <c r="F6" s="24">
        <v>264</v>
      </c>
      <c r="G6" s="24">
        <v>192</v>
      </c>
      <c r="H6" s="24">
        <v>368</v>
      </c>
      <c r="I6" s="24">
        <v>219</v>
      </c>
      <c r="J6" s="24">
        <v>535</v>
      </c>
      <c r="K6" s="24">
        <v>101.86</v>
      </c>
    </row>
    <row r="7" spans="1:11">
      <c r="A7" t="s">
        <v>3</v>
      </c>
      <c r="B7" t="s">
        <v>40</v>
      </c>
      <c r="C7" s="24">
        <v>128.06</v>
      </c>
      <c r="D7" s="24">
        <v>335.85</v>
      </c>
      <c r="E7" s="24">
        <v>92.57</v>
      </c>
      <c r="F7" s="24">
        <v>253.06</v>
      </c>
      <c r="G7" s="24">
        <v>521.72</v>
      </c>
      <c r="H7" s="24">
        <v>146.82</v>
      </c>
      <c r="I7" s="24">
        <v>148.13999999999999</v>
      </c>
      <c r="J7" s="24">
        <v>179.42</v>
      </c>
      <c r="K7" s="24">
        <v>92.626999999999995</v>
      </c>
    </row>
    <row r="9" spans="1:11">
      <c r="A9" t="s">
        <v>37</v>
      </c>
    </row>
    <row r="10" spans="1:11">
      <c r="A10" t="str">
        <f>A3</f>
        <v>21ENT</v>
      </c>
      <c r="B10" t="s">
        <v>42</v>
      </c>
      <c r="C10" s="31">
        <f>'Output price calculations'!C4*1000</f>
        <v>25206.005672608073</v>
      </c>
      <c r="D10" s="31">
        <f>'Output price calculations'!D4*1000</f>
        <v>26613.899039401145</v>
      </c>
      <c r="E10" s="31">
        <f>'Output price calculations'!E4*1000</f>
        <v>28329.836046188888</v>
      </c>
      <c r="F10" s="31">
        <f>'Output price calculations'!F4*1000</f>
        <v>28432.160107474083</v>
      </c>
      <c r="G10" s="31">
        <f>'Output price calculations'!G4*1000</f>
        <v>29242.180948642701</v>
      </c>
      <c r="H10" s="31">
        <f>'Output price calculations'!H4*1000</f>
        <v>30495.248903334093</v>
      </c>
      <c r="I10" s="31">
        <f>'Output price calculations'!I4*1000</f>
        <v>31504.024858307974</v>
      </c>
      <c r="J10" s="31">
        <f>'Output price calculations'!J4*1000</f>
        <v>31824.390243902435</v>
      </c>
      <c r="K10" s="31">
        <f>'Output price calculations'!K4*1000</f>
        <v>32619.999999999996</v>
      </c>
    </row>
    <row r="11" spans="1:11">
      <c r="A11" t="str">
        <f t="shared" ref="A11:A14" si="0">A4</f>
        <v>22PLK</v>
      </c>
      <c r="B11" t="s">
        <v>42</v>
      </c>
      <c r="C11" s="31">
        <f>'Output price calculations'!C5*1000</f>
        <v>26293.565007490935</v>
      </c>
      <c r="D11" s="31">
        <f>'Output price calculations'!D5*1000</f>
        <v>28536.189313808412</v>
      </c>
      <c r="E11" s="31">
        <f>'Output price calculations'!E5*1000</f>
        <v>30097.523743925125</v>
      </c>
      <c r="F11" s="31">
        <f>'Output price calculations'!F5*1000</f>
        <v>32753.362816173598</v>
      </c>
      <c r="G11" s="31">
        <f>'Output price calculations'!G5*1000</f>
        <v>31184.988029625565</v>
      </c>
      <c r="H11" s="31">
        <f>'Output price calculations'!H5*1000</f>
        <v>32705.16345291297</v>
      </c>
      <c r="I11" s="31">
        <f>'Output price calculations'!I5*1000</f>
        <v>34087.781142849824</v>
      </c>
      <c r="J11" s="31">
        <f>'Output price calculations'!J5*1000</f>
        <v>34058.536585365851</v>
      </c>
      <c r="K11" s="31">
        <f>'Output price calculations'!K5*1000</f>
        <v>34910</v>
      </c>
    </row>
    <row r="12" spans="1:11">
      <c r="A12" t="str">
        <f t="shared" si="0"/>
        <v>23ANT</v>
      </c>
      <c r="B12" t="s">
        <v>42</v>
      </c>
      <c r="C12" s="31">
        <f>'Output price calculations'!C6*1000</f>
        <v>25497.544938560412</v>
      </c>
      <c r="D12" s="31">
        <f>'Output price calculations'!D6*1000</f>
        <v>26791.371916867854</v>
      </c>
      <c r="E12" s="31">
        <f>'Output price calculations'!E6*1000</f>
        <v>28235.871114827154</v>
      </c>
      <c r="F12" s="31">
        <f>'Output price calculations'!F6*1000</f>
        <v>29087.451987671804</v>
      </c>
      <c r="G12" s="31">
        <f>'Output price calculations'!G6*1000</f>
        <v>29977.600834830064</v>
      </c>
      <c r="H12" s="31">
        <f>'Output price calculations'!H6*1000</f>
        <v>31603.112392234605</v>
      </c>
      <c r="I12" s="31">
        <f>'Output price calculations'!I6*1000</f>
        <v>32777.121530341086</v>
      </c>
      <c r="J12" s="31">
        <f>'Output price calculations'!J6*1000</f>
        <v>33317.07317073171</v>
      </c>
      <c r="K12" s="31">
        <f>'Output price calculations'!K6*1000</f>
        <v>34150</v>
      </c>
    </row>
    <row r="13" spans="1:11">
      <c r="A13" t="str">
        <f t="shared" si="0"/>
        <v>24TNT</v>
      </c>
      <c r="B13" t="s">
        <v>42</v>
      </c>
      <c r="C13" s="31">
        <f>'Output price calculations'!C7*1000</f>
        <v>24768.501834713403</v>
      </c>
      <c r="D13" s="31">
        <f>'Output price calculations'!D7*1000</f>
        <v>26424.651864784031</v>
      </c>
      <c r="E13" s="31">
        <f>'Output price calculations'!E7*1000</f>
        <v>28565.103832119363</v>
      </c>
      <c r="F13" s="31">
        <f>'Output price calculations'!F7*1000</f>
        <v>29114.443919232552</v>
      </c>
      <c r="G13" s="31">
        <f>'Output price calculations'!G7*1000</f>
        <v>30040.656856807116</v>
      </c>
      <c r="H13" s="31">
        <f>'Output price calculations'!H7*1000</f>
        <v>31938.957855510092</v>
      </c>
      <c r="I13" s="31">
        <f>'Output price calculations'!I7*1000</f>
        <v>32800.713341002665</v>
      </c>
      <c r="J13" s="31">
        <f>'Output price calculations'!J7*1000</f>
        <v>33229.268292682929</v>
      </c>
      <c r="K13" s="31">
        <f>'Output price calculations'!K7*1000</f>
        <v>34060</v>
      </c>
    </row>
    <row r="14" spans="1:11">
      <c r="A14" t="str">
        <f t="shared" si="0"/>
        <v>25TRG</v>
      </c>
      <c r="B14" t="s">
        <v>42</v>
      </c>
      <c r="C14" s="31">
        <f>'Output price calculations'!C8*1000</f>
        <v>19875.82913544431</v>
      </c>
      <c r="D14" s="31">
        <f>'Output price calculations'!D8*1000</f>
        <v>22075.668999292673</v>
      </c>
      <c r="E14" s="31">
        <f>'Output price calculations'!E8*1000</f>
        <v>23052.849956734521</v>
      </c>
      <c r="F14" s="31">
        <f>'Output price calculations'!F8*1000</f>
        <v>23007.118518704694</v>
      </c>
      <c r="G14" s="31">
        <f>'Output price calculations'!G8*1000</f>
        <v>24320.189003744894</v>
      </c>
      <c r="H14" s="31">
        <f>'Output price calculations'!H8*1000</f>
        <v>24965.159974579288</v>
      </c>
      <c r="I14" s="31">
        <f>'Output price calculations'!I8*1000</f>
        <v>24993.019356367568</v>
      </c>
      <c r="J14" s="31">
        <f>'Output price calculations'!J8*1000</f>
        <v>24995.121951219513</v>
      </c>
      <c r="K14" s="31">
        <f>'Output price calculations'!K8*1000</f>
        <v>25620</v>
      </c>
    </row>
    <row r="16" spans="1:11">
      <c r="A16" t="s">
        <v>39</v>
      </c>
    </row>
    <row r="17" spans="1:14">
      <c r="A17" t="s">
        <v>0</v>
      </c>
      <c r="B17" t="s">
        <v>43</v>
      </c>
      <c r="C17" s="26">
        <f>C3*C10</f>
        <v>1955481.9200809342</v>
      </c>
      <c r="D17" s="26">
        <f t="shared" ref="D17:J17" si="1">D3*D10</f>
        <v>1668425.3307800577</v>
      </c>
      <c r="E17" s="26">
        <f t="shared" si="1"/>
        <v>1160106.786091435</v>
      </c>
      <c r="F17" s="26">
        <f t="shared" si="1"/>
        <v>2705035.7126250844</v>
      </c>
      <c r="G17" s="26">
        <f t="shared" si="1"/>
        <v>9226785.3547252305</v>
      </c>
      <c r="H17" s="26">
        <f t="shared" si="1"/>
        <v>12251771.199403506</v>
      </c>
      <c r="I17" s="26">
        <f t="shared" si="1"/>
        <v>10198167.886882873</v>
      </c>
      <c r="J17" s="26">
        <f t="shared" si="1"/>
        <v>12491709.658536583</v>
      </c>
      <c r="K17" s="26">
        <f t="shared" ref="K17" si="2">K3*K10</f>
        <v>9764144.5999999978</v>
      </c>
    </row>
    <row r="18" spans="1:14">
      <c r="A18" t="s">
        <v>1</v>
      </c>
      <c r="B18" t="s">
        <v>44</v>
      </c>
      <c r="C18" s="26">
        <f t="shared" ref="C18:J21" si="3">C4*C11</f>
        <v>6686151.2054073587</v>
      </c>
      <c r="D18" s="26">
        <f t="shared" si="3"/>
        <v>47050573.582813524</v>
      </c>
      <c r="E18" s="26">
        <f t="shared" si="3"/>
        <v>8707705.2019728478</v>
      </c>
      <c r="F18" s="26">
        <f t="shared" si="3"/>
        <v>38638201.372153185</v>
      </c>
      <c r="G18" s="26">
        <f t="shared" si="3"/>
        <v>3122433.3193472903</v>
      </c>
      <c r="H18" s="26">
        <f t="shared" si="3"/>
        <v>10055267.913924998</v>
      </c>
      <c r="I18" s="26">
        <f t="shared" si="3"/>
        <v>2872191.0000842628</v>
      </c>
      <c r="J18" s="26">
        <f t="shared" si="3"/>
        <v>1167180.3610048778</v>
      </c>
      <c r="K18" s="26">
        <f t="shared" ref="K18" si="4">K4*K11</f>
        <v>9507127.5749999993</v>
      </c>
    </row>
    <row r="19" spans="1:14">
      <c r="A19" t="s">
        <v>47</v>
      </c>
      <c r="B19" t="s">
        <v>48</v>
      </c>
      <c r="C19" s="26">
        <f t="shared" si="3"/>
        <v>13527977.44260261</v>
      </c>
      <c r="D19" s="26">
        <f t="shared" si="3"/>
        <v>2943568.0325062713</v>
      </c>
      <c r="E19" s="26">
        <f t="shared" si="3"/>
        <v>34435903.694220901</v>
      </c>
      <c r="F19" s="31">
        <f t="shared" si="3"/>
        <v>202898648.71644506</v>
      </c>
      <c r="G19" s="31">
        <f t="shared" si="3"/>
        <v>996755.22775809967</v>
      </c>
      <c r="H19" s="31">
        <f t="shared" si="3"/>
        <v>135893.38328660879</v>
      </c>
      <c r="I19" s="31">
        <f t="shared" si="3"/>
        <v>15601909.848442357</v>
      </c>
      <c r="J19" s="31">
        <f t="shared" si="3"/>
        <v>6863650.2439024393</v>
      </c>
      <c r="K19" s="31">
        <f t="shared" ref="K19" si="5">K5*K12</f>
        <v>1886104.5</v>
      </c>
      <c r="L19" s="31"/>
      <c r="M19" s="31"/>
      <c r="N19" s="31"/>
    </row>
    <row r="20" spans="1:14">
      <c r="A20" t="s">
        <v>2</v>
      </c>
      <c r="B20" t="s">
        <v>45</v>
      </c>
      <c r="C20" s="26">
        <f t="shared" si="3"/>
        <v>8297448.1146289902</v>
      </c>
      <c r="D20" s="26">
        <f t="shared" si="3"/>
        <v>3963697.7797176046</v>
      </c>
      <c r="E20" s="26">
        <f t="shared" si="3"/>
        <v>2627989.5525549813</v>
      </c>
      <c r="F20" s="31">
        <f t="shared" si="3"/>
        <v>7686213.1946773939</v>
      </c>
      <c r="G20" s="31">
        <f t="shared" si="3"/>
        <v>5767806.1165069658</v>
      </c>
      <c r="H20" s="31">
        <f t="shared" si="3"/>
        <v>11753536.490827713</v>
      </c>
      <c r="I20" s="31">
        <f t="shared" si="3"/>
        <v>7183356.2216795841</v>
      </c>
      <c r="J20" s="31">
        <f t="shared" si="3"/>
        <v>17777658.536585368</v>
      </c>
      <c r="K20" s="31">
        <f t="shared" ref="K20" si="6">K6*K13</f>
        <v>3469351.6</v>
      </c>
      <c r="L20" s="31"/>
      <c r="M20" s="31"/>
      <c r="N20" s="31"/>
    </row>
    <row r="21" spans="1:14">
      <c r="A21" t="s">
        <v>3</v>
      </c>
      <c r="B21" t="s">
        <v>46</v>
      </c>
      <c r="C21" s="26">
        <f t="shared" si="3"/>
        <v>2545298.6790849986</v>
      </c>
      <c r="D21" s="26">
        <f t="shared" si="3"/>
        <v>7414113.4334124448</v>
      </c>
      <c r="E21" s="26">
        <f t="shared" si="3"/>
        <v>2134002.3204949144</v>
      </c>
      <c r="F21" s="31">
        <f t="shared" si="3"/>
        <v>5822181.4123434098</v>
      </c>
      <c r="G21" s="31">
        <f t="shared" si="3"/>
        <v>12688329.007033786</v>
      </c>
      <c r="H21" s="31">
        <f t="shared" si="3"/>
        <v>3665384.7874677312</v>
      </c>
      <c r="I21" s="31">
        <f t="shared" si="3"/>
        <v>3702465.8874522913</v>
      </c>
      <c r="J21" s="31">
        <f t="shared" si="3"/>
        <v>4484624.7804878047</v>
      </c>
      <c r="K21" s="31">
        <f t="shared" ref="K21" si="7">K7*K14</f>
        <v>2373103.7399999998</v>
      </c>
      <c r="L21" s="31"/>
      <c r="M21" s="31"/>
      <c r="N21" s="31"/>
    </row>
    <row r="22" spans="1:14">
      <c r="F22" s="31"/>
      <c r="G22" s="31"/>
      <c r="H22" s="31"/>
      <c r="I22" s="31"/>
      <c r="J22" s="31"/>
      <c r="K22" s="31"/>
      <c r="L22" s="31"/>
      <c r="M22" s="31"/>
      <c r="N22" s="31"/>
    </row>
    <row r="23" spans="1:14">
      <c r="F23" s="31"/>
      <c r="G23" s="31"/>
      <c r="H23" s="31"/>
      <c r="I23" s="31"/>
      <c r="J23" s="31"/>
      <c r="K23" s="31"/>
      <c r="L23" s="31"/>
      <c r="M23" s="31"/>
      <c r="N23" s="31"/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2"/>
  <dimension ref="A1:K14"/>
  <sheetViews>
    <sheetView workbookViewId="0">
      <selection activeCell="C4" sqref="C4:J8"/>
    </sheetView>
  </sheetViews>
  <sheetFormatPr defaultRowHeight="15"/>
  <cols>
    <col min="2" max="2" width="15.5703125" customWidth="1"/>
    <col min="3" max="11" width="8.5703125" customWidth="1"/>
  </cols>
  <sheetData>
    <row r="1" spans="1:11">
      <c r="A1" s="19"/>
      <c r="B1" s="19"/>
      <c r="C1" s="20"/>
      <c r="D1" s="20"/>
      <c r="E1" s="20"/>
      <c r="F1" s="20"/>
      <c r="G1" s="20"/>
      <c r="H1" s="20"/>
      <c r="I1" s="20"/>
    </row>
    <row r="2" spans="1:11">
      <c r="B2" s="21" t="s">
        <v>38</v>
      </c>
      <c r="C2" s="20"/>
      <c r="D2" s="20"/>
      <c r="E2" s="20"/>
      <c r="F2" s="20"/>
      <c r="G2" s="20"/>
      <c r="H2" s="20"/>
      <c r="I2" s="20"/>
      <c r="J2" s="20"/>
    </row>
    <row r="3" spans="1:11">
      <c r="B3" s="21"/>
      <c r="C3" s="22">
        <v>2006</v>
      </c>
      <c r="D3" s="27">
        <v>2007</v>
      </c>
      <c r="E3" s="22">
        <v>2008</v>
      </c>
      <c r="F3" s="22">
        <v>2009</v>
      </c>
      <c r="G3" s="22">
        <v>2010</v>
      </c>
      <c r="H3" s="22">
        <v>2011</v>
      </c>
      <c r="I3" s="22">
        <v>2012</v>
      </c>
      <c r="J3" s="22">
        <v>2013</v>
      </c>
      <c r="K3" s="22">
        <v>2014</v>
      </c>
    </row>
    <row r="4" spans="1:11">
      <c r="B4" s="22" t="s">
        <v>4</v>
      </c>
      <c r="C4" s="32">
        <f>$K4*'Price index calculations'!C2/'Price index calculations'!$K2</f>
        <v>25.206005672608072</v>
      </c>
      <c r="D4" s="32">
        <f>$K4*'Price index calculations'!D2/'Price index calculations'!$K2</f>
        <v>26.613899039401144</v>
      </c>
      <c r="E4" s="32">
        <f>$K4*'Price index calculations'!E2/'Price index calculations'!$K2</f>
        <v>28.329836046188888</v>
      </c>
      <c r="F4" s="32">
        <f>$K4*'Price index calculations'!F2/'Price index calculations'!$K2</f>
        <v>28.432160107474083</v>
      </c>
      <c r="G4" s="32">
        <f>$K4*'Price index calculations'!G2/'Price index calculations'!$K2</f>
        <v>29.242180948642702</v>
      </c>
      <c r="H4" s="32">
        <f>$K4*'Price index calculations'!H2/'Price index calculations'!$K2</f>
        <v>30.495248903334094</v>
      </c>
      <c r="I4" s="32">
        <f>$K4*'Price index calculations'!I2/'Price index calculations'!$K2</f>
        <v>31.504024858307975</v>
      </c>
      <c r="J4" s="32">
        <f>$K4*'Price index calculations'!J2/'Price index calculations'!$K2</f>
        <v>31.824390243902435</v>
      </c>
      <c r="K4" s="23">
        <v>32.619999999999997</v>
      </c>
    </row>
    <row r="5" spans="1:11">
      <c r="B5" s="22" t="s">
        <v>6</v>
      </c>
      <c r="C5" s="32">
        <f>$K5*'Price index calculations'!C3/'Price index calculations'!$K3</f>
        <v>26.293565007490937</v>
      </c>
      <c r="D5" s="32">
        <f>$K5*'Price index calculations'!D3/'Price index calculations'!$K3</f>
        <v>28.536189313808414</v>
      </c>
      <c r="E5" s="32">
        <f>$K5*'Price index calculations'!E3/'Price index calculations'!$K3</f>
        <v>30.097523743925127</v>
      </c>
      <c r="F5" s="32">
        <f>$K5*'Price index calculations'!F3/'Price index calculations'!$K3</f>
        <v>32.753362816173599</v>
      </c>
      <c r="G5" s="32">
        <f>$K5*'Price index calculations'!G3/'Price index calculations'!$K3</f>
        <v>31.184988029625565</v>
      </c>
      <c r="H5" s="32">
        <f>$K5*'Price index calculations'!H3/'Price index calculations'!$K3</f>
        <v>32.70516345291297</v>
      </c>
      <c r="I5" s="32">
        <f>$K5*'Price index calculations'!I3/'Price index calculations'!$K3</f>
        <v>34.087781142849828</v>
      </c>
      <c r="J5" s="32">
        <f>$K5*'Price index calculations'!J3/'Price index calculations'!$K3</f>
        <v>34.05853658536585</v>
      </c>
      <c r="K5" s="23">
        <v>34.909999999999997</v>
      </c>
    </row>
    <row r="6" spans="1:11">
      <c r="B6" s="22" t="s">
        <v>36</v>
      </c>
      <c r="C6" s="32">
        <f>$K6*'Price index calculations'!C4/'Price index calculations'!$K4</f>
        <v>25.497544938560413</v>
      </c>
      <c r="D6" s="32">
        <f>$K6*'Price index calculations'!D4/'Price index calculations'!$K4</f>
        <v>26.791371916867856</v>
      </c>
      <c r="E6" s="32">
        <f>$K6*'Price index calculations'!E4/'Price index calculations'!$K4</f>
        <v>28.235871114827155</v>
      </c>
      <c r="F6" s="32">
        <f>$K6*'Price index calculations'!F4/'Price index calculations'!$K4</f>
        <v>29.087451987671805</v>
      </c>
      <c r="G6" s="32">
        <f>$K6*'Price index calculations'!G4/'Price index calculations'!$K4</f>
        <v>29.977600834830064</v>
      </c>
      <c r="H6" s="32">
        <f>$K6*'Price index calculations'!H4/'Price index calculations'!$K4</f>
        <v>31.603112392234603</v>
      </c>
      <c r="I6" s="32">
        <f>$K6*'Price index calculations'!I4/'Price index calculations'!$K4</f>
        <v>32.777121530341084</v>
      </c>
      <c r="J6" s="32">
        <f>$K6*'Price index calculations'!J4/'Price index calculations'!$K4</f>
        <v>33.31707317073171</v>
      </c>
      <c r="K6" s="23">
        <v>34.15</v>
      </c>
    </row>
    <row r="7" spans="1:11">
      <c r="B7" s="22" t="s">
        <v>7</v>
      </c>
      <c r="C7" s="32">
        <f>$K7*'Price index calculations'!C5/'Price index calculations'!$K5</f>
        <v>24.768501834713401</v>
      </c>
      <c r="D7" s="32">
        <f>$K7*'Price index calculations'!D5/'Price index calculations'!$K5</f>
        <v>26.424651864784032</v>
      </c>
      <c r="E7" s="32">
        <f>$K7*'Price index calculations'!E5/'Price index calculations'!$K5</f>
        <v>28.565103832119362</v>
      </c>
      <c r="F7" s="32">
        <f>$K7*'Price index calculations'!F5/'Price index calculations'!$K5</f>
        <v>29.114443919232553</v>
      </c>
      <c r="G7" s="32">
        <f>$K7*'Price index calculations'!G5/'Price index calculations'!$K5</f>
        <v>30.040656856807114</v>
      </c>
      <c r="H7" s="32">
        <f>$K7*'Price index calculations'!H5/'Price index calculations'!$K5</f>
        <v>31.938957855510093</v>
      </c>
      <c r="I7" s="32">
        <f>$K7*'Price index calculations'!I5/'Price index calculations'!$K5</f>
        <v>32.800713341002663</v>
      </c>
      <c r="J7" s="32">
        <f>$K7*'Price index calculations'!J5/'Price index calculations'!$K5</f>
        <v>33.229268292682931</v>
      </c>
      <c r="K7" s="23">
        <v>34.06</v>
      </c>
    </row>
    <row r="8" spans="1:11">
      <c r="B8" s="22" t="s">
        <v>8</v>
      </c>
      <c r="C8" s="32">
        <f>$K8*'Price index calculations'!C6/'Price index calculations'!$K6</f>
        <v>19.87582913544431</v>
      </c>
      <c r="D8" s="32">
        <f>$K8*'Price index calculations'!D6/'Price index calculations'!$K6</f>
        <v>22.075668999292674</v>
      </c>
      <c r="E8" s="32">
        <f>$K8*'Price index calculations'!E6/'Price index calculations'!$K6</f>
        <v>23.052849956734519</v>
      </c>
      <c r="F8" s="32">
        <f>$K8*'Price index calculations'!F6/'Price index calculations'!$K6</f>
        <v>23.007118518704694</v>
      </c>
      <c r="G8" s="32">
        <f>$K8*'Price index calculations'!G6/'Price index calculations'!$K6</f>
        <v>24.320189003744893</v>
      </c>
      <c r="H8" s="32">
        <f>$K8*'Price index calculations'!H6/'Price index calculations'!$K6</f>
        <v>24.96515997457929</v>
      </c>
      <c r="I8" s="32">
        <f>$K8*'Price index calculations'!I6/'Price index calculations'!$K6</f>
        <v>24.993019356367569</v>
      </c>
      <c r="J8" s="32">
        <f>$K8*'Price index calculations'!J6/'Price index calculations'!$K6</f>
        <v>24.995121951219513</v>
      </c>
      <c r="K8" s="23">
        <v>25.62</v>
      </c>
    </row>
    <row r="10" spans="1:11">
      <c r="C10" s="23"/>
      <c r="D10" s="23"/>
      <c r="E10" s="23"/>
      <c r="F10" s="23"/>
      <c r="G10" s="23"/>
      <c r="H10" s="23"/>
      <c r="I10" s="23"/>
      <c r="J10" s="23"/>
    </row>
    <row r="11" spans="1:11">
      <c r="C11" s="23"/>
      <c r="D11" s="23"/>
      <c r="E11" s="23"/>
      <c r="F11" s="23"/>
      <c r="G11" s="23"/>
      <c r="H11" s="23"/>
      <c r="I11" s="23"/>
      <c r="J11" s="23"/>
    </row>
    <row r="12" spans="1:11">
      <c r="C12" s="23"/>
      <c r="D12" s="23"/>
      <c r="E12" s="23"/>
      <c r="F12" s="23"/>
      <c r="G12" s="23"/>
      <c r="H12" s="23"/>
      <c r="I12" s="23"/>
      <c r="J12" s="23"/>
    </row>
    <row r="13" spans="1:11">
      <c r="C13" s="23"/>
      <c r="D13" s="23"/>
      <c r="E13" s="23"/>
      <c r="F13" s="23"/>
      <c r="G13" s="23"/>
      <c r="H13" s="23"/>
      <c r="I13" s="23"/>
      <c r="J13" s="23"/>
    </row>
    <row r="14" spans="1:11">
      <c r="C14" s="23"/>
      <c r="D14" s="23"/>
      <c r="E14" s="23"/>
      <c r="F14" s="23"/>
      <c r="G14" s="23"/>
      <c r="H14" s="23"/>
      <c r="I14" s="23"/>
      <c r="J14" s="23"/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1:L20"/>
  <sheetViews>
    <sheetView workbookViewId="0">
      <selection activeCell="C2" sqref="C2"/>
    </sheetView>
  </sheetViews>
  <sheetFormatPr defaultRowHeight="15"/>
  <cols>
    <col min="2" max="2" width="18.5703125" customWidth="1"/>
  </cols>
  <sheetData>
    <row r="1" spans="2:12">
      <c r="C1" s="22">
        <v>2006</v>
      </c>
      <c r="D1" s="27">
        <v>2007</v>
      </c>
      <c r="E1" s="22">
        <v>2008</v>
      </c>
      <c r="F1" s="22">
        <v>2009</v>
      </c>
      <c r="G1" s="22">
        <v>2010</v>
      </c>
      <c r="H1" s="22">
        <v>2011</v>
      </c>
      <c r="I1" s="22">
        <v>2012</v>
      </c>
      <c r="J1" s="22">
        <v>2013</v>
      </c>
      <c r="K1" s="22">
        <v>2014</v>
      </c>
      <c r="L1" s="22">
        <v>2015</v>
      </c>
    </row>
    <row r="2" spans="2:12">
      <c r="B2" s="22" t="s">
        <v>4</v>
      </c>
      <c r="C2" s="23">
        <f>'Price index calculations'!C9/'Price index calculations'!$L9</f>
        <v>0.75386955997691296</v>
      </c>
      <c r="D2" s="23">
        <f>'Price index calculations'!D9/'Price index calculations'!$L9</f>
        <v>0.79597730075521955</v>
      </c>
      <c r="E2" s="23">
        <f>'Price index calculations'!E9/'Price index calculations'!$L9</f>
        <v>0.84729811267033217</v>
      </c>
      <c r="F2" s="23">
        <f>'Price index calculations'!F9/'Price index calculations'!$L9</f>
        <v>0.85035845456099302</v>
      </c>
      <c r="G2" s="23">
        <f>'Price index calculations'!G9/'Price index calculations'!$L9</f>
        <v>0.87458482596769005</v>
      </c>
      <c r="H2" s="23">
        <f>'Price index calculations'!H9/'Price index calculations'!$L9</f>
        <v>0.91206199707897584</v>
      </c>
      <c r="I2" s="23">
        <f>'Price index calculations'!I9/'Price index calculations'!$L9</f>
        <v>0.94223280221046424</v>
      </c>
      <c r="J2" s="23">
        <f>'Price index calculations'!J9/'Price index calculations'!$L9</f>
        <v>0.95181439619274244</v>
      </c>
      <c r="K2" s="23">
        <f>'Price index calculations'!K9/'Price index calculations'!$L9</f>
        <v>0.97560975609756095</v>
      </c>
      <c r="L2" s="23">
        <f>'Price index calculations'!L9/'Price index calculations'!$L9</f>
        <v>1</v>
      </c>
    </row>
    <row r="3" spans="2:12">
      <c r="B3" s="22" t="s">
        <v>6</v>
      </c>
      <c r="C3" s="23">
        <f>'Price index calculations'!C10/'Price index calculations'!$L10</f>
        <v>0.73481118716395299</v>
      </c>
      <c r="D3" s="23">
        <f>'Price index calculations'!D10/'Price index calculations'!$L10</f>
        <v>0.79748452295612882</v>
      </c>
      <c r="E3" s="23">
        <f>'Price index calculations'!E10/'Price index calculations'!$L10</f>
        <v>0.84111824116159684</v>
      </c>
      <c r="F3" s="23">
        <f>'Price index calculations'!F10/'Price index calculations'!$L10</f>
        <v>0.91533945312122744</v>
      </c>
      <c r="G3" s="23">
        <f>'Price index calculations'!G10/'Price index calculations'!$L10</f>
        <v>0.8715089821108094</v>
      </c>
      <c r="H3" s="23">
        <f>'Price index calculations'!H10/'Price index calculations'!$L10</f>
        <v>0.91399245314887689</v>
      </c>
      <c r="I3" s="23">
        <f>'Price index calculations'!I10/'Price index calculations'!$L10</f>
        <v>0.95263167707484286</v>
      </c>
      <c r="J3" s="23">
        <f>'Price index calculations'!J10/'Price index calculations'!$L10</f>
        <v>0.95181439619274244</v>
      </c>
      <c r="K3" s="23">
        <f>'Price index calculations'!K10/'Price index calculations'!$L10</f>
        <v>0.97560975609756095</v>
      </c>
      <c r="L3" s="23">
        <f>'Price index calculations'!L10/'Price index calculations'!$L10</f>
        <v>1</v>
      </c>
    </row>
    <row r="4" spans="2:12">
      <c r="B4" s="22" t="s">
        <v>36</v>
      </c>
      <c r="C4" s="23">
        <f>'Price index calculations'!C11/'Price index calculations'!$L11</f>
        <v>0.72842323861187475</v>
      </c>
      <c r="D4" s="23">
        <f>'Price index calculations'!D11/'Price index calculations'!$L11</f>
        <v>0.76538576343585629</v>
      </c>
      <c r="E4" s="23">
        <f>'Price index calculations'!E11/'Price index calculations'!$L11</f>
        <v>0.80665274762924422</v>
      </c>
      <c r="F4" s="23">
        <f>'Price index calculations'!F11/'Price index calculations'!$L11</f>
        <v>0.83098102310957556</v>
      </c>
      <c r="G4" s="23">
        <f>'Price index calculations'!G11/'Price index calculations'!$L11</f>
        <v>0.85641112266057395</v>
      </c>
      <c r="H4" s="23">
        <f>'Price index calculations'!H11/'Price index calculations'!$L11</f>
        <v>0.9028493344922931</v>
      </c>
      <c r="I4" s="23">
        <f>'Price index calculations'!I11/'Price index calculations'!$L11</f>
        <v>0.93638885920340198</v>
      </c>
      <c r="J4" s="23">
        <f>'Price index calculations'!J11/'Price index calculations'!$L11</f>
        <v>0.95181439619274244</v>
      </c>
      <c r="K4" s="23">
        <f>'Price index calculations'!K11/'Price index calculations'!$L11</f>
        <v>0.97560975609756095</v>
      </c>
      <c r="L4" s="23">
        <f>'Price index calculations'!L11/'Price index calculations'!$L11</f>
        <v>1</v>
      </c>
    </row>
    <row r="5" spans="2:12">
      <c r="B5" s="22" t="s">
        <v>7</v>
      </c>
      <c r="C5" s="23">
        <f>C12/$L$12</f>
        <v>0.70946541496966331</v>
      </c>
      <c r="D5" s="23">
        <f t="shared" ref="D5:L5" si="0">D12/$L$12</f>
        <v>0.75690393895375541</v>
      </c>
      <c r="E5" s="23">
        <f t="shared" si="0"/>
        <v>0.81821473818424761</v>
      </c>
      <c r="F5" s="23">
        <f t="shared" si="0"/>
        <v>0.83394995686901308</v>
      </c>
      <c r="G5" s="23">
        <f t="shared" si="0"/>
        <v>0.8604802674421641</v>
      </c>
      <c r="H5" s="23">
        <f t="shared" si="0"/>
        <v>0.9148549290494562</v>
      </c>
      <c r="I5" s="23">
        <f t="shared" si="0"/>
        <v>0.93953892960779861</v>
      </c>
      <c r="J5" s="23">
        <f t="shared" si="0"/>
        <v>0.95181439619274244</v>
      </c>
      <c r="K5" s="23">
        <f t="shared" si="0"/>
        <v>0.97560975609756095</v>
      </c>
      <c r="L5" s="23">
        <f t="shared" si="0"/>
        <v>1</v>
      </c>
    </row>
    <row r="6" spans="2:12">
      <c r="B6" s="22" t="s">
        <v>8</v>
      </c>
      <c r="C6" s="23">
        <f t="shared" ref="C6:K6" si="1">C13/$L$13</f>
        <v>0.75687169457719039</v>
      </c>
      <c r="D6" s="23">
        <f t="shared" si="1"/>
        <v>0.84064160999572257</v>
      </c>
      <c r="E6" s="23">
        <f t="shared" si="1"/>
        <v>0.87785266680887708</v>
      </c>
      <c r="F6" s="23">
        <f t="shared" si="1"/>
        <v>0.87611121337006881</v>
      </c>
      <c r="G6" s="23">
        <f t="shared" si="1"/>
        <v>0.92611294544067668</v>
      </c>
      <c r="H6" s="23">
        <f t="shared" si="1"/>
        <v>0.9506734439397303</v>
      </c>
      <c r="I6" s="23">
        <f t="shared" si="1"/>
        <v>0.95173432936796964</v>
      </c>
      <c r="J6" s="23">
        <f t="shared" si="1"/>
        <v>0.95181439619274244</v>
      </c>
      <c r="K6" s="23">
        <f t="shared" si="1"/>
        <v>0.97560975609756095</v>
      </c>
      <c r="L6" s="23">
        <f>L13/$L$13</f>
        <v>1</v>
      </c>
    </row>
    <row r="8" spans="2:12">
      <c r="B8" s="22"/>
      <c r="C8" s="22">
        <v>2006</v>
      </c>
      <c r="D8" s="27">
        <v>2007</v>
      </c>
      <c r="E8" s="22">
        <v>2008</v>
      </c>
      <c r="F8" s="22">
        <v>2009</v>
      </c>
      <c r="G8" s="22">
        <v>2010</v>
      </c>
      <c r="H8" s="22">
        <v>2011</v>
      </c>
      <c r="I8" s="22">
        <v>2012</v>
      </c>
      <c r="J8" s="22">
        <v>2013</v>
      </c>
      <c r="K8" s="22">
        <v>2014</v>
      </c>
      <c r="L8" s="22">
        <v>2015</v>
      </c>
    </row>
    <row r="9" spans="2:12">
      <c r="B9" s="22" t="s">
        <v>4</v>
      </c>
      <c r="C9" s="23">
        <f>'VCR price indexes (transposed)'!AC4/'VCR price indexes (transposed)'!$AJ$4</f>
        <v>0.79203420645074407</v>
      </c>
      <c r="D9" s="23">
        <f>'VCR price indexes (transposed)'!AD4/'VCR price indexes (transposed)'!$AJ$4</f>
        <v>0.83627365160595246</v>
      </c>
      <c r="E9" s="23">
        <f>'VCR price indexes (transposed)'!AE4/'VCR price indexes (transposed)'!$AJ$4</f>
        <v>0.89019257962426768</v>
      </c>
      <c r="F9" s="23">
        <f>'VCR price indexes (transposed)'!AF4/'VCR price indexes (transposed)'!$AJ$4</f>
        <v>0.89340785132314326</v>
      </c>
      <c r="G9" s="23">
        <f>'VCR price indexes (transposed)'!AG4/'VCR price indexes (transposed)'!$AJ$4</f>
        <v>0.91886068278230426</v>
      </c>
      <c r="H9" s="23">
        <f>'VCR price indexes (transposed)'!AH4/'VCR price indexes (transposed)'!$AJ$4</f>
        <v>0.95823513568109897</v>
      </c>
      <c r="I9" s="23">
        <f>'VCR price indexes (transposed)'!AI4/'VCR price indexes (transposed)'!$AJ$4</f>
        <v>0.98993333782236892</v>
      </c>
      <c r="J9" s="23">
        <f>'VCR price indexes (transposed)'!AJ4/'VCR price indexes (transposed)'!$AJ$4</f>
        <v>1</v>
      </c>
      <c r="K9" s="28">
        <f>J9*(1+'Price index calculations'!$K$16)</f>
        <v>1.0249999999999999</v>
      </c>
      <c r="L9" s="28">
        <f>K9*(1+'Price index calculations'!$K$16)</f>
        <v>1.0506249999999999</v>
      </c>
    </row>
    <row r="10" spans="2:12">
      <c r="B10" s="22" t="s">
        <v>6</v>
      </c>
      <c r="C10" s="23">
        <f>'VCR price indexes (transposed)'!AC10/'VCR price indexes (transposed)'!$AJ$10</f>
        <v>0.7720110035141281</v>
      </c>
      <c r="D10" s="23">
        <f>'VCR price indexes (transposed)'!AD10/'VCR price indexes (transposed)'!$AJ$10</f>
        <v>0.83785717693078277</v>
      </c>
      <c r="E10" s="23">
        <f>'VCR price indexes (transposed)'!AE10/'VCR price indexes (transposed)'!$AJ$10</f>
        <v>0.88369985212040258</v>
      </c>
      <c r="F10" s="23">
        <f>'VCR price indexes (transposed)'!AF10/'VCR price indexes (transposed)'!$AJ$10</f>
        <v>0.96167851293548956</v>
      </c>
      <c r="G10" s="23">
        <f>'VCR price indexes (transposed)'!AG10/'VCR price indexes (transposed)'!$AJ$10</f>
        <v>0.91562912433016908</v>
      </c>
      <c r="H10" s="23">
        <f>'VCR price indexes (transposed)'!AH10/'VCR price indexes (transposed)'!$AJ$10</f>
        <v>0.96026332108953871</v>
      </c>
      <c r="I10" s="23">
        <f>'VCR price indexes (transposed)'!AI10/'VCR price indexes (transposed)'!$AJ$10</f>
        <v>1.0008586557267567</v>
      </c>
      <c r="J10" s="23">
        <f>'VCR price indexes (transposed)'!AJ10/'VCR price indexes (transposed)'!$AJ$10</f>
        <v>1</v>
      </c>
      <c r="K10" s="28">
        <f>J10*(1+'Price index calculations'!$K$17)</f>
        <v>1.0249999999999999</v>
      </c>
      <c r="L10" s="28">
        <f>K10*(1+'Price index calculations'!$K$17)</f>
        <v>1.0506249999999999</v>
      </c>
    </row>
    <row r="11" spans="2:12">
      <c r="B11" s="22" t="s">
        <v>36</v>
      </c>
      <c r="C11" s="23">
        <f>'VCR price indexes (transposed)'!AC7/'VCR price indexes (transposed)'!$AJ$7</f>
        <v>0.76529966506660085</v>
      </c>
      <c r="D11" s="23">
        <f>'VCR price indexes (transposed)'!AD7/'VCR price indexes (transposed)'!$AJ$7</f>
        <v>0.80413341770979641</v>
      </c>
      <c r="E11" s="23">
        <f>'VCR price indexes (transposed)'!AE7/'VCR price indexes (transposed)'!$AJ$7</f>
        <v>0.84748954297797463</v>
      </c>
      <c r="F11" s="23">
        <f>'VCR price indexes (transposed)'!AF7/'VCR price indexes (transposed)'!$AJ$7</f>
        <v>0.8730494374044977</v>
      </c>
      <c r="G11" s="23">
        <f>'VCR price indexes (transposed)'!AG7/'VCR price indexes (transposed)'!$AJ$7</f>
        <v>0.89976693574526545</v>
      </c>
      <c r="H11" s="23">
        <f>'VCR price indexes (transposed)'!AH7/'VCR price indexes (transposed)'!$AJ$7</f>
        <v>0.94855608205096542</v>
      </c>
      <c r="I11" s="23">
        <f>'VCR price indexes (transposed)'!AI7/'VCR price indexes (transposed)'!$AJ$7</f>
        <v>0.98379354520057416</v>
      </c>
      <c r="J11" s="23">
        <f>'VCR price indexes (transposed)'!AJ7/'VCR price indexes (transposed)'!$AJ$7</f>
        <v>1</v>
      </c>
      <c r="K11" s="28">
        <f>J11*(1+'Price index calculations'!$K$18)</f>
        <v>1.0249999999999999</v>
      </c>
      <c r="L11" s="28">
        <f>K11*(1+'Price index calculations'!$K$18)</f>
        <v>1.0506249999999999</v>
      </c>
    </row>
    <row r="12" spans="2:12">
      <c r="B12" s="22" t="s">
        <v>7</v>
      </c>
      <c r="C12" s="23">
        <f>'VCR price indexes (transposed)'!AC12/'VCR price indexes (transposed)'!$AJ$12</f>
        <v>0.74538210160250251</v>
      </c>
      <c r="D12" s="23">
        <f>'VCR price indexes (transposed)'!AD12/'VCR price indexes (transposed)'!$AJ$12</f>
        <v>0.79522220086328921</v>
      </c>
      <c r="E12" s="23">
        <f>'VCR price indexes (transposed)'!AE12/'VCR price indexes (transposed)'!$AJ$12</f>
        <v>0.85963685930482503</v>
      </c>
      <c r="F12" s="23">
        <f>'VCR price indexes (transposed)'!AF12/'VCR price indexes (transposed)'!$AJ$12</f>
        <v>0.87616867343550675</v>
      </c>
      <c r="G12" s="23">
        <f>'VCR price indexes (transposed)'!AG12/'VCR price indexes (transposed)'!$AJ$12</f>
        <v>0.90404208098142358</v>
      </c>
      <c r="H12" s="23">
        <f>'VCR price indexes (transposed)'!AH12/'VCR price indexes (transposed)'!$AJ$12</f>
        <v>0.96116945983258484</v>
      </c>
      <c r="I12" s="23">
        <f>'VCR price indexes (transposed)'!AI12/'VCR price indexes (transposed)'!$AJ$12</f>
        <v>0.98710308791919332</v>
      </c>
      <c r="J12" s="23">
        <f>'VCR price indexes (transposed)'!AJ12/'VCR price indexes (transposed)'!$AJ$12</f>
        <v>1</v>
      </c>
      <c r="K12" s="28">
        <f>J12*(1+'Price index calculations'!$K$19)</f>
        <v>1.0249999999999999</v>
      </c>
      <c r="L12" s="28">
        <f>K12*(1+'Price index calculations'!$K$19)</f>
        <v>1.0506249999999999</v>
      </c>
    </row>
    <row r="13" spans="2:12">
      <c r="B13" s="22" t="s">
        <v>8</v>
      </c>
      <c r="C13" s="23">
        <f>'VCR price indexes (transposed)'!AC14/'VCR price indexes (transposed)'!$AJ$14</f>
        <v>0.79518832411516061</v>
      </c>
      <c r="D13" s="23">
        <f>'VCR price indexes (transposed)'!AD14/'VCR price indexes (transposed)'!$AJ$14</f>
        <v>0.88319909150175602</v>
      </c>
      <c r="E13" s="23">
        <f>'VCR price indexes (transposed)'!AE14/'VCR price indexes (transposed)'!$AJ$14</f>
        <v>0.92229395806607639</v>
      </c>
      <c r="F13" s="23">
        <f>'VCR price indexes (transposed)'!AF14/'VCR price indexes (transposed)'!$AJ$14</f>
        <v>0.92046434354692852</v>
      </c>
      <c r="G13" s="23">
        <f>'VCR price indexes (transposed)'!AG14/'VCR price indexes (transposed)'!$AJ$14</f>
        <v>0.97299741330361089</v>
      </c>
      <c r="H13" s="23">
        <f>'VCR price indexes (transposed)'!AH14/'VCR price indexes (transposed)'!$AJ$14</f>
        <v>0.99880128703917903</v>
      </c>
      <c r="I13" s="23">
        <f>'VCR price indexes (transposed)'!AI14/'VCR price indexes (transposed)'!$AJ$14</f>
        <v>0.99991587979222307</v>
      </c>
      <c r="J13" s="23">
        <f>'VCR price indexes (transposed)'!AJ14/'VCR price indexes (transposed)'!$AJ$14</f>
        <v>1</v>
      </c>
      <c r="K13" s="28">
        <f>J13*(1+'Price index calculations'!$K$20)</f>
        <v>1.0249999999999999</v>
      </c>
      <c r="L13" s="28">
        <f>K13*(1+'Price index calculations'!$K$20)</f>
        <v>1.0506249999999999</v>
      </c>
    </row>
    <row r="15" spans="2:12">
      <c r="B15" s="22"/>
      <c r="C15" s="22">
        <v>2006</v>
      </c>
      <c r="D15" s="27">
        <v>2007</v>
      </c>
      <c r="E15" s="22">
        <v>2008</v>
      </c>
      <c r="F15" s="22">
        <v>2009</v>
      </c>
      <c r="G15" s="22">
        <v>2010</v>
      </c>
      <c r="H15" s="22">
        <v>2011</v>
      </c>
      <c r="I15" s="22">
        <v>2012</v>
      </c>
      <c r="J15" s="22">
        <v>2013</v>
      </c>
      <c r="K15" s="22">
        <v>2014</v>
      </c>
      <c r="L15" s="22">
        <v>2015</v>
      </c>
    </row>
    <row r="16" spans="2:12">
      <c r="B16" s="22" t="s">
        <v>4</v>
      </c>
      <c r="C16" s="25">
        <f t="shared" ref="C16:I19" si="2">D9/C9-1</f>
        <v>5.5855472901168879E-2</v>
      </c>
      <c r="D16" s="25">
        <f t="shared" si="2"/>
        <v>6.44752204195016E-2</v>
      </c>
      <c r="E16" s="25">
        <f t="shared" si="2"/>
        <v>3.611883285111972E-3</v>
      </c>
      <c r="F16" s="25">
        <f t="shared" si="2"/>
        <v>2.8489599035272928E-2</v>
      </c>
      <c r="G16" s="25">
        <f t="shared" si="2"/>
        <v>4.2851385021251742E-2</v>
      </c>
      <c r="H16" s="25">
        <f t="shared" si="2"/>
        <v>3.3079774432127618E-2</v>
      </c>
      <c r="I16" s="25">
        <f t="shared" si="2"/>
        <v>1.0169030371050436E-2</v>
      </c>
      <c r="J16" s="25">
        <f>'Price index calculations'!J9/'Price index calculations'!$J9-1</f>
        <v>0</v>
      </c>
      <c r="K16" s="29">
        <v>2.5000000000000001E-2</v>
      </c>
      <c r="L16" s="30">
        <v>0.03</v>
      </c>
    </row>
    <row r="17" spans="2:12">
      <c r="B17" s="22" t="s">
        <v>6</v>
      </c>
      <c r="C17" s="25">
        <f t="shared" si="2"/>
        <v>8.5291755061687624E-2</v>
      </c>
      <c r="D17" s="25">
        <f t="shared" si="2"/>
        <v>5.4714188112047424E-2</v>
      </c>
      <c r="E17" s="25">
        <f t="shared" si="2"/>
        <v>8.8241115609536847E-2</v>
      </c>
      <c r="F17" s="25">
        <f t="shared" si="2"/>
        <v>-4.7884389622844248E-2</v>
      </c>
      <c r="G17" s="25">
        <f t="shared" si="2"/>
        <v>4.8747026031988661E-2</v>
      </c>
      <c r="H17" s="25">
        <f t="shared" si="2"/>
        <v>4.2275211127670076E-2</v>
      </c>
      <c r="I17" s="25">
        <f t="shared" si="2"/>
        <v>-8.5791906963450515E-4</v>
      </c>
      <c r="J17" s="25">
        <f>'Price index calculations'!J10/'Price index calculations'!$J10-1</f>
        <v>0</v>
      </c>
      <c r="K17" s="29">
        <v>2.5000000000000001E-2</v>
      </c>
      <c r="L17" s="25">
        <v>0.03</v>
      </c>
    </row>
    <row r="18" spans="2:12">
      <c r="B18" s="22" t="s">
        <v>36</v>
      </c>
      <c r="C18" s="25">
        <f t="shared" si="2"/>
        <v>5.0743198273601742E-2</v>
      </c>
      <c r="D18" s="25">
        <f t="shared" si="2"/>
        <v>5.3916581892166748E-2</v>
      </c>
      <c r="E18" s="25">
        <f t="shared" si="2"/>
        <v>3.0159539593501927E-2</v>
      </c>
      <c r="F18" s="25">
        <f t="shared" si="2"/>
        <v>3.0602503359026922E-2</v>
      </c>
      <c r="G18" s="25">
        <f t="shared" si="2"/>
        <v>5.4224204477227866E-2</v>
      </c>
      <c r="H18" s="25">
        <f t="shared" si="2"/>
        <v>3.7148529028898647E-2</v>
      </c>
      <c r="I18" s="25">
        <f t="shared" si="2"/>
        <v>1.6473430709612602E-2</v>
      </c>
      <c r="J18" s="25">
        <f>'Price index calculations'!J11/'Price index calculations'!$J11-1</f>
        <v>0</v>
      </c>
      <c r="K18" s="29">
        <v>2.5000000000000001E-2</v>
      </c>
      <c r="L18" s="25">
        <v>0.03</v>
      </c>
    </row>
    <row r="19" spans="2:12">
      <c r="B19" s="22" t="s">
        <v>7</v>
      </c>
      <c r="C19" s="25">
        <f t="shared" si="2"/>
        <v>6.6865167749044607E-2</v>
      </c>
      <c r="D19" s="25">
        <f t="shared" si="2"/>
        <v>8.1002087682672252E-2</v>
      </c>
      <c r="E19" s="25">
        <f t="shared" si="2"/>
        <v>1.9231160171576001E-2</v>
      </c>
      <c r="F19" s="25">
        <f t="shared" si="2"/>
        <v>3.181283283802383E-2</v>
      </c>
      <c r="G19" s="25">
        <f t="shared" si="2"/>
        <v>6.3191061625299527E-2</v>
      </c>
      <c r="H19" s="25">
        <f t="shared" si="2"/>
        <v>2.698132761222527E-2</v>
      </c>
      <c r="I19" s="25">
        <f t="shared" si="2"/>
        <v>1.3065415597061092E-2</v>
      </c>
      <c r="J19" s="25">
        <f>'Price index calculations'!J12/'Price index calculations'!$J12-1</f>
        <v>0</v>
      </c>
      <c r="K19" s="29">
        <v>2.5000000000000001E-2</v>
      </c>
      <c r="L19" s="25">
        <v>0.03</v>
      </c>
    </row>
    <row r="20" spans="2:12">
      <c r="B20" s="22" t="s">
        <v>8</v>
      </c>
      <c r="C20" s="25">
        <f t="shared" ref="C20:I20" si="3">D13/C13-1</f>
        <v>0.1106791494763566</v>
      </c>
      <c r="D20" s="25">
        <f t="shared" si="3"/>
        <v>4.4265066552372723E-2</v>
      </c>
      <c r="E20" s="25">
        <f t="shared" si="3"/>
        <v>-1.9837650492521286E-3</v>
      </c>
      <c r="F20" s="25">
        <f t="shared" si="3"/>
        <v>5.7072357147753161E-2</v>
      </c>
      <c r="G20" s="25">
        <f t="shared" si="3"/>
        <v>2.6519981844511209E-2</v>
      </c>
      <c r="H20" s="25">
        <f t="shared" si="3"/>
        <v>1.1159304333179243E-3</v>
      </c>
      <c r="I20" s="25">
        <f t="shared" si="3"/>
        <v>8.4127284581514417E-5</v>
      </c>
      <c r="J20" s="25">
        <f>'Price index calculations'!J13/'Price index calculations'!$J13-1</f>
        <v>0</v>
      </c>
      <c r="K20" s="29">
        <v>2.5000000000000001E-2</v>
      </c>
      <c r="L20" s="25">
        <v>0.03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VCR price indexes (transposed)</vt:lpstr>
      <vt:lpstr>Reliability metrics</vt:lpstr>
      <vt:lpstr>Output price calculations</vt:lpstr>
      <vt:lpstr>Price index calculations</vt:lpstr>
      <vt:lpstr>'Output price calculations'!Print_Area</vt:lpstr>
    </vt:vector>
  </TitlesOfParts>
  <Company>ACCC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Ley, Andrew</dc:creator>
  <cp:lastModifiedBy>Denis Lawrence</cp:lastModifiedBy>
  <cp:lastPrinted>2015-11-12T01:48:36Z</cp:lastPrinted>
  <dcterms:created xsi:type="dcterms:W3CDTF">2014-05-15T05:29:11Z</dcterms:created>
  <dcterms:modified xsi:type="dcterms:W3CDTF">2015-11-12T22:43:23Z</dcterms:modified>
</cp:coreProperties>
</file>