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drawings/drawing6.xml" ContentType="application/vnd.openxmlformats-officedocument.drawing+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pell\Work Folders\Desktop\Performance report 2021\"/>
    </mc:Choice>
  </mc:AlternateContent>
  <bookViews>
    <workbookView xWindow="0" yWindow="0" windowWidth="38400" windowHeight="17850" firstSheet="4" activeTab="11"/>
  </bookViews>
  <sheets>
    <sheet name="Introduction" sheetId="57" r:id="rId1"/>
    <sheet name="Contents" sheetId="20" r:id="rId2"/>
    <sheet name="Dashboard" sheetId="76" r:id="rId3"/>
    <sheet name="1. Revenue" sheetId="32" r:id="rId4"/>
    <sheet name="2. RAB" sheetId="33" r:id="rId5"/>
    <sheet name="3. Capex" sheetId="34" r:id="rId6"/>
    <sheet name="4. Opex" sheetId="36" r:id="rId7"/>
    <sheet name="5. SAIDI" sheetId="69" r:id="rId8"/>
    <sheet name="6. SAIFI" sheetId="70" r:id="rId9"/>
    <sheet name="7. Energy delivered" sheetId="71" r:id="rId10"/>
    <sheet name="8. Customer numbers" sheetId="72" r:id="rId11"/>
    <sheet name="9. Circuit length" sheetId="73" r:id="rId12"/>
    <sheet name="10. Utilisation" sheetId="74" r:id="rId13"/>
    <sheet name="11. Reg service life" sheetId="75" r:id="rId14"/>
    <sheet name="New data sheet" sheetId="77" state="hidden" r:id="rId15"/>
    <sheet name="Calculations" sheetId="79" state="hidden" r:id="rId16"/>
  </sheets>
  <externalReferences>
    <externalReference r:id="rId17"/>
    <externalReference r:id="rId18"/>
    <externalReference r:id="rId19"/>
    <externalReference r:id="rId20"/>
    <externalReference r:id="rId21"/>
    <externalReference r:id="rId22"/>
  </externalReferences>
  <definedNames>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13">#REF!</definedName>
    <definedName name="DMS_50_03_01" localSheetId="15">#REF!</definedName>
    <definedName name="DMS_50_03_01" localSheetId="14">#REF!</definedName>
    <definedName name="DMS_50_03_01">#REF!</definedName>
    <definedName name="DMS_50_03_02" localSheetId="13">#REF!</definedName>
    <definedName name="DMS_50_03_02" localSheetId="15">#REF!</definedName>
    <definedName name="DMS_50_03_02" localSheetId="14">#REF!</definedName>
    <definedName name="DMS_50_03_02">#REF!</definedName>
    <definedName name="DMS_RAB" localSheetId="13">#REF!</definedName>
    <definedName name="DMS_RAB" localSheetId="15">#REF!</definedName>
    <definedName name="DMS_RAB" localSheetId="14">#REF!</definedName>
    <definedName name="DMS_RAB">#REF!</definedName>
    <definedName name="DMS_TAB" localSheetId="13">#REF!</definedName>
    <definedName name="DMS_TAB" localSheetId="15">#REF!</definedName>
    <definedName name="DMS_TAB" localSheetId="14">#REF!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15">[3]WACC!$F$9</definedName>
    <definedName name="f" localSheetId="0">[3]WACC!$F$9</definedName>
    <definedName name="f" localSheetId="14">[3]WACC!$F$9</definedName>
    <definedName name="f">[4]WACC!$F$9</definedName>
    <definedName name="g">'[1]PTRM input'!$G$218</definedName>
    <definedName name="Icpr">'[1]PTRM input'!$G$229</definedName>
    <definedName name="latest_year">'[2]One-pager'!$AV$2</definedName>
    <definedName name="Opex" localSheetId="12">#REF!</definedName>
    <definedName name="Opex" localSheetId="13">#REF!</definedName>
    <definedName name="Opex" localSheetId="7">#REF!</definedName>
    <definedName name="Opex" localSheetId="8">#REF!</definedName>
    <definedName name="Opex" localSheetId="9">#REF!</definedName>
    <definedName name="Opex" localSheetId="10">#REF!</definedName>
    <definedName name="Opex" localSheetId="11">#REF!</definedName>
    <definedName name="Opex" localSheetId="15">#REF!</definedName>
    <definedName name="Opex" localSheetId="14">#REF!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3">'1. Revenue'!$A$1:$S$81</definedName>
    <definedName name="_xlnm.Print_Area" localSheetId="12">'10. Utilisation'!$A$1:$S$51</definedName>
    <definedName name="_xlnm.Print_Area" localSheetId="13">'11. Reg service life'!$A$1:$S$88</definedName>
    <definedName name="_xlnm.Print_Area" localSheetId="4">'2. RAB'!$A$1:$S$78</definedName>
    <definedName name="_xlnm.Print_Area" localSheetId="5">'3. Capex'!$A$1:$S$78</definedName>
    <definedName name="_xlnm.Print_Area" localSheetId="6">'4. Opex'!$A$1:$S$78</definedName>
    <definedName name="_xlnm.Print_Area" localSheetId="7">'5. SAIDI'!$A$1:$S$51</definedName>
    <definedName name="_xlnm.Print_Area" localSheetId="8">'6. SAIFI'!$A$1:$S$51</definedName>
    <definedName name="_xlnm.Print_Area" localSheetId="9">'7. Energy delivered'!$A$1:$S$76</definedName>
    <definedName name="_xlnm.Print_Area" localSheetId="10">'8. Customer numbers'!$A$1:$S$51</definedName>
    <definedName name="_xlnm.Print_Area" localSheetId="11">'9. Circuit length'!$A$1:$S$90</definedName>
    <definedName name="_xlnm.Print_Area" localSheetId="1">Contents!$A$1:$M$21</definedName>
    <definedName name="_xlnm.Print_Area" localSheetId="2">Dashboard!$A$1:$AB$155</definedName>
    <definedName name="_xlnm.Print_Area" localSheetId="0">Introduction!$A$1:$Q$32</definedName>
    <definedName name="_xlnm.Print_Titles" localSheetId="3">'1. Revenue'!$A:$A,'1. Revenue'!$2:$2</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12">#REF!</definedName>
    <definedName name="X_Factor" localSheetId="13">#REF!</definedName>
    <definedName name="X_Factor" localSheetId="4">#REF!</definedName>
    <definedName name="X_Factor" localSheetId="5">#REF!</definedName>
    <definedName name="X_Factor" localSheetId="6">#REF!</definedName>
    <definedName name="X_Factor" localSheetId="7">#REF!</definedName>
    <definedName name="X_Factor" localSheetId="8">#REF!</definedName>
    <definedName name="X_Factor" localSheetId="9">#REF!</definedName>
    <definedName name="X_Factor" localSheetId="10">#REF!</definedName>
    <definedName name="X_Factor" localSheetId="11">#REF!</definedName>
    <definedName name="X_Factor" localSheetId="15">#REF!</definedName>
    <definedName name="X_Factor" localSheetId="0">'[6]1.Raw DAta'!#REF!</definedName>
    <definedName name="X_Factor" localSheetId="14">#REF!</definedName>
    <definedName name="X_Factor">#REF!</definedName>
    <definedName name="x_rank">[2]Calculations!$A$351:$AE$351</definedName>
    <definedName name="y_rank">[2]Calculations!$A$351:$A$377</definedName>
  </definedNames>
  <calcPr calcId="162913" calcOnSave="0"/>
</workbook>
</file>

<file path=xl/calcChain.xml><?xml version="1.0" encoding="utf-8"?>
<calcChain xmlns="http://schemas.openxmlformats.org/spreadsheetml/2006/main">
  <c r="E7" i="79" l="1"/>
  <c r="F10" i="79" l="1"/>
  <c r="N10" i="79"/>
  <c r="V10" i="79"/>
  <c r="H11" i="79"/>
  <c r="P11" i="79"/>
  <c r="X11" i="79"/>
  <c r="J12" i="79"/>
  <c r="R12" i="79"/>
  <c r="Z12" i="79"/>
  <c r="L13" i="79"/>
  <c r="T13" i="79"/>
  <c r="F14" i="79"/>
  <c r="N14" i="79"/>
  <c r="V14" i="79"/>
  <c r="H15" i="79"/>
  <c r="P15" i="79"/>
  <c r="X15" i="79"/>
  <c r="J16" i="79"/>
  <c r="R16" i="79"/>
  <c r="Z16" i="79"/>
  <c r="L17" i="79"/>
  <c r="T17" i="79"/>
  <c r="F18" i="79"/>
  <c r="N18" i="79"/>
  <c r="V18" i="79"/>
  <c r="H19" i="79"/>
  <c r="P19" i="79"/>
  <c r="X19" i="79"/>
  <c r="J20" i="79"/>
  <c r="R20" i="79"/>
  <c r="Z20" i="79"/>
  <c r="L21" i="79"/>
  <c r="T21" i="79"/>
  <c r="F22" i="79"/>
  <c r="N22" i="79"/>
  <c r="V22" i="79"/>
  <c r="H23" i="79"/>
  <c r="P23" i="79"/>
  <c r="X23" i="79"/>
  <c r="J24" i="79"/>
  <c r="R24" i="79"/>
  <c r="Z24" i="79"/>
  <c r="L25" i="79"/>
  <c r="T25" i="79"/>
  <c r="F26" i="79"/>
  <c r="N26" i="79"/>
  <c r="V26" i="79"/>
  <c r="H27" i="79"/>
  <c r="P27" i="79"/>
  <c r="X27" i="79"/>
  <c r="J28" i="79"/>
  <c r="R28" i="79"/>
  <c r="Z28" i="79"/>
  <c r="L29" i="79"/>
  <c r="T29" i="79"/>
  <c r="E29" i="79"/>
  <c r="E21" i="79"/>
  <c r="E13" i="79"/>
  <c r="R13" i="79"/>
  <c r="F15" i="79"/>
  <c r="V15" i="79"/>
  <c r="H20" i="79"/>
  <c r="R21" i="79"/>
  <c r="V23" i="79"/>
  <c r="N27" i="79"/>
  <c r="Z29" i="79"/>
  <c r="G10" i="79"/>
  <c r="O10" i="79"/>
  <c r="W10" i="79"/>
  <c r="I11" i="79"/>
  <c r="Q11" i="79"/>
  <c r="Y11" i="79"/>
  <c r="K12" i="79"/>
  <c r="S12" i="79"/>
  <c r="H12" i="76" s="1"/>
  <c r="AA12" i="79"/>
  <c r="M13" i="79"/>
  <c r="U13" i="79"/>
  <c r="G14" i="79"/>
  <c r="O14" i="79"/>
  <c r="W14" i="79"/>
  <c r="I15" i="79"/>
  <c r="Q15" i="79"/>
  <c r="Y15" i="79"/>
  <c r="K16" i="79"/>
  <c r="S16" i="79"/>
  <c r="H16" i="76" s="1"/>
  <c r="AA16" i="79"/>
  <c r="M17" i="79"/>
  <c r="U17" i="79"/>
  <c r="G18" i="79"/>
  <c r="O18" i="79"/>
  <c r="W18" i="79"/>
  <c r="I19" i="79"/>
  <c r="Q19" i="79"/>
  <c r="Y19" i="79"/>
  <c r="K20" i="79"/>
  <c r="S20" i="79"/>
  <c r="H20" i="76" s="1"/>
  <c r="AA20" i="79"/>
  <c r="M21" i="79"/>
  <c r="U21" i="79"/>
  <c r="G22" i="79"/>
  <c r="O22" i="79"/>
  <c r="W22" i="79"/>
  <c r="I23" i="79"/>
  <c r="Q23" i="79"/>
  <c r="Y23" i="79"/>
  <c r="K24" i="79"/>
  <c r="S24" i="79"/>
  <c r="H24" i="76" s="1"/>
  <c r="AA24" i="79"/>
  <c r="M25" i="79"/>
  <c r="U25" i="79"/>
  <c r="G26" i="79"/>
  <c r="O26" i="79"/>
  <c r="W26" i="79"/>
  <c r="I27" i="79"/>
  <c r="Q27" i="79"/>
  <c r="Y27" i="79"/>
  <c r="K28" i="79"/>
  <c r="S28" i="79"/>
  <c r="H28" i="76" s="1"/>
  <c r="AA28" i="79"/>
  <c r="M29" i="79"/>
  <c r="U29" i="79"/>
  <c r="E28" i="79"/>
  <c r="E20" i="79"/>
  <c r="E12" i="79"/>
  <c r="F11" i="79"/>
  <c r="P12" i="79"/>
  <c r="L14" i="79"/>
  <c r="N15" i="79"/>
  <c r="P16" i="79"/>
  <c r="Z17" i="79"/>
  <c r="L22" i="79"/>
  <c r="P24" i="79"/>
  <c r="T26" i="79"/>
  <c r="R29" i="79"/>
  <c r="H10" i="79"/>
  <c r="P10" i="79"/>
  <c r="X10" i="79"/>
  <c r="J11" i="79"/>
  <c r="R11" i="79"/>
  <c r="Z11" i="79"/>
  <c r="L12" i="79"/>
  <c r="T12" i="79"/>
  <c r="F13" i="79"/>
  <c r="N13" i="79"/>
  <c r="V13" i="79"/>
  <c r="H14" i="79"/>
  <c r="P14" i="79"/>
  <c r="X14" i="79"/>
  <c r="J15" i="79"/>
  <c r="R15" i="79"/>
  <c r="Z15" i="79"/>
  <c r="L16" i="79"/>
  <c r="T16" i="79"/>
  <c r="F17" i="79"/>
  <c r="N17" i="79"/>
  <c r="V17" i="79"/>
  <c r="H18" i="79"/>
  <c r="P18" i="79"/>
  <c r="X18" i="79"/>
  <c r="J19" i="79"/>
  <c r="R19" i="79"/>
  <c r="Z19" i="79"/>
  <c r="L20" i="79"/>
  <c r="T20" i="79"/>
  <c r="F21" i="79"/>
  <c r="N21" i="79"/>
  <c r="V21" i="79"/>
  <c r="H22" i="79"/>
  <c r="P22" i="79"/>
  <c r="X22" i="79"/>
  <c r="J23" i="79"/>
  <c r="R23" i="79"/>
  <c r="Z23" i="79"/>
  <c r="L24" i="79"/>
  <c r="T24" i="79"/>
  <c r="F25" i="79"/>
  <c r="N25" i="79"/>
  <c r="V25" i="79"/>
  <c r="H26" i="79"/>
  <c r="P26" i="79"/>
  <c r="X26" i="79"/>
  <c r="J27" i="79"/>
  <c r="R27" i="79"/>
  <c r="Z27" i="79"/>
  <c r="L28" i="79"/>
  <c r="T28" i="79"/>
  <c r="F29" i="79"/>
  <c r="N29" i="79"/>
  <c r="V29" i="79"/>
  <c r="E27" i="79"/>
  <c r="E19" i="79"/>
  <c r="E11" i="79"/>
  <c r="T10" i="79"/>
  <c r="H16" i="79"/>
  <c r="R17" i="79"/>
  <c r="V19" i="79"/>
  <c r="N23" i="79"/>
  <c r="R25" i="79"/>
  <c r="V27" i="79"/>
  <c r="E15" i="79"/>
  <c r="I10" i="79"/>
  <c r="Q10" i="79"/>
  <c r="Y10" i="79"/>
  <c r="K11" i="79"/>
  <c r="S11" i="79"/>
  <c r="H11" i="76" s="1"/>
  <c r="AA11" i="79"/>
  <c r="M12" i="79"/>
  <c r="U12" i="79"/>
  <c r="G13" i="79"/>
  <c r="O13" i="79"/>
  <c r="W13" i="79"/>
  <c r="I14" i="79"/>
  <c r="Q14" i="79"/>
  <c r="Y14" i="79"/>
  <c r="K15" i="79"/>
  <c r="S15" i="79"/>
  <c r="H15" i="76" s="1"/>
  <c r="AA15" i="79"/>
  <c r="M16" i="79"/>
  <c r="U16" i="79"/>
  <c r="G17" i="79"/>
  <c r="O17" i="79"/>
  <c r="W17" i="79"/>
  <c r="I18" i="79"/>
  <c r="Q18" i="79"/>
  <c r="Y18" i="79"/>
  <c r="K19" i="79"/>
  <c r="S19" i="79"/>
  <c r="H19" i="76" s="1"/>
  <c r="AA19" i="79"/>
  <c r="M20" i="79"/>
  <c r="U20" i="79"/>
  <c r="G21" i="79"/>
  <c r="O21" i="79"/>
  <c r="W21" i="79"/>
  <c r="I22" i="79"/>
  <c r="Q22" i="79"/>
  <c r="Y22" i="79"/>
  <c r="K23" i="79"/>
  <c r="S23" i="79"/>
  <c r="H23" i="76" s="1"/>
  <c r="AA23" i="79"/>
  <c r="M24" i="79"/>
  <c r="U24" i="79"/>
  <c r="G25" i="79"/>
  <c r="O25" i="79"/>
  <c r="W25" i="79"/>
  <c r="I26" i="79"/>
  <c r="Q26" i="79"/>
  <c r="Y26" i="79"/>
  <c r="K27" i="79"/>
  <c r="S27" i="79"/>
  <c r="H27" i="76" s="1"/>
  <c r="AA27" i="79"/>
  <c r="M28" i="79"/>
  <c r="U28" i="79"/>
  <c r="G29" i="79"/>
  <c r="O29" i="79"/>
  <c r="W29" i="79"/>
  <c r="E26" i="79"/>
  <c r="E18" i="79"/>
  <c r="E10" i="79"/>
  <c r="E17" i="79"/>
  <c r="X12" i="79"/>
  <c r="J17" i="79"/>
  <c r="F19" i="79"/>
  <c r="P20" i="79"/>
  <c r="T22" i="79"/>
  <c r="Z25" i="79"/>
  <c r="P28" i="79"/>
  <c r="J10" i="79"/>
  <c r="R10" i="79"/>
  <c r="Z10" i="79"/>
  <c r="L11" i="79"/>
  <c r="T11" i="79"/>
  <c r="F12" i="79"/>
  <c r="N12" i="79"/>
  <c r="V12" i="79"/>
  <c r="H13" i="79"/>
  <c r="P13" i="79"/>
  <c r="X13" i="79"/>
  <c r="J14" i="79"/>
  <c r="R14" i="79"/>
  <c r="Z14" i="79"/>
  <c r="L15" i="79"/>
  <c r="T15" i="79"/>
  <c r="F16" i="79"/>
  <c r="N16" i="79"/>
  <c r="V16" i="79"/>
  <c r="H17" i="79"/>
  <c r="P17" i="79"/>
  <c r="X17" i="79"/>
  <c r="J18" i="79"/>
  <c r="R18" i="79"/>
  <c r="Z18" i="79"/>
  <c r="L19" i="79"/>
  <c r="T19" i="79"/>
  <c r="F20" i="79"/>
  <c r="N20" i="79"/>
  <c r="V20" i="79"/>
  <c r="H21" i="79"/>
  <c r="P21" i="79"/>
  <c r="X21" i="79"/>
  <c r="J22" i="79"/>
  <c r="R22" i="79"/>
  <c r="Z22" i="79"/>
  <c r="L23" i="79"/>
  <c r="T23" i="79"/>
  <c r="F24" i="79"/>
  <c r="N24" i="79"/>
  <c r="V24" i="79"/>
  <c r="H25" i="79"/>
  <c r="P25" i="79"/>
  <c r="X25" i="79"/>
  <c r="J26" i="79"/>
  <c r="R26" i="79"/>
  <c r="Z26" i="79"/>
  <c r="L27" i="79"/>
  <c r="T27" i="79"/>
  <c r="F28" i="79"/>
  <c r="N28" i="79"/>
  <c r="V28" i="79"/>
  <c r="H29" i="79"/>
  <c r="P29" i="79"/>
  <c r="X29" i="79"/>
  <c r="E25" i="79"/>
  <c r="L10" i="79"/>
  <c r="N11" i="79"/>
  <c r="J13" i="79"/>
  <c r="T14" i="79"/>
  <c r="L18" i="79"/>
  <c r="N19" i="79"/>
  <c r="X20" i="79"/>
  <c r="H24" i="79"/>
  <c r="L26" i="79"/>
  <c r="X28" i="79"/>
  <c r="K10" i="79"/>
  <c r="S10" i="79"/>
  <c r="H10" i="76" s="1"/>
  <c r="AA10" i="79"/>
  <c r="M11" i="79"/>
  <c r="U11" i="79"/>
  <c r="G12" i="79"/>
  <c r="O12" i="79"/>
  <c r="W12" i="79"/>
  <c r="I13" i="79"/>
  <c r="Q13" i="79"/>
  <c r="Y13" i="79"/>
  <c r="K14" i="79"/>
  <c r="S14" i="79"/>
  <c r="H14" i="76" s="1"/>
  <c r="AA14" i="79"/>
  <c r="M15" i="79"/>
  <c r="U15" i="79"/>
  <c r="G16" i="79"/>
  <c r="O16" i="79"/>
  <c r="W16" i="79"/>
  <c r="I17" i="79"/>
  <c r="Q17" i="79"/>
  <c r="Y17" i="79"/>
  <c r="K18" i="79"/>
  <c r="S18" i="79"/>
  <c r="H18" i="76" s="1"/>
  <c r="AA18" i="79"/>
  <c r="M19" i="79"/>
  <c r="U19" i="79"/>
  <c r="G20" i="79"/>
  <c r="O20" i="79"/>
  <c r="W20" i="79"/>
  <c r="I21" i="79"/>
  <c r="Q21" i="79"/>
  <c r="Y21" i="79"/>
  <c r="K22" i="79"/>
  <c r="S22" i="79"/>
  <c r="H22" i="76" s="1"/>
  <c r="AA22" i="79"/>
  <c r="M23" i="79"/>
  <c r="U23" i="79"/>
  <c r="G24" i="79"/>
  <c r="O24" i="79"/>
  <c r="W24" i="79"/>
  <c r="I25" i="79"/>
  <c r="Q25" i="79"/>
  <c r="Y25" i="79"/>
  <c r="K26" i="79"/>
  <c r="S26" i="79"/>
  <c r="H26" i="76" s="1"/>
  <c r="AA26" i="79"/>
  <c r="M27" i="79"/>
  <c r="U27" i="79"/>
  <c r="G28" i="79"/>
  <c r="O28" i="79"/>
  <c r="W28" i="79"/>
  <c r="I29" i="79"/>
  <c r="Q29" i="79"/>
  <c r="Y29" i="79"/>
  <c r="E24" i="79"/>
  <c r="E16" i="79"/>
  <c r="H12" i="79"/>
  <c r="Z13" i="79"/>
  <c r="T18" i="79"/>
  <c r="Z21" i="79"/>
  <c r="X24" i="79"/>
  <c r="H28" i="79"/>
  <c r="E23" i="79"/>
  <c r="M10" i="79"/>
  <c r="U10" i="79"/>
  <c r="G11" i="79"/>
  <c r="O11" i="79"/>
  <c r="W11" i="79"/>
  <c r="I12" i="79"/>
  <c r="Q12" i="79"/>
  <c r="Y12" i="79"/>
  <c r="K13" i="79"/>
  <c r="S13" i="79"/>
  <c r="H13" i="76" s="1"/>
  <c r="AA13" i="79"/>
  <c r="M14" i="79"/>
  <c r="U14" i="79"/>
  <c r="G15" i="79"/>
  <c r="O15" i="79"/>
  <c r="W15" i="79"/>
  <c r="I16" i="79"/>
  <c r="Q16" i="79"/>
  <c r="Y16" i="79"/>
  <c r="K17" i="79"/>
  <c r="S17" i="79"/>
  <c r="H17" i="76" s="1"/>
  <c r="AA17" i="79"/>
  <c r="M18" i="79"/>
  <c r="U18" i="79"/>
  <c r="G19" i="79"/>
  <c r="O19" i="79"/>
  <c r="W19" i="79"/>
  <c r="I20" i="79"/>
  <c r="Q20" i="79"/>
  <c r="Y20" i="79"/>
  <c r="K21" i="79"/>
  <c r="S21" i="79"/>
  <c r="H21" i="76" s="1"/>
  <c r="AA21" i="79"/>
  <c r="M22" i="79"/>
  <c r="U22" i="79"/>
  <c r="G23" i="79"/>
  <c r="O23" i="79"/>
  <c r="W23" i="79"/>
  <c r="I24" i="79"/>
  <c r="Q24" i="79"/>
  <c r="Y24" i="79"/>
  <c r="K25" i="79"/>
  <c r="S25" i="79"/>
  <c r="H25" i="76" s="1"/>
  <c r="AA25" i="79"/>
  <c r="M26" i="79"/>
  <c r="U26" i="79"/>
  <c r="G27" i="79"/>
  <c r="O27" i="79"/>
  <c r="W27" i="79"/>
  <c r="I28" i="79"/>
  <c r="Q28" i="79"/>
  <c r="Y28" i="79"/>
  <c r="K29" i="79"/>
  <c r="S29" i="79"/>
  <c r="H29" i="76" s="1"/>
  <c r="AA29" i="79"/>
  <c r="E22" i="79"/>
  <c r="E14" i="79"/>
  <c r="V11" i="79"/>
  <c r="X16" i="79"/>
  <c r="J21" i="79"/>
  <c r="F23" i="79"/>
  <c r="J25" i="79"/>
  <c r="F27" i="79"/>
  <c r="J29" i="79"/>
  <c r="U306" i="77"/>
  <c r="U305" i="77"/>
  <c r="U304" i="77"/>
  <c r="U303" i="77"/>
  <c r="U302" i="77"/>
  <c r="U301" i="77"/>
  <c r="U300" i="77"/>
  <c r="U299" i="77"/>
  <c r="U298" i="77"/>
  <c r="U297" i="77"/>
  <c r="U296" i="77"/>
  <c r="U295" i="77"/>
  <c r="U294" i="77"/>
  <c r="U293" i="77"/>
  <c r="U292" i="77"/>
  <c r="U291" i="77"/>
  <c r="U7" i="77"/>
  <c r="U290" i="77"/>
  <c r="U289" i="77"/>
  <c r="U288" i="77"/>
  <c r="U287" i="77"/>
  <c r="U286" i="77"/>
  <c r="U285" i="77"/>
  <c r="U284" i="77"/>
  <c r="U283" i="77"/>
  <c r="U282" i="77"/>
  <c r="U281" i="77"/>
  <c r="U280" i="77"/>
  <c r="U279" i="77"/>
  <c r="U278" i="77"/>
  <c r="U277" i="77"/>
  <c r="U276" i="77"/>
  <c r="U275" i="77"/>
  <c r="U274" i="77"/>
  <c r="U273" i="77"/>
  <c r="U272" i="77"/>
  <c r="U271" i="77"/>
  <c r="U270" i="77"/>
  <c r="U269" i="77"/>
  <c r="U268" i="77"/>
  <c r="U267" i="77"/>
  <c r="U266" i="77"/>
  <c r="U265" i="77"/>
  <c r="U264" i="77"/>
  <c r="U263" i="77"/>
  <c r="U262" i="77"/>
  <c r="U261" i="77"/>
  <c r="U260" i="77"/>
  <c r="U259" i="77"/>
  <c r="U258" i="77"/>
  <c r="U257" i="77"/>
  <c r="U256" i="77"/>
  <c r="U255" i="77"/>
  <c r="U254" i="77"/>
  <c r="U253" i="77"/>
  <c r="U252" i="77"/>
  <c r="U251" i="77"/>
  <c r="U250" i="77"/>
  <c r="U249" i="77"/>
  <c r="U248" i="77"/>
  <c r="U247" i="77"/>
  <c r="U246" i="77"/>
  <c r="U245" i="77"/>
  <c r="U244" i="77"/>
  <c r="U243" i="77"/>
  <c r="U242" i="77"/>
  <c r="U241" i="77"/>
  <c r="U240" i="77"/>
  <c r="U239" i="77"/>
  <c r="U238" i="77"/>
  <c r="U237" i="77"/>
  <c r="U236" i="77"/>
  <c r="U235" i="77"/>
  <c r="U234" i="77"/>
  <c r="U233" i="77"/>
  <c r="U232" i="77"/>
  <c r="U231" i="77"/>
  <c r="U230" i="77"/>
  <c r="U229" i="77"/>
  <c r="U228" i="77"/>
  <c r="U227" i="77"/>
  <c r="U226" i="77"/>
  <c r="U225" i="77"/>
  <c r="U224" i="77"/>
  <c r="U223" i="77"/>
  <c r="U222" i="77"/>
  <c r="U221" i="77"/>
  <c r="U220" i="77"/>
  <c r="U219" i="77"/>
  <c r="U218" i="77"/>
  <c r="U217" i="77"/>
  <c r="U216" i="77"/>
  <c r="U215" i="77"/>
  <c r="U214" i="77"/>
  <c r="U213" i="77"/>
  <c r="U212" i="77"/>
  <c r="U211" i="77"/>
  <c r="U210" i="77"/>
  <c r="U209" i="77"/>
  <c r="U208" i="77"/>
  <c r="U207" i="77"/>
  <c r="U206" i="77"/>
  <c r="U205" i="77"/>
  <c r="U204" i="77"/>
  <c r="U203" i="77"/>
  <c r="U202" i="77"/>
  <c r="U201" i="77"/>
  <c r="U200" i="77"/>
  <c r="U199" i="77"/>
  <c r="U198" i="77"/>
  <c r="U197" i="77"/>
  <c r="U196" i="77"/>
  <c r="U195" i="77"/>
  <c r="U194" i="77"/>
  <c r="U193" i="77"/>
  <c r="U192" i="77"/>
  <c r="U191" i="77"/>
  <c r="U190" i="77"/>
  <c r="U189" i="77"/>
  <c r="U188" i="77"/>
  <c r="U187" i="77"/>
  <c r="U186" i="77"/>
  <c r="U185" i="77"/>
  <c r="U184" i="77"/>
  <c r="U183" i="77"/>
  <c r="U182" i="77"/>
  <c r="U181" i="77"/>
  <c r="U180" i="77"/>
  <c r="U179" i="77"/>
  <c r="U178" i="77"/>
  <c r="U177" i="77"/>
  <c r="U176" i="77"/>
  <c r="U175" i="77"/>
  <c r="U174" i="77"/>
  <c r="U173" i="77"/>
  <c r="U172" i="77"/>
  <c r="U171" i="77"/>
  <c r="U170" i="77"/>
  <c r="U169" i="77"/>
  <c r="U168" i="77"/>
  <c r="U167" i="77"/>
  <c r="U166" i="77"/>
  <c r="U165" i="77"/>
  <c r="U164" i="77"/>
  <c r="U163" i="77"/>
  <c r="U162" i="77"/>
  <c r="U161" i="77"/>
  <c r="U160" i="77"/>
  <c r="U159" i="77"/>
  <c r="U158" i="77"/>
  <c r="U157" i="77"/>
  <c r="U156" i="77"/>
  <c r="U155" i="77"/>
  <c r="U154" i="77"/>
  <c r="U153" i="77"/>
  <c r="U152" i="77"/>
  <c r="U151" i="77"/>
  <c r="U150" i="77"/>
  <c r="U149" i="77"/>
  <c r="U148" i="77"/>
  <c r="U147" i="77"/>
  <c r="U146" i="77"/>
  <c r="U145" i="77"/>
  <c r="U144" i="77"/>
  <c r="U143" i="77"/>
  <c r="U142" i="77"/>
  <c r="U141" i="77"/>
  <c r="U140" i="77"/>
  <c r="U139" i="77"/>
  <c r="U138" i="77"/>
  <c r="U137" i="77"/>
  <c r="U136" i="77"/>
  <c r="U135" i="77"/>
  <c r="U134" i="77"/>
  <c r="U133" i="77"/>
  <c r="U132" i="77"/>
  <c r="U131" i="77"/>
  <c r="U130" i="77"/>
  <c r="U129" i="77"/>
  <c r="U128" i="77"/>
  <c r="U127" i="77"/>
  <c r="U126" i="77"/>
  <c r="U125" i="77"/>
  <c r="U124" i="77"/>
  <c r="U123" i="77"/>
  <c r="U122" i="77"/>
  <c r="U121" i="77"/>
  <c r="U120" i="77"/>
  <c r="U119" i="77"/>
  <c r="U118" i="77"/>
  <c r="U117" i="77"/>
  <c r="U116" i="77"/>
  <c r="U115" i="77"/>
  <c r="U114" i="77"/>
  <c r="U113" i="77"/>
  <c r="U112" i="77"/>
  <c r="U111" i="77"/>
  <c r="U110" i="77"/>
  <c r="U109" i="77"/>
  <c r="U108" i="77"/>
  <c r="U107" i="77"/>
  <c r="U106" i="77"/>
  <c r="U105" i="77"/>
  <c r="U104" i="77"/>
  <c r="U103" i="77"/>
  <c r="U102" i="77"/>
  <c r="U101" i="77"/>
  <c r="U100" i="77"/>
  <c r="U99" i="77"/>
  <c r="U98" i="77"/>
  <c r="U97" i="77"/>
  <c r="U96" i="77"/>
  <c r="U95" i="77"/>
  <c r="U94" i="77"/>
  <c r="U93" i="77"/>
  <c r="U92" i="77"/>
  <c r="U91" i="77"/>
  <c r="U90" i="77"/>
  <c r="U89" i="77"/>
  <c r="U88" i="77"/>
  <c r="U87" i="77"/>
  <c r="U86" i="77"/>
  <c r="U85" i="77"/>
  <c r="U84" i="77"/>
  <c r="U83" i="77"/>
  <c r="U82" i="77"/>
  <c r="U81" i="77"/>
  <c r="U80" i="77"/>
  <c r="U79" i="77"/>
  <c r="U78" i="77"/>
  <c r="U77" i="77"/>
  <c r="U76" i="77"/>
  <c r="U75" i="77"/>
  <c r="U74" i="77"/>
  <c r="U73" i="77"/>
  <c r="U72" i="77"/>
  <c r="U71" i="77"/>
  <c r="U70" i="77"/>
  <c r="U69" i="77"/>
  <c r="U68" i="77"/>
  <c r="U67" i="77"/>
  <c r="U66" i="77"/>
  <c r="U65" i="77"/>
  <c r="U64" i="77"/>
  <c r="U63" i="77"/>
  <c r="U62" i="77"/>
  <c r="U61" i="77"/>
  <c r="U60" i="77"/>
  <c r="U59" i="77"/>
  <c r="U58" i="77"/>
  <c r="U57" i="77"/>
  <c r="U56" i="77"/>
  <c r="U55" i="77"/>
  <c r="U54" i="77"/>
  <c r="U53" i="77"/>
  <c r="U52" i="77"/>
  <c r="U51" i="77"/>
  <c r="U50" i="77"/>
  <c r="U49" i="77"/>
  <c r="U48" i="77"/>
  <c r="U47" i="77"/>
  <c r="U46" i="77"/>
  <c r="U45" i="77"/>
  <c r="U44" i="77"/>
  <c r="U43" i="77"/>
  <c r="U42" i="77"/>
  <c r="U41" i="77"/>
  <c r="U40" i="77"/>
  <c r="U39" i="77"/>
  <c r="U38" i="77"/>
  <c r="U37" i="77"/>
  <c r="U36" i="77"/>
  <c r="U35" i="77"/>
  <c r="U34" i="77"/>
  <c r="U33" i="77"/>
  <c r="U32" i="77"/>
  <c r="U31" i="77"/>
  <c r="U30" i="77"/>
  <c r="U29" i="77"/>
  <c r="U28" i="77"/>
  <c r="U27" i="77"/>
  <c r="U26" i="77"/>
  <c r="U25" i="77"/>
  <c r="U24" i="77"/>
  <c r="U23" i="77"/>
  <c r="U22" i="77"/>
  <c r="U21" i="77"/>
  <c r="U20" i="77"/>
  <c r="U19" i="77"/>
  <c r="U18" i="77"/>
  <c r="U17" i="77"/>
  <c r="U16" i="77"/>
  <c r="U15" i="77"/>
  <c r="U14" i="77"/>
  <c r="U13" i="77"/>
  <c r="U12" i="77"/>
  <c r="U11" i="77"/>
  <c r="U10" i="77"/>
  <c r="U9" i="77"/>
  <c r="U8" i="77"/>
  <c r="G129" i="76"/>
  <c r="V99" i="76"/>
  <c r="R46" i="74" l="1"/>
  <c r="Q46" i="74"/>
  <c r="P46" i="74"/>
  <c r="O46" i="74"/>
  <c r="N46" i="74"/>
  <c r="M46" i="74"/>
  <c r="L46" i="74"/>
  <c r="K46" i="74"/>
  <c r="J46" i="74"/>
  <c r="I46" i="74"/>
  <c r="H46" i="74"/>
  <c r="G46" i="74"/>
  <c r="F46" i="74"/>
  <c r="E46" i="74"/>
  <c r="D46" i="74"/>
</calcChain>
</file>

<file path=xl/sharedStrings.xml><?xml version="1.0" encoding="utf-8"?>
<sst xmlns="http://schemas.openxmlformats.org/spreadsheetml/2006/main" count="1623" uniqueCount="188">
  <si>
    <t>State</t>
  </si>
  <si>
    <t>2006</t>
  </si>
  <si>
    <t>2007</t>
  </si>
  <si>
    <t>2008</t>
  </si>
  <si>
    <t>2009</t>
  </si>
  <si>
    <t>2010</t>
  </si>
  <si>
    <t>2011</t>
  </si>
  <si>
    <t>2012</t>
  </si>
  <si>
    <t>2013</t>
  </si>
  <si>
    <t>2014</t>
  </si>
  <si>
    <t>2015</t>
  </si>
  <si>
    <t>ACT</t>
  </si>
  <si>
    <t>Ausgrid</t>
  </si>
  <si>
    <t>NSW</t>
  </si>
  <si>
    <t>Endeavour Energy</t>
  </si>
  <si>
    <t>Essential Energy</t>
  </si>
  <si>
    <t>Energex</t>
  </si>
  <si>
    <t>Qld</t>
  </si>
  <si>
    <t>Ergon Energy</t>
  </si>
  <si>
    <t>SA Power Networks</t>
  </si>
  <si>
    <t>SA</t>
  </si>
  <si>
    <t>TasNetworks (D)</t>
  </si>
  <si>
    <t>Tas</t>
  </si>
  <si>
    <t>AusNet (D)</t>
  </si>
  <si>
    <t>Vic</t>
  </si>
  <si>
    <t>CitiPower</t>
  </si>
  <si>
    <t>Jemena Electricity</t>
  </si>
  <si>
    <t>Powercor Australia</t>
  </si>
  <si>
    <t>United Energy</t>
  </si>
  <si>
    <t>2016</t>
  </si>
  <si>
    <t>2017</t>
  </si>
  <si>
    <t>2018</t>
  </si>
  <si>
    <t>2019</t>
  </si>
  <si>
    <t>2020</t>
  </si>
  <si>
    <t>2021</t>
  </si>
  <si>
    <t>Sources:</t>
  </si>
  <si>
    <t>2022</t>
  </si>
  <si>
    <t>2023</t>
  </si>
  <si>
    <t>Electricity Distribution Network Service Provider</t>
  </si>
  <si>
    <t>Contents</t>
  </si>
  <si>
    <t>8. Customer numbers</t>
  </si>
  <si>
    <t>Power and Water</t>
  </si>
  <si>
    <t>NT</t>
  </si>
  <si>
    <t>2024</t>
  </si>
  <si>
    <t>Revenue</t>
  </si>
  <si>
    <t>Evoenergy</t>
  </si>
  <si>
    <t xml:space="preserve">Note: </t>
  </si>
  <si>
    <t>Actual RAB</t>
  </si>
  <si>
    <t>Forecast RAB</t>
  </si>
  <si>
    <t>Capital expenditure</t>
  </si>
  <si>
    <t>Forecast Capex</t>
  </si>
  <si>
    <t>Actual Capex</t>
  </si>
  <si>
    <t>Forecast Opex</t>
  </si>
  <si>
    <t>Actual Opex</t>
  </si>
  <si>
    <t>Operating expenditure</t>
  </si>
  <si>
    <t>1. Revenue</t>
  </si>
  <si>
    <t>2. Regulated asset base</t>
  </si>
  <si>
    <t>3. Capital expenditure</t>
  </si>
  <si>
    <t>4. Operating expenditure</t>
  </si>
  <si>
    <t>7. Energy delivered</t>
  </si>
  <si>
    <t>9. Circuit length</t>
  </si>
  <si>
    <t>DNSP Total</t>
  </si>
  <si>
    <t>10. Utilisation</t>
  </si>
  <si>
    <t>Introduction</t>
  </si>
  <si>
    <t>Interpretation</t>
  </si>
  <si>
    <t>Sources</t>
  </si>
  <si>
    <t>VERSION RECORD</t>
  </si>
  <si>
    <t>Version</t>
  </si>
  <si>
    <t>Publication date</t>
  </si>
  <si>
    <t>Data range/updates</t>
  </si>
  <si>
    <t>Financial years</t>
  </si>
  <si>
    <t>2005-06 to 2016-17</t>
  </si>
  <si>
    <t>Calendar years</t>
  </si>
  <si>
    <t>2006 to 2017</t>
  </si>
  <si>
    <t>Regulated asset base</t>
  </si>
  <si>
    <t>5. Network reliability - outage duration</t>
  </si>
  <si>
    <t>6. Network reliability - outage frequency</t>
  </si>
  <si>
    <t>Target Revenue</t>
  </si>
  <si>
    <t>Actual Revenue</t>
  </si>
  <si>
    <t>Nov 2018</t>
  </si>
  <si>
    <t>Evoenergy*</t>
  </si>
  <si>
    <t>Ausgrid*</t>
  </si>
  <si>
    <t>Endeavour Energy*</t>
  </si>
  <si>
    <t>Essential Energy*</t>
  </si>
  <si>
    <t xml:space="preserve">Notes: </t>
  </si>
  <si>
    <t>Power and Water*</t>
  </si>
  <si>
    <t>2025</t>
  </si>
  <si>
    <t>2005-06 to 2017-18</t>
  </si>
  <si>
    <t>Return on assets included</t>
  </si>
  <si>
    <t xml:space="preserve"> Circuit length</t>
  </si>
  <si>
    <t xml:space="preserve">*The actual revenues reported for 2014-15 to 2017-18 for NSW/ACT electricity distributors should be interpreted with caution. The reported revenues for those years were affected by two factors that do not typically occur over a regulatory control period: the transitional decision for 2014-15; and, an appeal on the 2015 final decision (which was subsequently set aside subject to remittal processes). </t>
  </si>
  <si>
    <t>Evoenergy operates under an average revenue cap form of control and therefore it does not have a “target revenue”. Rather, it has a target yield. Compliance with this target yield is determined by multiplying individual tariffs by volumes from two years prior to arrive at a notional revenue figure. The notional revenue reported in Evoenergy’s pricing proposal for the purposes of determining compliance is not comparable to the actual revenue reported in its RIN.</t>
  </si>
  <si>
    <t>11. Regulatory service life</t>
  </si>
  <si>
    <r>
      <t xml:space="preserve">Sources:
</t>
    </r>
    <r>
      <rPr>
        <sz val="11"/>
        <rFont val="Arial"/>
        <family val="2"/>
      </rPr>
      <t xml:space="preserve">Actual capex has been taken from roll forward models (RFM) developed as part of final regulatory decisions, as made by the AER or jurisdictional regulators, and amended to take into account any updates made after the final decision.  Where a final decision RFM is unavailable, we have used the latest available RFMs. When RFM data is unavailable, economic benchmarking data is used. </t>
    </r>
  </si>
  <si>
    <t>Forecast capex has been sourced from post tax revenue models developed as part of final regulatory decisions, as made by the AER or jurisdictional regulators, and amended to take into account any updates made after the final decision.</t>
  </si>
  <si>
    <t>Forecast closing RAB is sourced from post tax revenue models developed as part of final regulatory decisions, as made by the AER or jurisdictional regulators, and amended to take into account any updates made after the final decision.</t>
  </si>
  <si>
    <t>Forecast opex is sourced from post tax revenue models developed as part of final regulatory decisions, as made by the AER or jurisdictional regulators, and amended to take into account any updates made after the final decision.</t>
  </si>
  <si>
    <t>Aug 2019</t>
  </si>
  <si>
    <t>2006 to 2018</t>
  </si>
  <si>
    <t>2005-06 to 2018-19</t>
  </si>
  <si>
    <t>Capital contributions have been removed from both forecast and actual capex.
Power and Water (NT) 2006-2014: Capex forecasts are not available for this period. To ensure the aggregate forecast capex data is comparable with the aggregate actual capex data, the forecast capex for PWC has been assumed to match the actual capex in the years 2006 to 2014. This data is shaded green is the table.</t>
  </si>
  <si>
    <t>2026</t>
  </si>
  <si>
    <t>Actual RAB has been taken from roll forward models (RFM) developed as part of final regulatory decisions, as made by the AER or jurisdictional regulators, and amended to take into account any updates made after the final decision. When a final decision RFM is unavailable, we have used the latest available RFM, and if no RFM is available economic benchmarking data has been used.</t>
  </si>
  <si>
    <t>Operational Performance Data</t>
  </si>
  <si>
    <t xml:space="preserve">This workbook contains operational performance data for the electricity distribution businesses regulated by the AER. Charts and data are presented for a range of financial and network operational performance measures.  </t>
  </si>
  <si>
    <t>Year</t>
  </si>
  <si>
    <t xml:space="preserve">Forecast or actual revenue for Ausgrid and Evoenergy do not include dual function tx revenue. </t>
  </si>
  <si>
    <t>Customer numbers</t>
  </si>
  <si>
    <t>June 2020</t>
  </si>
  <si>
    <t>Actual revenues reported by the distribution businesses are for core distribution services - standard control services. Standard control services, which may include network, connection and metering services, make up the bulk of the services provided by distribution businesses and are regulated by the AER.
Target revenue is derived from regulatory decisions, but adjusted to present it on a comparable basis to actual revenues. The adjustments include rewards and penalties from incentive schemes, cost pass throughs and other factors that are taken into account in determining the target revenues used to set prices each year.</t>
  </si>
  <si>
    <t>The regulated asset base (RAB) represents the value of the distribution networks' assets used to provide the core services regulated by the AER, at a given point in time. The value changes each year due to capital expenditures, depreciation, and disposal of assets.</t>
  </si>
  <si>
    <t>Capital expenditure (capex) is a measure of investment in the distribution networks. This includes augmentation of the network, replacement of assets, improving network performance and non-network investments (for example, buildings). Capex is reported on an as-incurred basis.</t>
  </si>
  <si>
    <t>Operating expenditure (opex) includes network operation, maintenance and other non-capital costs incurred by the distribution businesses.</t>
  </si>
  <si>
    <t>Data is classified as actual or forecast. 
Actual data is generally sourced from individual annual RIN responses, including economic benchmarking and category analysis RINs, or historical data provided at the time of regulatory determinations. The RIN responses of the distribution businesses are available on the AER website.
Forecast data is generally sourced from the final regulatory determinations made by the AER for each of the businesses, updated for decisions by the Australian Competition Tribunal, and other allowed adjustments. 
Data sources are listed in each of the worksheets.</t>
  </si>
  <si>
    <t>Interim update - some 2019 Victorian data excluded. Return on assets excluded.</t>
  </si>
  <si>
    <t>2006-2018</t>
  </si>
  <si>
    <t>Distribution revenue derived from cross boundary revenue sources has been excluded.</t>
  </si>
  <si>
    <t>Power and Water (NT) 2006-2014: Opex forecasts are not available for this period. 
Power and Water (NT) 2015-2019: Intra-period differences in service classifications between forecasts and actual data mean comparisons would be misleading. To ensure aggregate forecast opex data is comparable with aggregate actual opex data, the forecast opex for PWC has been assumed to match the actual opex. This data is shaded green is the table.
Only some networks have operating expenditure for metering services. Those which recorded no opex for metering across the span of the report were: Evoenergy, Citipower, Power and Water, Powercor Australia, SA Power Networks, TasNetworks (D) and United Energy.</t>
  </si>
  <si>
    <t>$m 2020</t>
  </si>
  <si>
    <t>Regulatory accounts or Economic Benchmarking RIN 2006-2010, Annual reporting RIN or Economic Benchmarking RIN responses 2011-2018, Annual reporting RIN 2019 &amp; 2020.</t>
  </si>
  <si>
    <t>Power and Water (NT) 2006-2014: Revenue forecasts are not available for this period. 
Power and Water (NT) 2015-2020: Intra-period differences in service classifications between forecasts (based on the Utilities Commission of the Northern Territory's classifications) and actuals (aligned with future AER classification) mean comparisons would be misleading. To ensure the aggregate target revenue data is comparable with the aggregate actual revenue data, the target revenue for PWC has been assumed to match the actual revenue. This data is shaded green is the table.</t>
  </si>
  <si>
    <t xml:space="preserve">Target revenue is sourced from pricing determinations made each year and published on the AER web site. Where pricing determinations are not available (for example, prior to the AER taking on the role of economic regulation of distribution businesses), forecast revenue has been sourced from post tax revenue models determined as part of final regulatory decisions, as made by jurisdictional regulators or the AER, and amended to take into account any updates made after the final decision. 
AER pricing data has been used for the following years:
2010-2016 &amp; 2018-2020: Evoenergy, Ausgrid, Endeavour Energy, 2010-2020: Essential Energy. 2011-2020: Energex, Ergon Energy, SA Power Networks. 2011-2020:  Ausnet (D), Citipower, Jemena Electricity, Powercor Australia, United Energy. 2013-2020: TasNetworks (D). 2015-2019: Power and Water
</t>
  </si>
  <si>
    <t xml:space="preserve">Power and Water (NT) 2006-2014: Revenue forecasts are not available for this period.  An error in asset revaluation for the 2014 to 2019 regulatory period resulted in the forecasts not being aligned with the actual RAB. To ensure the DNSP total forecast RAB data is comparable with the DNSP total actual RAB data, the forecast RAB for PWC has been assumed to match the actual RAB. This data is shaded green is the table. </t>
  </si>
  <si>
    <t>Economic benchmarking RIN responses 2006-2013, 2014, 2015, 2016, 2017, 2018, 2019, 2020</t>
  </si>
  <si>
    <t>Network reliability - outage duration</t>
  </si>
  <si>
    <t>Outage duration is measured using a System Average Interruption Duration Index (SAIDI). This shows the average length of time each customer was without supply when averaged over all customers in the distribution network. This data does not include outages caused by force majeure events or other outages primarily caused or initiated by third parties. Aggregate data has been weighted by each network's customer numbers.</t>
  </si>
  <si>
    <t>Minutes/customer</t>
  </si>
  <si>
    <t>Weighted Average</t>
  </si>
  <si>
    <t>Economic benchmarking RIN responses 2006-2013, 2014, 2015, 2016, 2017, 2018, 2019, 2020.</t>
  </si>
  <si>
    <t>Network reliability - outage frequency</t>
  </si>
  <si>
    <t>Outage frequency is measured using a System Average Interruption Frequency Index (SAIFI). This shows the number of supply interruptions each customer experienced in a year when averaged over all customers on the distribution network. This data does not include outages caused by force majeure events or other outages primarily caused or initiated by third parties. Aggregate data has been weighted by each network's customer numbers.</t>
  </si>
  <si>
    <t>Interruptions/customer</t>
  </si>
  <si>
    <t>Energy delivered</t>
  </si>
  <si>
    <t>Energy delivered is a measure of total energy transported through the distribution networks in each year.</t>
  </si>
  <si>
    <t>Forecast energy delivered</t>
  </si>
  <si>
    <t>Gwh</t>
  </si>
  <si>
    <t>Source:</t>
  </si>
  <si>
    <t>Regulatory proposal RIN responses, various regulatory periods</t>
  </si>
  <si>
    <t>Actual energy delivered</t>
  </si>
  <si>
    <t>Power and Water (NT): Forecasts of energy delivered for Power and Water (NT) are not available for the years prior to 2018. To ensure the aggregate forecast energy delivered data is comparable with the aggregate actual energy delivered data, the forecast for Power and Water has been assumed to match actual energy delivered. This data is shaded green is the table.</t>
  </si>
  <si>
    <t>Customer numbers represent the number of customers connected to the distribution networks, including both metered and unmetered customers.</t>
  </si>
  <si>
    <t>000's</t>
  </si>
  <si>
    <t>Circuit length</t>
  </si>
  <si>
    <t>The circuit length data is measured at the end of each regulatory year. It includes both overhead lines and underground cables. Circuit length is always greater than or equal to route length, as a double circuit line that traverses 10 kms is counted as 20 km of circuit length.</t>
  </si>
  <si>
    <t>km</t>
  </si>
  <si>
    <t>Circuit length - overhead</t>
  </si>
  <si>
    <r>
      <t xml:space="preserve">Sources:
</t>
    </r>
    <r>
      <rPr>
        <sz val="11"/>
        <rFont val="Arial"/>
        <family val="2"/>
      </rPr>
      <t>Economic benchmarking RIN responses 2006-2013, 2014, 2015, 2016, 2017, 2018, 2019, 2020</t>
    </r>
  </si>
  <si>
    <t>Circuit length - underground</t>
  </si>
  <si>
    <t>Network utilisation</t>
  </si>
  <si>
    <t>Network utilisation is a measure of the use of the network. Utilisation rates are derived by comparing maximum demand to the total capacity of the distribution network, at the zone substation level.</t>
  </si>
  <si>
    <t>DNSP Average</t>
  </si>
  <si>
    <t>Economic benchmarking RIN responses 2006-2013, 2014, 2015, 2016, 2017, 2018, 2019, 2020. 
Note: Endeavour Energy provided recast transformer capacity data to correct an error affecting all years.</t>
  </si>
  <si>
    <t>Regulatory Service Life</t>
  </si>
  <si>
    <t>Regulatory service life is an indicator of the regulatory age of assets in service across the distribution businesses. In general terms an increasing regulatory service life implies increased maintenance expenditure may be required, or the asset may be reaching the end of its useful life and may need to be replaced. Regulatory service life has been calculated as the difference between the expected life of a new asset and the residual life of the existing assets in service.</t>
  </si>
  <si>
    <t>Regulatory service life - distribution substations and transformers</t>
  </si>
  <si>
    <t>Regulatory service life - zone substations and transformers</t>
  </si>
  <si>
    <t>Economic benchmarking RIN responses, 2006-13, 2014, 2015, 2016, 2017, 2018, 2019, 2020.</t>
  </si>
  <si>
    <t>Regulatory service life - overhead lines less than 33Kv (wires and poles)</t>
  </si>
  <si>
    <t>Summary statistics</t>
  </si>
  <si>
    <t>5 year trend</t>
  </si>
  <si>
    <t>Reg Service Life- Overhead lines less than 33kV</t>
  </si>
  <si>
    <t>Reg Service Life- distribution substations and transformers</t>
  </si>
  <si>
    <t>Reg Service Life- zone substations and transformers</t>
  </si>
  <si>
    <t>Financials</t>
  </si>
  <si>
    <t>Annual revenue</t>
  </si>
  <si>
    <t>Closing RAB</t>
  </si>
  <si>
    <t>Expenditure</t>
  </si>
  <si>
    <t>Opex</t>
  </si>
  <si>
    <t>Service Performance</t>
  </si>
  <si>
    <t>Reliability - outage duration</t>
  </si>
  <si>
    <t>Network Descriptors</t>
  </si>
  <si>
    <t>Customer Numbers</t>
  </si>
  <si>
    <t>Circuit Length</t>
  </si>
  <si>
    <t>Raw data</t>
  </si>
  <si>
    <t>Category</t>
  </si>
  <si>
    <t>Calculations</t>
  </si>
  <si>
    <t>Match</t>
  </si>
  <si>
    <t>2027</t>
  </si>
  <si>
    <t>2028</t>
  </si>
  <si>
    <t xml:space="preserve">. </t>
  </si>
  <si>
    <t xml:space="preserve">     Capex</t>
  </si>
  <si>
    <t xml:space="preserve">    Reliability - outage events</t>
  </si>
  <si>
    <t xml:space="preserve">    Utilisation</t>
  </si>
  <si>
    <t>September 2021</t>
  </si>
  <si>
    <t>2005-06 to 2019-20</t>
  </si>
  <si>
    <t>2006-2019</t>
  </si>
  <si>
    <t>Return on assets removed - reported in separate financial performance data model.</t>
  </si>
  <si>
    <t>The data covers the regulatory years from 2006 to 2020.  Victorian distribution businesses report on a calendar year basis, and so for these businesses the label 2015 refers to the year ending 31 December. All other distribution businesses report on a financial year basis, and for these businesses the label 2015 refers to data collected for the year ending 30 June 2015. 
All financial values have been converted to June 2019 dollars.
Any changes in service classification between regulatory periods have not been adjusted for in the data contained in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</si>
</sst>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43" formatCode="_-* #,##0.00_-;\-* #,##0.00_-;_-* &quot;-&quot;??_-;_-@_-"/>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_([$€-2]* #,##0.00_);_([$€-2]* \(#,##0.00\);_([$€-2]* &quot;-&quot;??_)"/>
    <numFmt numFmtId="169" formatCode="_-* #,##0.00_-;[Red]\(#,##0.00\)_-;_-*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_-* #,##0_-;\-* #,##0_-;_-* &quot;-&quot;??_-;_-@_-"/>
    <numFmt numFmtId="186" formatCode="_(* #,##0.0_);_(* \(#,##0.0\);_(* &quot;–&quot;???_);_(* @_)"/>
    <numFmt numFmtId="187" formatCode="_(* #,##0.00_);_(* \(#,##0.00\);_(* &quot;–&quot;???_);_(* @_)"/>
    <numFmt numFmtId="188" formatCode="_(* #,##0.0000_);_(* \(#,##0.0000\);_(* &quot;–&quot;??_);_(* @_)"/>
    <numFmt numFmtId="189" formatCode="[$-1409]d\ mmm\ yy;@"/>
    <numFmt numFmtId="190" formatCode="_(* #,##0%_);_(* \(#,##0%\);_(* &quot;–&quot;???_);_(* @_)"/>
    <numFmt numFmtId="191" formatCode="_(* #,##0%_);_(* \(#,##0%\);_(* &quot;–&quot;??_);_(* @_)"/>
    <numFmt numFmtId="192" formatCode="_(* #,##0.0%_);_(* \(#,##0.0%\);_(* &quot;–&quot;??_);_(* @_)"/>
    <numFmt numFmtId="193" formatCode="_(* #,##0.000%_);_(* \(#,##0.000%\);_(* &quot;–&quot;???_);_(* @_)"/>
    <numFmt numFmtId="194" formatCode="&quot;Warning&quot;;&quot;Warning&quot;;&quot;OK&quot;"/>
    <numFmt numFmtId="195" formatCode="&quot;Warning&quot;;&quot;Warning&quot;;&quot;Ok&quot;"/>
    <numFmt numFmtId="196" formatCode="#,##0;[Red]\(#,##0\);\-"/>
    <numFmt numFmtId="197" formatCode="&quot;Cal Mth&quot;\ 0"/>
    <numFmt numFmtId="198" formatCode="#,##0_-;\ \(#,##0\);_-* &quot;-&quot;??;_-@_-"/>
    <numFmt numFmtId="199" formatCode="0\ &quot;Qtr(s)&quot;"/>
    <numFmt numFmtId="200" formatCode="[$-C09]dd\-mmm\-yy;@"/>
    <numFmt numFmtId="201" formatCode="0;[Red]\(0\);\-"/>
    <numFmt numFmtId="202" formatCode="###,000"/>
    <numFmt numFmtId="203" formatCode="_-* #,##0.0_-;\-* #,##0.0_-;_-* &quot;-&quot;??_-;_-@_-"/>
    <numFmt numFmtId="204" formatCode="_-&quot;$&quot;* #,##0_-;\-&quot;$&quot;* #,##0_-;_-&quot;$&quot;* &quot;-&quot;??_-;_-@_-"/>
  </numFmts>
  <fonts count="133">
    <font>
      <sz val="11"/>
      <color theme="1"/>
      <name val="Calibri"/>
      <family val="2"/>
      <scheme val="minor"/>
    </font>
    <font>
      <sz val="11"/>
      <color theme="1"/>
      <name val="Calibri"/>
      <family val="2"/>
      <scheme val="minor"/>
    </font>
    <font>
      <sz val="10"/>
      <name val="Arial"/>
      <family val="2"/>
    </font>
    <font>
      <b/>
      <sz val="22"/>
      <name val="Arial"/>
      <family val="2"/>
    </font>
    <font>
      <sz val="11"/>
      <color theme="1"/>
      <name val="Arial"/>
      <family val="2"/>
    </font>
    <font>
      <b/>
      <sz val="10"/>
      <name val="Arial"/>
      <family val="2"/>
    </font>
    <font>
      <sz val="1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name val="Calibri"/>
      <family val="2"/>
      <scheme val="minor"/>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name val="Calibri"/>
      <family val="2"/>
      <scheme val="minor"/>
    </font>
    <font>
      <sz val="10"/>
      <name val="Arial"/>
      <family val="2"/>
    </font>
    <font>
      <sz val="26"/>
      <name val="Arial"/>
      <family val="2"/>
    </font>
    <font>
      <b/>
      <sz val="42"/>
      <name val="Arial"/>
      <family val="2"/>
    </font>
    <font>
      <sz val="18"/>
      <name val="Arial"/>
      <family val="2"/>
    </font>
    <font>
      <sz val="20"/>
      <name val="Arial"/>
      <family val="2"/>
    </font>
    <font>
      <sz val="10"/>
      <name val="Arial"/>
      <family val="2"/>
    </font>
    <font>
      <sz val="11"/>
      <name val="Calibri"/>
      <family val="2"/>
    </font>
    <font>
      <b/>
      <sz val="10"/>
      <color theme="1"/>
      <name val="Calibri"/>
      <family val="4"/>
      <scheme val="minor"/>
    </font>
    <font>
      <b/>
      <sz val="10"/>
      <name val="Calibri"/>
      <family val="4"/>
      <scheme val="minor"/>
    </font>
    <font>
      <b/>
      <sz val="14"/>
      <name val="Calibri"/>
      <family val="2"/>
      <scheme val="minor"/>
    </font>
    <font>
      <u/>
      <sz val="10"/>
      <color theme="10"/>
      <name val="Arial"/>
      <family val="2"/>
    </font>
    <font>
      <sz val="11"/>
      <color theme="9"/>
      <name val="Calibri"/>
      <family val="2"/>
      <scheme val="minor"/>
    </font>
    <font>
      <b/>
      <sz val="20"/>
      <color theme="2"/>
      <name val="Calibri"/>
      <family val="2"/>
      <scheme val="minor"/>
    </font>
    <font>
      <sz val="11"/>
      <color rgb="FFFF0000"/>
      <name val="Arial"/>
      <family val="2"/>
    </font>
    <font>
      <sz val="11"/>
      <color rgb="FF3F3F76"/>
      <name val="Calibri"/>
      <family val="2"/>
      <scheme val="minor"/>
    </font>
    <font>
      <u/>
      <sz val="11"/>
      <color theme="10"/>
      <name val="Arial"/>
      <family val="2"/>
    </font>
    <font>
      <sz val="10"/>
      <name val="Arial"/>
      <family val="2"/>
    </font>
    <font>
      <sz val="36"/>
      <name val="Arial"/>
      <family val="2"/>
    </font>
    <font>
      <b/>
      <sz val="24"/>
      <name val="Arial"/>
      <family val="2"/>
    </font>
    <font>
      <sz val="22"/>
      <color indexed="9"/>
      <name val="Arial"/>
      <family val="2"/>
    </font>
    <font>
      <sz val="22"/>
      <name val="Arial"/>
      <family val="2"/>
    </font>
    <font>
      <sz val="12"/>
      <name val="Arial"/>
      <family val="2"/>
    </font>
    <font>
      <sz val="12"/>
      <color theme="1"/>
      <name val="Arial"/>
      <family val="2"/>
    </font>
    <font>
      <b/>
      <sz val="11"/>
      <name val="Arial"/>
      <family val="2"/>
    </font>
    <font>
      <sz val="11"/>
      <name val="Arial"/>
      <family val="2"/>
    </font>
    <font>
      <sz val="11"/>
      <color theme="0"/>
      <name val="Calibri"/>
      <family val="2"/>
      <scheme val="minor"/>
    </font>
    <font>
      <sz val="10"/>
      <color theme="0"/>
      <name val="Arial"/>
      <family val="2"/>
    </font>
    <font>
      <sz val="10"/>
      <color theme="3" tint="-0.499984740745262"/>
      <name val="Arial"/>
      <family val="2"/>
    </font>
    <font>
      <sz val="10"/>
      <color indexed="55"/>
      <name val="Arial"/>
      <family val="2"/>
    </font>
    <font>
      <sz val="11"/>
      <color theme="0" tint="-0.24994659260841701"/>
      <name val="Calibri"/>
      <family val="2"/>
      <scheme val="minor"/>
    </font>
    <font>
      <sz val="11"/>
      <color theme="3" tint="-0.499984740745262"/>
      <name val="Calibri"/>
      <family val="2"/>
      <scheme val="minor"/>
    </font>
    <font>
      <sz val="10"/>
      <color indexed="23"/>
      <name val="Arial"/>
      <family val="2"/>
    </font>
    <font>
      <sz val="16"/>
      <color rgb="FFE58832"/>
      <name val="Arial"/>
      <family val="2"/>
    </font>
    <font>
      <u/>
      <sz val="11"/>
      <name val="Arial"/>
      <family val="2"/>
    </font>
    <font>
      <sz val="11"/>
      <color theme="2" tint="-0.499984740745262"/>
      <name val="Calibri"/>
      <family val="2"/>
      <scheme val="minor"/>
    </font>
    <font>
      <sz val="10"/>
      <color indexed="16"/>
      <name val="Arial"/>
      <family val="2"/>
    </font>
    <font>
      <sz val="11"/>
      <color theme="3" tint="-0.2499465926084170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4"/>
      <color theme="3" tint="-0.499984740745262"/>
      <name val="Calibri"/>
      <family val="2"/>
      <scheme val="minor"/>
    </font>
    <font>
      <sz val="11"/>
      <color theme="1" tint="0.34998626667073579"/>
      <name val="Calibri"/>
      <family val="2"/>
      <scheme val="minor"/>
    </font>
    <font>
      <i/>
      <sz val="11"/>
      <color theme="3" tint="-0.499984740745262"/>
      <name val="Calibri"/>
      <family val="2"/>
      <scheme val="minor"/>
    </font>
    <font>
      <sz val="10"/>
      <name val="Arial"/>
      <family val="2"/>
    </font>
    <font>
      <sz val="10"/>
      <color theme="1"/>
      <name val="Verdana"/>
      <family val="2"/>
    </font>
    <font>
      <u/>
      <sz val="10"/>
      <color indexed="12"/>
      <name val="MS Sans Serif"/>
      <family val="2"/>
    </font>
    <font>
      <sz val="9"/>
      <color indexed="21"/>
      <name val="Helvetica-Black"/>
      <family val="2"/>
    </font>
    <font>
      <sz val="11"/>
      <name val="Helvetica-Black"/>
      <family val="2"/>
    </font>
    <font>
      <b/>
      <sz val="15"/>
      <color theme="3"/>
      <name val="Calibri"/>
      <family val="2"/>
      <scheme val="minor"/>
    </font>
    <font>
      <b/>
      <sz val="13"/>
      <color theme="3"/>
      <name val="Calibri"/>
      <family val="2"/>
      <scheme val="minor"/>
    </font>
    <font>
      <sz val="10"/>
      <color rgb="FFFF0000"/>
      <name val="Arial"/>
      <family val="2"/>
    </font>
    <font>
      <sz val="28"/>
      <name val="Arial"/>
      <family val="2"/>
    </font>
    <font>
      <sz val="48"/>
      <name val="Arial"/>
      <family val="2"/>
    </font>
    <font>
      <b/>
      <sz val="26"/>
      <name val="Arial"/>
      <family val="2"/>
    </font>
    <font>
      <b/>
      <u/>
      <sz val="14"/>
      <color rgb="FF5980BF"/>
      <name val="Arial"/>
      <family val="2"/>
    </font>
    <font>
      <b/>
      <sz val="10"/>
      <color rgb="FFFF0000"/>
      <name val="Arial"/>
      <family val="2"/>
    </font>
    <font>
      <b/>
      <sz val="14"/>
      <color rgb="FF5980BF"/>
      <name val="Arial"/>
      <family val="2"/>
    </font>
    <font>
      <sz val="10"/>
      <color rgb="FF5980BF"/>
      <name val="Arial"/>
      <family val="2"/>
    </font>
    <font>
      <sz val="10"/>
      <color rgb="FF0070C0"/>
      <name val="Arial"/>
      <family val="2"/>
    </font>
  </fonts>
  <fills count="85">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indexed="4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rgb="FFFFFFCC"/>
        <bgColor indexed="64"/>
      </patternFill>
    </fill>
    <fill>
      <patternFill patternType="solid">
        <fgColor indexed="62"/>
        <bgColor indexed="64"/>
      </patternFill>
    </fill>
    <fill>
      <patternFill patternType="solid">
        <fgColor theme="0" tint="-0.249977111117893"/>
        <bgColor indexed="64"/>
      </patternFill>
    </fill>
    <fill>
      <patternFill patternType="solid">
        <fgColor indexed="9"/>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theme="6"/>
        <bgColor indexed="64"/>
      </patternFill>
    </fill>
    <fill>
      <patternFill patternType="solid">
        <fgColor indexed="43"/>
        <bgColor indexed="64"/>
      </patternFill>
    </fill>
    <fill>
      <patternFill patternType="solid">
        <fgColor theme="4"/>
        <bgColor indexed="64"/>
      </patternFill>
    </fill>
    <fill>
      <patternFill patternType="solid">
        <fgColor theme="3"/>
        <bgColor indexed="64"/>
      </patternFill>
    </fill>
    <fill>
      <patternFill patternType="solid">
        <fgColor theme="9" tint="0.59999389629810485"/>
        <bgColor indexed="64"/>
      </patternFill>
    </fill>
    <fill>
      <patternFill patternType="solid">
        <fgColor rgb="FFFFCC99"/>
      </patternFill>
    </fill>
    <fill>
      <patternFill patternType="solid">
        <fgColor theme="5" tint="0.79998168889431442"/>
        <bgColor indexed="64"/>
      </patternFill>
    </fill>
    <fill>
      <patternFill patternType="solid">
        <fgColor rgb="FFFFFFFF"/>
        <bgColor rgb="FF000000"/>
      </patternFill>
    </fill>
    <fill>
      <patternFill patternType="solid">
        <fgColor theme="2" tint="-9.9948118533890809E-2"/>
        <bgColor indexed="64"/>
      </patternFill>
    </fill>
    <fill>
      <patternFill patternType="solid">
        <fgColor rgb="FFFFFF96"/>
        <bgColor indexed="64"/>
      </patternFill>
    </fill>
    <fill>
      <patternFill patternType="solid">
        <fgColor rgb="FFFFCC66"/>
        <bgColor indexed="64"/>
      </patternFill>
    </fill>
    <fill>
      <patternFill patternType="mediumGray"/>
    </fill>
    <fill>
      <patternFill patternType="lightDown">
        <fgColor indexed="23"/>
      </patternFill>
    </fill>
    <fill>
      <patternFill patternType="solid">
        <fgColor theme="1" tint="0.24994659260841701"/>
        <bgColor indexed="64"/>
      </patternFill>
    </fill>
    <fill>
      <patternFill patternType="solid">
        <fgColor rgb="FFDBE5F1"/>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indexed="27"/>
      </patternFill>
    </fill>
    <fill>
      <patternFill patternType="solid">
        <fgColor indexed="44"/>
      </patternFill>
    </fill>
  </fills>
  <borders count="84">
    <border>
      <left/>
      <right/>
      <top/>
      <bottom/>
      <diagonal/>
    </border>
    <border>
      <left/>
      <right/>
      <top style="thin">
        <color indexed="64"/>
      </top>
      <bottom style="medium">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style="medium">
        <color auto="1"/>
      </right>
      <top style="medium">
        <color auto="1"/>
      </top>
      <bottom style="medium">
        <color auto="1"/>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auto="1"/>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bottom style="medium">
        <color indexed="3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indexed="64"/>
      </top>
      <bottom style="thin">
        <color auto="1"/>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55"/>
      </left>
      <right style="thin">
        <color indexed="55"/>
      </right>
      <top style="thin">
        <color indexed="55"/>
      </top>
      <bottom style="thin">
        <color indexed="55"/>
      </bottom>
      <diagonal/>
    </border>
    <border>
      <left style="dashed">
        <color rgb="FF7F7F7F"/>
      </left>
      <right style="dashed">
        <color rgb="FF7F7F7F"/>
      </right>
      <top style="dashed">
        <color rgb="FF7F7F7F"/>
      </top>
      <bottom style="dashed">
        <color rgb="FF7F7F7F"/>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style="thin">
        <color indexed="55"/>
      </left>
      <right style="thin">
        <color indexed="55"/>
      </right>
      <top style="thin">
        <color indexed="55"/>
      </top>
      <bottom style="thin">
        <color indexed="55"/>
      </bottom>
      <diagonal/>
    </border>
    <border>
      <left style="thin">
        <color indexed="16"/>
      </left>
      <right style="thin">
        <color indexed="16"/>
      </right>
      <top style="thin">
        <color indexed="16"/>
      </top>
      <bottom style="thin">
        <color indexed="16"/>
      </bottom>
      <diagonal/>
    </border>
    <border>
      <left/>
      <right/>
      <top/>
      <bottom style="thick">
        <color indexed="22"/>
      </bottom>
      <diagonal/>
    </border>
    <border>
      <left/>
      <right/>
      <top/>
      <bottom style="medium">
        <color indexed="49"/>
      </bottom>
      <diagonal/>
    </border>
    <border>
      <left/>
      <right/>
      <top/>
      <bottom style="medium">
        <color indexed="64"/>
      </bottom>
      <diagonal/>
    </border>
    <border>
      <left/>
      <right/>
      <top/>
      <bottom style="medium">
        <color indexed="38"/>
      </bottom>
      <diagonal/>
    </border>
    <border>
      <left/>
      <right/>
      <top/>
      <bottom style="thick">
        <color theme="4"/>
      </bottom>
      <diagonal/>
    </border>
    <border>
      <left/>
      <right/>
      <top/>
      <bottom style="thick">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444">
    <xf numFmtId="0" fontId="0" fillId="0" borderId="0"/>
    <xf numFmtId="165" fontId="1" fillId="0" borderId="0" applyFont="0" applyFill="0" applyBorder="0" applyAlignment="0" applyProtection="0"/>
    <xf numFmtId="0" fontId="2" fillId="0" borderId="0"/>
    <xf numFmtId="0" fontId="6" fillId="0" borderId="0"/>
    <xf numFmtId="0" fontId="6" fillId="0" borderId="0"/>
    <xf numFmtId="0" fontId="6" fillId="0" borderId="0"/>
    <xf numFmtId="168" fontId="6" fillId="0" borderId="0"/>
    <xf numFmtId="168" fontId="6" fillId="0" borderId="0"/>
    <xf numFmtId="0" fontId="7" fillId="0" borderId="0"/>
    <xf numFmtId="0" fontId="7"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169" fontId="9" fillId="0" borderId="0"/>
    <xf numFmtId="169" fontId="9" fillId="0" borderId="0"/>
    <xf numFmtId="0" fontId="10" fillId="5" borderId="0" applyNumberFormat="0" applyBorder="0" applyAlignment="0" applyProtection="0"/>
    <xf numFmtId="0" fontId="1" fillId="2"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 fillId="3"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0" fillId="2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2" fillId="0" borderId="0"/>
    <xf numFmtId="166" fontId="13" fillId="0" borderId="0" applyFont="0" applyFill="0" applyBorder="0" applyAlignment="0" applyProtection="0"/>
    <xf numFmtId="0" fontId="14" fillId="24" borderId="0" applyNumberFormat="0" applyBorder="0" applyAlignment="0" applyProtection="0"/>
    <xf numFmtId="0" fontId="15" fillId="0" borderId="0" applyNumberFormat="0" applyFill="0" applyBorder="0" applyAlignment="0"/>
    <xf numFmtId="167" fontId="6" fillId="25" borderId="0" applyNumberFormat="0" applyFont="0" applyBorder="0" applyAlignment="0">
      <alignment horizontal="right"/>
    </xf>
    <xf numFmtId="167" fontId="6" fillId="25" borderId="0" applyNumberFormat="0" applyFont="0" applyBorder="0" applyAlignment="0">
      <alignment horizontal="right"/>
    </xf>
    <xf numFmtId="167" fontId="6" fillId="25" borderId="0" applyNumberFormat="0" applyFont="0" applyBorder="0" applyAlignment="0">
      <alignment horizontal="right"/>
    </xf>
    <xf numFmtId="0" fontId="16" fillId="0" borderId="0" applyNumberFormat="0" applyFill="0" applyBorder="0" applyAlignment="0">
      <protection locked="0"/>
    </xf>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18" fillId="26" borderId="4" applyNumberFormat="0" applyAlignment="0" applyProtection="0"/>
    <xf numFmtId="0" fontId="18" fillId="26" borderId="4" applyNumberFormat="0" applyAlignment="0" applyProtection="0"/>
    <xf numFmtId="167" fontId="6" fillId="0" borderId="0" applyFont="0" applyFill="0" applyBorder="0" applyAlignment="0" applyProtection="0"/>
    <xf numFmtId="0" fontId="1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2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9" fontId="22" fillId="27" borderId="5">
      <alignment horizontal="center" vertical="center" wrapText="1"/>
    </xf>
    <xf numFmtId="0" fontId="23"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168" fontId="10" fillId="0" borderId="0" applyFont="0" applyFill="0" applyBorder="0" applyAlignment="0" applyProtection="0"/>
    <xf numFmtId="0" fontId="24" fillId="0" borderId="0" applyNumberForma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0" fontId="25" fillId="0" borderId="0"/>
    <xf numFmtId="0" fontId="26" fillId="0" borderId="0"/>
    <xf numFmtId="0" fontId="27" fillId="31" borderId="0" applyNumberFormat="0" applyBorder="0" applyAlignment="0" applyProtection="0"/>
    <xf numFmtId="0" fontId="5" fillId="0" borderId="0" applyFill="0" applyBorder="0">
      <alignment vertical="center"/>
    </xf>
    <xf numFmtId="0" fontId="28" fillId="0" borderId="6" applyNumberFormat="0" applyFill="0" applyAlignment="0" applyProtection="0"/>
    <xf numFmtId="0" fontId="5" fillId="0" borderId="0" applyFill="0" applyBorder="0">
      <alignment vertical="center"/>
    </xf>
    <xf numFmtId="0" fontId="29" fillId="0" borderId="0" applyFill="0" applyBorder="0">
      <alignment vertical="center"/>
    </xf>
    <xf numFmtId="0" fontId="30" fillId="0" borderId="7" applyNumberFormat="0" applyFill="0" applyAlignment="0" applyProtection="0"/>
    <xf numFmtId="0" fontId="29" fillId="0" borderId="0" applyFill="0" applyBorder="0">
      <alignment vertic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Fill="0" applyBorder="0">
      <alignment vertic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Fill="0" applyBorder="0">
      <alignment vertical="center"/>
    </xf>
    <xf numFmtId="0" fontId="9" fillId="0" borderId="0" applyFill="0" applyBorder="0">
      <alignment vertical="center"/>
    </xf>
    <xf numFmtId="0" fontId="31" fillId="0" borderId="0" applyNumberFormat="0" applyFill="0" applyBorder="0" applyAlignment="0" applyProtection="0"/>
    <xf numFmtId="0" fontId="9" fillId="0" borderId="0" applyFill="0" applyBorder="0">
      <alignment vertical="center"/>
    </xf>
    <xf numFmtId="172" fontId="33" fillId="0" borderId="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0" applyNumberFormat="0" applyFill="0" applyBorder="0" applyAlignment="0" applyProtection="0"/>
    <xf numFmtId="0" fontId="35" fillId="0" borderId="0" applyNumberFormat="0" applyFill="0" applyBorder="0" applyAlignment="0" applyProtection="0">
      <alignment vertical="top"/>
      <protection locked="0"/>
    </xf>
    <xf numFmtId="0" fontId="37" fillId="0" borderId="0" applyFill="0" applyBorder="0">
      <alignment horizontal="center" vertical="center"/>
      <protection locked="0"/>
    </xf>
    <xf numFmtId="0" fontId="38" fillId="0" borderId="0" applyFill="0" applyBorder="0">
      <alignment horizontal="left" vertical="center"/>
      <protection locked="0"/>
    </xf>
    <xf numFmtId="173" fontId="6" fillId="32" borderId="0" applyFont="0" applyBorder="0">
      <alignment horizontal="right"/>
    </xf>
    <xf numFmtId="172" fontId="6" fillId="32" borderId="0" applyFont="0" applyBorder="0" applyAlignment="0"/>
    <xf numFmtId="173" fontId="6" fillId="32" borderId="0" applyFont="0" applyBorder="0">
      <alignment horizontal="right"/>
    </xf>
    <xf numFmtId="0" fontId="39" fillId="6" borderId="3" applyNumberFormat="0" applyAlignment="0" applyProtection="0"/>
    <xf numFmtId="0" fontId="39" fillId="6" borderId="3" applyNumberFormat="0" applyAlignment="0" applyProtection="0"/>
    <xf numFmtId="0" fontId="39" fillId="6" borderId="3" applyNumberFormat="0" applyAlignment="0" applyProtection="0"/>
    <xf numFmtId="167" fontId="6" fillId="33"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4" borderId="0" applyFont="0" applyBorder="0" applyAlignment="0">
      <alignment horizontal="right"/>
      <protection locked="0"/>
    </xf>
    <xf numFmtId="167" fontId="6" fillId="33" borderId="0" applyFont="0" applyBorder="0" applyAlignment="0">
      <alignment horizontal="right"/>
      <protection locked="0"/>
    </xf>
    <xf numFmtId="10" fontId="6" fillId="33" borderId="0" applyFont="0" applyBorder="0">
      <alignment horizontal="right"/>
      <protection locked="0"/>
    </xf>
    <xf numFmtId="167" fontId="6" fillId="33" borderId="0" applyFont="0" applyBorder="0" applyAlignment="0">
      <alignment horizontal="right"/>
      <protection locked="0"/>
    </xf>
    <xf numFmtId="3" fontId="6" fillId="35" borderId="0" applyFont="0" applyBorder="0">
      <protection locked="0"/>
    </xf>
    <xf numFmtId="172" fontId="29" fillId="35" borderId="0" applyBorder="0" applyAlignment="0">
      <protection locked="0"/>
    </xf>
    <xf numFmtId="174" fontId="6" fillId="36" borderId="0" applyFont="0" applyBorder="0">
      <alignment horizontal="right"/>
      <protection locked="0"/>
    </xf>
    <xf numFmtId="174" fontId="6" fillId="36" borderId="0" applyFont="0" applyBorder="0">
      <alignment horizontal="right"/>
      <protection locked="0"/>
    </xf>
    <xf numFmtId="174" fontId="6" fillId="36" borderId="0" applyFont="0" applyBorder="0">
      <alignment horizontal="right"/>
      <protection locked="0"/>
    </xf>
    <xf numFmtId="167" fontId="6" fillId="32" borderId="0" applyFont="0" applyBorder="0">
      <alignment horizontal="right"/>
      <protection locked="0"/>
    </xf>
    <xf numFmtId="167" fontId="6" fillId="32" borderId="0" applyFont="0" applyBorder="0">
      <alignment horizontal="right"/>
      <protection locked="0"/>
    </xf>
    <xf numFmtId="167" fontId="6" fillId="32" borderId="0" applyFont="0" applyBorder="0">
      <alignment horizontal="right"/>
      <protection locked="0"/>
    </xf>
    <xf numFmtId="175" fontId="1" fillId="37" borderId="9">
      <protection locked="0"/>
    </xf>
    <xf numFmtId="175" fontId="1" fillId="37" borderId="9">
      <protection locked="0"/>
    </xf>
    <xf numFmtId="175" fontId="1" fillId="37" borderId="9">
      <protection locked="0"/>
    </xf>
    <xf numFmtId="49" fontId="1" fillId="37" borderId="9" applyFont="0" applyAlignment="0">
      <alignment horizontal="left" vertical="center" wrapText="1"/>
      <protection locked="0"/>
    </xf>
    <xf numFmtId="49" fontId="1" fillId="37" borderId="9" applyFont="0" applyAlignment="0">
      <alignment horizontal="left" vertical="center" wrapText="1"/>
      <protection locked="0"/>
    </xf>
    <xf numFmtId="49" fontId="1" fillId="37" borderId="9" applyFont="0" applyAlignment="0">
      <alignment horizontal="left" vertical="center" wrapText="1"/>
      <protection locked="0"/>
    </xf>
    <xf numFmtId="172" fontId="40" fillId="38" borderId="0" applyBorder="0" applyAlignment="0"/>
    <xf numFmtId="0" fontId="9" fillId="25" borderId="0"/>
    <xf numFmtId="0" fontId="41" fillId="0" borderId="10" applyNumberFormat="0" applyFill="0" applyAlignment="0" applyProtection="0"/>
    <xf numFmtId="173" fontId="42" fillId="25" borderId="11" applyFont="0" applyBorder="0" applyAlignment="0"/>
    <xf numFmtId="172" fontId="29" fillId="25" borderId="0" applyFont="0" applyBorder="0" applyAlignment="0"/>
    <xf numFmtId="176" fontId="43" fillId="0" borderId="0"/>
    <xf numFmtId="0" fontId="44" fillId="0" borderId="0" applyFill="0" applyBorder="0">
      <alignment horizontal="left" vertical="center"/>
    </xf>
    <xf numFmtId="0" fontId="45" fillId="9" borderId="0" applyNumberFormat="0" applyBorder="0" applyAlignment="0" applyProtection="0"/>
    <xf numFmtId="175" fontId="1" fillId="39" borderId="9"/>
    <xf numFmtId="175" fontId="1" fillId="39" borderId="9"/>
    <xf numFmtId="175" fontId="1" fillId="39" borderId="9"/>
    <xf numFmtId="177" fontId="46" fillId="0" borderId="0"/>
    <xf numFmtId="0" fontId="6" fillId="0" borderId="0"/>
    <xf numFmtId="0" fontId="6" fillId="0" borderId="0"/>
    <xf numFmtId="0" fontId="1" fillId="0" borderId="0"/>
    <xf numFmtId="0" fontId="6" fillId="0" borderId="0"/>
    <xf numFmtId="0" fontId="6" fillId="40" borderId="0"/>
    <xf numFmtId="0" fontId="1" fillId="0" borderId="0"/>
    <xf numFmtId="0" fontId="6" fillId="0" borderId="0" applyFill="0"/>
    <xf numFmtId="0" fontId="6" fillId="0" borderId="0" applyFill="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40" borderId="0"/>
    <xf numFmtId="0" fontId="6" fillId="40" borderId="0"/>
    <xf numFmtId="0" fontId="6" fillId="0" borderId="0"/>
    <xf numFmtId="0" fontId="6" fillId="0" borderId="0"/>
    <xf numFmtId="0" fontId="6" fillId="0" borderId="0"/>
    <xf numFmtId="0" fontId="2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applyFill="0"/>
    <xf numFmtId="0" fontId="6" fillId="4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40" borderId="0"/>
    <xf numFmtId="0" fontId="6" fillId="40" borderId="0"/>
    <xf numFmtId="0" fontId="6" fillId="0" borderId="0"/>
    <xf numFmtId="0" fontId="6" fillId="4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protection locked="0"/>
    </xf>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3" fillId="0" borderId="0"/>
    <xf numFmtId="0" fontId="6" fillId="40" borderId="0"/>
    <xf numFmtId="0" fontId="6" fillId="4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47" fillId="8" borderId="13" applyNumberFormat="0" applyAlignment="0" applyProtection="0"/>
    <xf numFmtId="0" fontId="47" fillId="8" borderId="13" applyNumberFormat="0" applyAlignment="0" applyProtection="0"/>
    <xf numFmtId="0" fontId="47" fillId="8" borderId="13" applyNumberFormat="0" applyAlignment="0" applyProtection="0"/>
    <xf numFmtId="178" fontId="6" fillId="0" borderId="0" applyFill="0" applyBorder="0"/>
    <xf numFmtId="178" fontId="6" fillId="0" borderId="0" applyFill="0" applyBorder="0"/>
    <xf numFmtId="178" fontId="6"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172" fontId="48" fillId="0" borderId="0"/>
    <xf numFmtId="0" fontId="32" fillId="0" borderId="0" applyFill="0" applyBorder="0">
      <alignment vertical="center"/>
    </xf>
    <xf numFmtId="0" fontId="19" fillId="0" borderId="0" applyNumberFormat="0" applyFont="0" applyFill="0" applyBorder="0" applyAlignment="0" applyProtection="0">
      <alignment horizontal="left"/>
    </xf>
    <xf numFmtId="15" fontId="19" fillId="0" borderId="0" applyFont="0" applyFill="0" applyBorder="0" applyAlignment="0" applyProtection="0"/>
    <xf numFmtId="4" fontId="19" fillId="0" borderId="0" applyFont="0" applyFill="0" applyBorder="0" applyAlignment="0" applyProtection="0"/>
    <xf numFmtId="179" fontId="49" fillId="0" borderId="14"/>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3" fontId="19" fillId="0" borderId="0" applyFont="0" applyFill="0" applyBorder="0" applyAlignment="0" applyProtection="0"/>
    <xf numFmtId="0" fontId="19" fillId="41" borderId="0" applyNumberFormat="0" applyFont="0" applyBorder="0" applyAlignment="0" applyProtection="0"/>
    <xf numFmtId="180" fontId="6" fillId="0" borderId="0"/>
    <xf numFmtId="180" fontId="6" fillId="0" borderId="0"/>
    <xf numFmtId="180" fontId="6" fillId="0" borderId="0"/>
    <xf numFmtId="181" fontId="9" fillId="0" borderId="0" applyFill="0" applyBorder="0">
      <alignment horizontal="right" vertical="center"/>
    </xf>
    <xf numFmtId="182" fontId="9" fillId="0" borderId="0" applyFill="0" applyBorder="0">
      <alignment horizontal="right" vertical="center"/>
    </xf>
    <xf numFmtId="183" fontId="9" fillId="0" borderId="0" applyFill="0" applyBorder="0">
      <alignment horizontal="right" vertical="center"/>
    </xf>
    <xf numFmtId="175" fontId="4" fillId="37" borderId="16">
      <alignment horizontal="right" indent="2"/>
      <protection locked="0"/>
    </xf>
    <xf numFmtId="0" fontId="6" fillId="7"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8" borderId="0" applyNumberFormat="0" applyFont="0" applyBorder="0" applyAlignment="0" applyProtection="0"/>
    <xf numFmtId="0" fontId="6" fillId="10" borderId="0" applyNumberFormat="0" applyFont="0" applyBorder="0" applyAlignment="0" applyProtection="0"/>
    <xf numFmtId="0" fontId="6" fillId="1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10" borderId="0" applyNumberFormat="0" applyFont="0" applyBorder="0" applyAlignment="0" applyProtection="0"/>
    <xf numFmtId="0" fontId="6" fillId="1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Border="0" applyAlignment="0" applyProtection="0"/>
    <xf numFmtId="0" fontId="6" fillId="0" borderId="0" applyNumberFormat="0" applyFont="0" applyBorder="0" applyAlignment="0" applyProtection="0"/>
    <xf numFmtId="0" fontId="51" fillId="0" borderId="0" applyNumberFormat="0" applyFill="0" applyBorder="0" applyAlignment="0" applyProtection="0"/>
    <xf numFmtId="0" fontId="52" fillId="42"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53" fillId="0" borderId="0"/>
    <xf numFmtId="15" fontId="6" fillId="0" borderId="0"/>
    <xf numFmtId="15" fontId="6" fillId="0" borderId="0"/>
    <xf numFmtId="15" fontId="6" fillId="0" borderId="0"/>
    <xf numFmtId="10" fontId="6" fillId="0" borderId="0"/>
    <xf numFmtId="10" fontId="6" fillId="0" borderId="0"/>
    <xf numFmtId="10" fontId="6" fillId="0" borderId="0"/>
    <xf numFmtId="0" fontId="54" fillId="43" borderId="2" applyBorder="0" applyProtection="0">
      <alignment horizontal="centerContinuous" vertical="center"/>
    </xf>
    <xf numFmtId="0" fontId="55" fillId="0" borderId="0" applyBorder="0" applyProtection="0">
      <alignment vertical="center"/>
    </xf>
    <xf numFmtId="0" fontId="56" fillId="0" borderId="0">
      <alignment horizontal="left"/>
    </xf>
    <xf numFmtId="0" fontId="56" fillId="0" borderId="17" applyFill="0" applyBorder="0" applyProtection="0">
      <alignment horizontal="left" vertical="top"/>
    </xf>
    <xf numFmtId="0" fontId="52" fillId="44" borderId="0">
      <alignment horizontal="left" vertical="center"/>
      <protection locked="0"/>
    </xf>
    <xf numFmtId="0" fontId="57" fillId="45" borderId="0">
      <alignment vertical="center"/>
      <protection locked="0"/>
    </xf>
    <xf numFmtId="49" fontId="6" fillId="0" borderId="0" applyFont="0" applyFill="0" applyBorder="0" applyAlignment="0" applyProtection="0"/>
    <xf numFmtId="0" fontId="58" fillId="0" borderId="0"/>
    <xf numFmtId="49" fontId="6" fillId="0" borderId="0" applyFont="0" applyFill="0" applyBorder="0" applyAlignment="0" applyProtection="0"/>
    <xf numFmtId="0" fontId="59" fillId="0" borderId="0"/>
    <xf numFmtId="0" fontId="59" fillId="0" borderId="0"/>
    <xf numFmtId="0" fontId="58" fillId="0" borderId="0"/>
    <xf numFmtId="176" fontId="60" fillId="0" borderId="0"/>
    <xf numFmtId="0" fontId="51" fillId="0" borderId="0" applyNumberFormat="0" applyFill="0" applyBorder="0" applyAlignment="0" applyProtection="0"/>
    <xf numFmtId="0" fontId="61" fillId="0" borderId="0" applyFill="0" applyBorder="0">
      <alignment horizontal="left" vertical="center"/>
      <protection locked="0"/>
    </xf>
    <xf numFmtId="0" fontId="58" fillId="0" borderId="0"/>
    <xf numFmtId="0" fontId="62" fillId="0" borderId="0" applyFill="0" applyBorder="0">
      <alignment horizontal="left" vertical="center"/>
      <protection locked="0"/>
    </xf>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63" fillId="0" borderId="0" applyNumberFormat="0" applyFill="0" applyBorder="0" applyAlignment="0" applyProtection="0"/>
    <xf numFmtId="184" fontId="6" fillId="0" borderId="2" applyBorder="0" applyProtection="0">
      <alignment horizontal="right"/>
    </xf>
    <xf numFmtId="184" fontId="6" fillId="0" borderId="2" applyBorder="0" applyProtection="0">
      <alignment horizontal="right"/>
    </xf>
    <xf numFmtId="184" fontId="6" fillId="0" borderId="2" applyBorder="0" applyProtection="0">
      <alignment horizontal="right"/>
    </xf>
    <xf numFmtId="0" fontId="65" fillId="0" borderId="0"/>
    <xf numFmtId="0" fontId="36" fillId="0" borderId="0" applyNumberFormat="0" applyFill="0" applyBorder="0" applyAlignment="0" applyProtection="0"/>
    <xf numFmtId="0" fontId="70" fillId="0" borderId="0"/>
    <xf numFmtId="186" fontId="71" fillId="0" borderId="0" applyFont="0" applyFill="0" applyBorder="0" applyAlignment="0" applyProtection="0">
      <protection locked="0"/>
    </xf>
    <xf numFmtId="187" fontId="71" fillId="0" borderId="0" applyFont="0" applyFill="0" applyBorder="0" applyAlignment="0" applyProtection="0">
      <protection locked="0"/>
    </xf>
    <xf numFmtId="188" fontId="71" fillId="0" borderId="0" applyFont="0" applyFill="0" applyBorder="0" applyAlignment="0" applyProtection="0"/>
    <xf numFmtId="189" fontId="71" fillId="0" borderId="0" applyFont="0" applyFill="0" applyBorder="0" applyAlignment="0" applyProtection="0">
      <alignment wrapText="1"/>
    </xf>
    <xf numFmtId="0" fontId="72" fillId="48" borderId="24" applyNumberFormat="0">
      <alignment horizontal="left" indent="1"/>
    </xf>
    <xf numFmtId="0" fontId="73" fillId="49" borderId="25" applyFill="0">
      <alignment horizontal="right" wrapText="1" indent="1"/>
    </xf>
    <xf numFmtId="49" fontId="74" fillId="50" borderId="0" applyFill="0" applyBorder="0">
      <alignment horizontal="left"/>
    </xf>
    <xf numFmtId="0" fontId="75" fillId="0" borderId="0" applyNumberFormat="0" applyFill="0" applyBorder="0" applyAlignment="0" applyProtection="0">
      <alignment vertical="top"/>
      <protection locked="0"/>
    </xf>
    <xf numFmtId="0" fontId="73" fillId="49" borderId="25" applyNumberFormat="0" applyFill="0">
      <alignment horizontal="centerContinuous" wrapText="1"/>
    </xf>
    <xf numFmtId="190" fontId="76" fillId="51" borderId="25" applyNumberFormat="0" applyAlignment="0"/>
    <xf numFmtId="191" fontId="1" fillId="0" borderId="0" applyFont="0" applyFill="0" applyBorder="0" applyAlignment="0" applyProtection="0"/>
    <xf numFmtId="192" fontId="64" fillId="0" borderId="0" applyFont="0" applyFill="0" applyBorder="0" applyAlignment="0" applyProtection="0">
      <alignment horizontal="center" vertical="top" wrapText="1"/>
    </xf>
    <xf numFmtId="193" fontId="64" fillId="47" borderId="0" applyFont="0" applyBorder="0"/>
    <xf numFmtId="167" fontId="1" fillId="52" borderId="26" applyNumberFormat="0" applyFont="0" applyFill="0" applyAlignment="0" applyProtection="0"/>
    <xf numFmtId="49" fontId="77" fillId="0" borderId="0" applyFill="0" applyAlignment="0"/>
    <xf numFmtId="0" fontId="79" fillId="54" borderId="27" applyNumberFormat="0" applyAlignment="0" applyProtection="0"/>
    <xf numFmtId="9" fontId="1" fillId="0" borderId="0" applyFont="0" applyFill="0" applyBorder="0" applyAlignment="0" applyProtection="0"/>
    <xf numFmtId="0" fontId="81" fillId="0" borderId="0"/>
    <xf numFmtId="167" fontId="2" fillId="25" borderId="0" applyNumberFormat="0" applyFont="0" applyBorder="0" applyAlignment="0">
      <alignment horizontal="right"/>
    </xf>
    <xf numFmtId="165" fontId="2" fillId="0" borderId="0" applyFont="0" applyFill="0" applyBorder="0" applyAlignment="0" applyProtection="0"/>
    <xf numFmtId="164" fontId="2" fillId="0" borderId="0" applyFont="0" applyFill="0" applyBorder="0" applyAlignment="0" applyProtection="0"/>
    <xf numFmtId="173" fontId="2" fillId="32" borderId="0" applyFont="0" applyBorder="0">
      <alignment horizontal="right"/>
    </xf>
    <xf numFmtId="172" fontId="2" fillId="32" borderId="0" applyFont="0" applyBorder="0" applyAlignment="0"/>
    <xf numFmtId="167" fontId="2" fillId="33" borderId="0" applyFont="0" applyBorder="0" applyAlignment="0">
      <alignment horizontal="right"/>
      <protection locked="0"/>
    </xf>
    <xf numFmtId="10" fontId="2" fillId="33" borderId="0" applyFont="0" applyBorder="0">
      <alignment horizontal="right"/>
      <protection locked="0"/>
    </xf>
    <xf numFmtId="3" fontId="2" fillId="35" borderId="0" applyFont="0" applyBorder="0">
      <protection locked="0"/>
    </xf>
    <xf numFmtId="174" fontId="2" fillId="36" borderId="0" applyFont="0" applyBorder="0">
      <alignment horizontal="right"/>
      <protection locked="0"/>
    </xf>
    <xf numFmtId="167" fontId="2" fillId="32" borderId="0" applyFont="0" applyBorder="0">
      <alignment horizontal="right"/>
      <protection locked="0"/>
    </xf>
    <xf numFmtId="9"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ill="0"/>
    <xf numFmtId="0" fontId="2" fillId="0" borderId="0"/>
    <xf numFmtId="0" fontId="2"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applyFill="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167" fontId="2" fillId="25" borderId="0" applyNumberFormat="0" applyFont="0" applyBorder="0" applyAlignment="0">
      <alignment horizontal="right"/>
    </xf>
    <xf numFmtId="0" fontId="2"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5" fontId="2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31" fillId="0" borderId="29" applyNumberFormat="0" applyFill="0" applyAlignment="0" applyProtection="0"/>
    <xf numFmtId="0" fontId="31" fillId="0" borderId="29" applyNumberFormat="0" applyFill="0" applyAlignment="0" applyProtection="0"/>
    <xf numFmtId="167" fontId="2" fillId="34" borderId="0" applyFont="0" applyBorder="0" applyAlignment="0">
      <alignment horizontal="right"/>
      <protection locked="0"/>
    </xf>
    <xf numFmtId="174" fontId="2" fillId="36" borderId="0" applyFont="0" applyBorder="0">
      <alignment horizontal="right"/>
      <protection locked="0"/>
    </xf>
    <xf numFmtId="167" fontId="2" fillId="32" borderId="0" applyFont="0" applyBorder="0">
      <alignment horizontal="right"/>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40" borderId="0"/>
    <xf numFmtId="0" fontId="2" fillId="0" borderId="0"/>
    <xf numFmtId="0" fontId="2" fillId="0" borderId="0"/>
    <xf numFmtId="0" fontId="2" fillId="0" borderId="0"/>
    <xf numFmtId="0" fontId="2" fillId="0" borderId="0"/>
    <xf numFmtId="0" fontId="2" fillId="0" borderId="0"/>
    <xf numFmtId="0" fontId="2" fillId="0" borderId="0"/>
    <xf numFmtId="0" fontId="2" fillId="40" borderId="0"/>
    <xf numFmtId="0" fontId="2" fillId="0" borderId="0"/>
    <xf numFmtId="0" fontId="2" fillId="0" borderId="0"/>
    <xf numFmtId="0" fontId="2" fillId="0" borderId="0"/>
    <xf numFmtId="0" fontId="2" fillId="7" borderId="12" applyNumberFormat="0" applyFont="0" applyAlignment="0" applyProtection="0"/>
    <xf numFmtId="178" fontId="2" fillId="0" borderId="0" applyFill="0" applyBorder="0"/>
    <xf numFmtId="178" fontId="2" fillId="0" borderId="0" applyFill="0" applyBorder="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0" borderId="28">
      <alignment horizontal="center"/>
    </xf>
    <xf numFmtId="180" fontId="2" fillId="0" borderId="0"/>
    <xf numFmtId="180" fontId="2" fillId="0" borderId="0"/>
    <xf numFmtId="0" fontId="2" fillId="7" borderId="0" applyNumberFormat="0" applyFont="0" applyBorder="0" applyAlignment="0" applyProtection="0"/>
    <xf numFmtId="0" fontId="2" fillId="7" borderId="0" applyNumberFormat="0" applyFont="0" applyBorder="0" applyAlignment="0" applyProtection="0"/>
    <xf numFmtId="0" fontId="2" fillId="8" borderId="0" applyNumberFormat="0" applyFont="0" applyBorder="0" applyAlignment="0" applyProtection="0"/>
    <xf numFmtId="0" fontId="2" fillId="8" borderId="0" applyNumberFormat="0" applyFont="0" applyBorder="0" applyAlignment="0" applyProtection="0"/>
    <xf numFmtId="0" fontId="2" fillId="10" borderId="0" applyNumberFormat="0" applyFont="0" applyBorder="0" applyAlignment="0" applyProtection="0"/>
    <xf numFmtId="0" fontId="2" fillId="10"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10" borderId="0" applyNumberFormat="0" applyFont="0" applyBorder="0" applyAlignment="0" applyProtection="0"/>
    <xf numFmtId="0" fontId="2" fillId="10"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xf numFmtId="0" fontId="2" fillId="0" borderId="0"/>
    <xf numFmtId="15" fontId="2" fillId="0" borderId="0"/>
    <xf numFmtId="15" fontId="2" fillId="0" borderId="0"/>
    <xf numFmtId="10" fontId="2" fillId="0" borderId="0"/>
    <xf numFmtId="10" fontId="2" fillId="0" borderId="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49" fontId="2" fillId="0" borderId="0" applyFont="0" applyFill="0" applyBorder="0" applyAlignment="0" applyProtection="0"/>
    <xf numFmtId="49" fontId="2" fillId="0" borderId="0" applyFont="0" applyFill="0" applyBorder="0" applyAlignment="0" applyProtection="0"/>
    <xf numFmtId="0" fontId="9" fillId="0" borderId="0" applyFill="0" applyBorder="0" applyAlignment="0"/>
    <xf numFmtId="164" fontId="2" fillId="0" borderId="0" applyFont="0" applyFill="0" applyBorder="0" applyAlignment="0" applyProtection="0"/>
    <xf numFmtId="0" fontId="2" fillId="0" borderId="0"/>
    <xf numFmtId="184" fontId="2" fillId="0" borderId="2" applyBorder="0" applyProtection="0">
      <alignment horizontal="right"/>
    </xf>
    <xf numFmtId="184" fontId="2" fillId="0" borderId="2" applyBorder="0" applyProtection="0">
      <alignment horizontal="right"/>
    </xf>
    <xf numFmtId="168" fontId="2" fillId="0" borderId="0"/>
    <xf numFmtId="167" fontId="2" fillId="25" borderId="0" applyNumberFormat="0" applyFont="0" applyBorder="0" applyAlignment="0">
      <alignment horizontal="right"/>
    </xf>
    <xf numFmtId="165"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0" fontId="31" fillId="0" borderId="29" applyNumberFormat="0" applyFill="0" applyAlignment="0" applyProtection="0"/>
    <xf numFmtId="167" fontId="2" fillId="34" borderId="0" applyFont="0" applyBorder="0" applyAlignment="0">
      <alignment horizontal="right"/>
      <protection locked="0"/>
    </xf>
    <xf numFmtId="167" fontId="2" fillId="34" borderId="0" applyFont="0" applyBorder="0" applyAlignment="0">
      <alignment horizontal="right"/>
      <protection locked="0"/>
    </xf>
    <xf numFmtId="167" fontId="2" fillId="34" borderId="0" applyFont="0" applyBorder="0" applyAlignment="0">
      <alignment horizontal="right"/>
      <protection locked="0"/>
    </xf>
    <xf numFmtId="167" fontId="2" fillId="34" borderId="0" applyFont="0" applyBorder="0" applyAlignment="0">
      <alignment horizontal="right"/>
      <protection locked="0"/>
    </xf>
    <xf numFmtId="167" fontId="2" fillId="33" borderId="0" applyFont="0" applyBorder="0" applyAlignment="0">
      <alignment horizontal="right"/>
      <protection locked="0"/>
    </xf>
    <xf numFmtId="174" fontId="2" fillId="36" borderId="0" applyFont="0" applyBorder="0">
      <alignment horizontal="right"/>
      <protection locked="0"/>
    </xf>
    <xf numFmtId="167" fontId="2" fillId="32" borderId="0" applyFont="0" applyBorder="0">
      <alignment horizontal="right"/>
      <protection locked="0"/>
    </xf>
    <xf numFmtId="0" fontId="2" fillId="0" borderId="0"/>
    <xf numFmtId="0" fontId="2" fillId="0" borderId="0"/>
    <xf numFmtId="0" fontId="2" fillId="40" borderId="0"/>
    <xf numFmtId="0" fontId="2" fillId="0" borderId="0"/>
    <xf numFmtId="0" fontId="2" fillId="0" borderId="0"/>
    <xf numFmtId="0" fontId="2" fillId="0" borderId="0"/>
    <xf numFmtId="0" fontId="2" fillId="0" borderId="0"/>
    <xf numFmtId="0" fontId="2" fillId="0" borderId="0"/>
    <xf numFmtId="0" fontId="2" fillId="0" borderId="0"/>
    <xf numFmtId="0" fontId="2" fillId="40" borderId="0"/>
    <xf numFmtId="0" fontId="2" fillId="40" borderId="0"/>
    <xf numFmtId="0" fontId="2" fillId="0" borderId="0"/>
    <xf numFmtId="0" fontId="2" fillId="0" borderId="0"/>
    <xf numFmtId="0" fontId="2" fillId="0" borderId="0" applyFill="0"/>
    <xf numFmtId="0" fontId="2" fillId="0" borderId="0"/>
    <xf numFmtId="0" fontId="2" fillId="0" borderId="0"/>
    <xf numFmtId="0" fontId="2" fillId="0" borderId="0"/>
    <xf numFmtId="0" fontId="2" fillId="40" borderId="0"/>
    <xf numFmtId="0" fontId="2" fillId="40" borderId="0"/>
    <xf numFmtId="0" fontId="2" fillId="0" borderId="0"/>
    <xf numFmtId="0" fontId="2" fillId="40" borderId="0"/>
    <xf numFmtId="0" fontId="2" fillId="0" borderId="0"/>
    <xf numFmtId="0" fontId="2" fillId="0" borderId="0"/>
    <xf numFmtId="0" fontId="2" fillId="0" borderId="0" applyFill="0"/>
    <xf numFmtId="0" fontId="2" fillId="0" borderId="0"/>
    <xf numFmtId="0" fontId="2" fillId="40" borderId="0"/>
    <xf numFmtId="0" fontId="2" fillId="0" borderId="0"/>
    <xf numFmtId="0" fontId="2" fillId="0" borderId="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50" fillId="0" borderId="28">
      <alignment horizontal="center"/>
    </xf>
    <xf numFmtId="0" fontId="50" fillId="0" borderId="28">
      <alignment horizontal="center"/>
    </xf>
    <xf numFmtId="0" fontId="50" fillId="0" borderId="28">
      <alignment horizontal="center"/>
    </xf>
    <xf numFmtId="0" fontId="50" fillId="0" borderId="28">
      <alignment horizontal="center"/>
    </xf>
    <xf numFmtId="0" fontId="50" fillId="0" borderId="28">
      <alignment horizontal="center"/>
    </xf>
    <xf numFmtId="0" fontId="50" fillId="0" borderId="28">
      <alignment horizontal="center"/>
    </xf>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0" fontId="50" fillId="0" borderId="34">
      <alignment horizontal="center"/>
    </xf>
    <xf numFmtId="165" fontId="1"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0" fillId="0" borderId="34">
      <alignment horizontal="center"/>
    </xf>
    <xf numFmtId="0" fontId="50" fillId="0" borderId="34">
      <alignment horizontal="center"/>
    </xf>
    <xf numFmtId="0" fontId="50" fillId="0" borderId="34">
      <alignment horizontal="center"/>
    </xf>
    <xf numFmtId="0" fontId="50" fillId="0" borderId="34">
      <alignment horizontal="center"/>
    </xf>
    <xf numFmtId="0" fontId="50" fillId="0" borderId="34">
      <alignment horizontal="center"/>
    </xf>
    <xf numFmtId="0" fontId="50" fillId="0" borderId="34">
      <alignment horizontal="center"/>
    </xf>
    <xf numFmtId="0" fontId="2" fillId="0" borderId="0"/>
    <xf numFmtId="0" fontId="2" fillId="0" borderId="0"/>
    <xf numFmtId="0" fontId="64" fillId="57" borderId="37" applyAlignment="0" applyProtection="0"/>
    <xf numFmtId="0" fontId="92" fillId="58" borderId="38" applyNumberFormat="0"/>
    <xf numFmtId="194" fontId="93" fillId="0" borderId="39">
      <alignment horizontal="center"/>
    </xf>
    <xf numFmtId="195" fontId="94" fillId="0" borderId="35" applyAlignment="0" applyProtection="0"/>
    <xf numFmtId="196" fontId="1" fillId="0" borderId="0" applyFont="0" applyFill="0" applyBorder="0" applyAlignment="0" applyProtection="0"/>
    <xf numFmtId="0" fontId="95" fillId="59" borderId="40" applyAlignment="0" applyProtection="0"/>
    <xf numFmtId="197" fontId="1" fillId="60" borderId="0"/>
    <xf numFmtId="198" fontId="96" fillId="61" borderId="0"/>
    <xf numFmtId="0" fontId="97" fillId="0" borderId="0" applyNumberFormat="0" applyFill="0" applyBorder="0" applyAlignment="0"/>
    <xf numFmtId="0" fontId="88" fillId="0" borderId="0" applyNumberFormat="0" applyFill="0"/>
    <xf numFmtId="0" fontId="98" fillId="0" borderId="0" applyNumberFormat="0" applyFill="0" applyBorder="0" applyAlignment="0"/>
    <xf numFmtId="0" fontId="2" fillId="0" borderId="36" applyNumberFormat="0"/>
    <xf numFmtId="0" fontId="2" fillId="0" borderId="36" applyNumberFormat="0"/>
    <xf numFmtId="0" fontId="99" fillId="0" borderId="41"/>
    <xf numFmtId="0" fontId="90" fillId="62" borderId="36"/>
    <xf numFmtId="0" fontId="90" fillId="62" borderId="36"/>
    <xf numFmtId="199" fontId="2" fillId="25" borderId="36" applyNumberFormat="0" applyAlignment="0">
      <alignment horizontal="right"/>
    </xf>
    <xf numFmtId="200" fontId="1" fillId="0" borderId="0"/>
    <xf numFmtId="201" fontId="64" fillId="0" borderId="0"/>
    <xf numFmtId="0" fontId="100" fillId="25" borderId="42" applyNumberFormat="0"/>
    <xf numFmtId="0" fontId="101" fillId="0" borderId="43"/>
    <xf numFmtId="0" fontId="102" fillId="0" borderId="44" applyNumberFormat="0" applyFont="0" applyFill="0" applyAlignment="0" applyProtection="0"/>
    <xf numFmtId="202" fontId="103" fillId="0" borderId="45" applyNumberFormat="0" applyProtection="0">
      <alignment horizontal="right" vertical="center"/>
    </xf>
    <xf numFmtId="202" fontId="104" fillId="0" borderId="46" applyNumberFormat="0" applyProtection="0">
      <alignment horizontal="right" vertical="center"/>
    </xf>
    <xf numFmtId="0" fontId="104" fillId="63" borderId="44" applyNumberFormat="0" applyAlignment="0" applyProtection="0">
      <alignment horizontal="left" vertical="center" indent="1"/>
    </xf>
    <xf numFmtId="0" fontId="105" fillId="56" borderId="46" applyNumberFormat="0" applyAlignment="0" applyProtection="0">
      <alignment horizontal="left" vertical="center" indent="1"/>
    </xf>
    <xf numFmtId="0" fontId="105" fillId="56" borderId="46" applyNumberFormat="0" applyAlignment="0" applyProtection="0">
      <alignment horizontal="left" vertical="center" indent="1"/>
    </xf>
    <xf numFmtId="0" fontId="106" fillId="0" borderId="47" applyNumberFormat="0" applyFill="0" applyBorder="0" applyAlignment="0" applyProtection="0"/>
    <xf numFmtId="0" fontId="106" fillId="56" borderId="46" applyNumberFormat="0" applyAlignment="0" applyProtection="0">
      <alignment horizontal="left" vertical="center" indent="1"/>
    </xf>
    <xf numFmtId="0" fontId="106" fillId="56" borderId="46" applyNumberFormat="0" applyAlignment="0" applyProtection="0">
      <alignment horizontal="left" vertical="center" indent="1"/>
    </xf>
    <xf numFmtId="202" fontId="107" fillId="64" borderId="45" applyNumberFormat="0" applyBorder="0" applyProtection="0">
      <alignment horizontal="right" vertical="center"/>
    </xf>
    <xf numFmtId="202" fontId="108" fillId="64" borderId="46" applyNumberFormat="0" applyBorder="0" applyProtection="0">
      <alignment horizontal="right" vertical="center"/>
    </xf>
    <xf numFmtId="0" fontId="106" fillId="65" borderId="46" applyNumberFormat="0" applyAlignment="0" applyProtection="0">
      <alignment horizontal="left" vertical="center" indent="1"/>
    </xf>
    <xf numFmtId="202" fontId="108" fillId="65" borderId="46" applyNumberFormat="0" applyProtection="0">
      <alignment horizontal="right" vertical="center"/>
    </xf>
    <xf numFmtId="0" fontId="109" fillId="0" borderId="47" applyNumberFormat="0" applyBorder="0" applyAlignment="0" applyProtection="0"/>
    <xf numFmtId="202" fontId="110" fillId="66" borderId="48" applyNumberFormat="0" applyBorder="0" applyAlignment="0" applyProtection="0">
      <alignment horizontal="right" vertical="center" indent="1"/>
    </xf>
    <xf numFmtId="202" fontId="111" fillId="67" borderId="48" applyNumberFormat="0" applyBorder="0" applyAlignment="0" applyProtection="0">
      <alignment horizontal="right" vertical="center" indent="1"/>
    </xf>
    <xf numFmtId="202" fontId="111" fillId="68" borderId="48" applyNumberFormat="0" applyBorder="0" applyAlignment="0" applyProtection="0">
      <alignment horizontal="right" vertical="center" indent="1"/>
    </xf>
    <xf numFmtId="202" fontId="112" fillId="69" borderId="48" applyNumberFormat="0" applyBorder="0" applyAlignment="0" applyProtection="0">
      <alignment horizontal="right" vertical="center" indent="1"/>
    </xf>
    <xf numFmtId="202" fontId="112" fillId="70" borderId="48" applyNumberFormat="0" applyBorder="0" applyAlignment="0" applyProtection="0">
      <alignment horizontal="right" vertical="center" indent="1"/>
    </xf>
    <xf numFmtId="202" fontId="112" fillId="71" borderId="48" applyNumberFormat="0" applyBorder="0" applyAlignment="0" applyProtection="0">
      <alignment horizontal="right" vertical="center" indent="1"/>
    </xf>
    <xf numFmtId="202" fontId="113" fillId="72" borderId="48" applyNumberFormat="0" applyBorder="0" applyAlignment="0" applyProtection="0">
      <alignment horizontal="right" vertical="center" indent="1"/>
    </xf>
    <xf numFmtId="202" fontId="113" fillId="73" borderId="48" applyNumberFormat="0" applyBorder="0" applyAlignment="0" applyProtection="0">
      <alignment horizontal="right" vertical="center" indent="1"/>
    </xf>
    <xf numFmtId="202" fontId="113" fillId="74" borderId="48" applyNumberFormat="0" applyBorder="0" applyAlignment="0" applyProtection="0">
      <alignment horizontal="right" vertical="center" indent="1"/>
    </xf>
    <xf numFmtId="202" fontId="103" fillId="0" borderId="45" applyNumberFormat="0" applyFill="0" applyBorder="0" applyAlignment="0" applyProtection="0">
      <alignment horizontal="right" vertical="center"/>
    </xf>
    <xf numFmtId="0" fontId="105" fillId="75" borderId="44" applyNumberFormat="0" applyAlignment="0" applyProtection="0">
      <alignment horizontal="left" vertical="center" indent="1"/>
    </xf>
    <xf numFmtId="0" fontId="105" fillId="76" borderId="44" applyNumberFormat="0" applyAlignment="0" applyProtection="0">
      <alignment horizontal="left" vertical="center" indent="1"/>
    </xf>
    <xf numFmtId="0" fontId="105" fillId="77" borderId="44" applyNumberFormat="0" applyAlignment="0" applyProtection="0">
      <alignment horizontal="left" vertical="center" indent="1"/>
    </xf>
    <xf numFmtId="0" fontId="105" fillId="64" borderId="44" applyNumberFormat="0" applyAlignment="0" applyProtection="0">
      <alignment horizontal="left" vertical="center" indent="1"/>
    </xf>
    <xf numFmtId="0" fontId="105" fillId="65" borderId="46" applyNumberFormat="0" applyAlignment="0" applyProtection="0">
      <alignment horizontal="left" vertical="center" indent="1"/>
    </xf>
    <xf numFmtId="202" fontId="103" fillId="64" borderId="45" applyNumberFormat="0" applyBorder="0" applyProtection="0">
      <alignment horizontal="right" vertical="center"/>
    </xf>
    <xf numFmtId="202" fontId="104" fillId="64" borderId="46" applyNumberFormat="0" applyBorder="0" applyProtection="0">
      <alignment horizontal="right" vertical="center"/>
    </xf>
    <xf numFmtId="202" fontId="103" fillId="78" borderId="44" applyNumberFormat="0" applyAlignment="0" applyProtection="0">
      <alignment horizontal="left" vertical="center" indent="1"/>
    </xf>
    <xf numFmtId="0" fontId="104" fillId="63" borderId="46" applyNumberFormat="0" applyAlignment="0" applyProtection="0">
      <alignment horizontal="left" vertical="center" indent="1"/>
    </xf>
    <xf numFmtId="202" fontId="103" fillId="0" borderId="45" applyNumberFormat="0" applyFill="0" applyBorder="0" applyAlignment="0" applyProtection="0">
      <alignment horizontal="right" vertical="center"/>
    </xf>
    <xf numFmtId="0" fontId="105" fillId="65" borderId="46" applyNumberFormat="0" applyAlignment="0" applyProtection="0">
      <alignment horizontal="left" vertical="center" indent="1"/>
    </xf>
    <xf numFmtId="202" fontId="104" fillId="65" borderId="46" applyNumberFormat="0" applyProtection="0">
      <alignment horizontal="right" vertical="center"/>
    </xf>
    <xf numFmtId="0" fontId="114" fillId="0" borderId="0" applyFill="0" applyBorder="0" applyAlignment="0" applyProtection="0"/>
    <xf numFmtId="0" fontId="1" fillId="0" borderId="33"/>
    <xf numFmtId="0" fontId="90" fillId="62" borderId="49">
      <alignment horizontal="center" vertical="top" wrapText="1"/>
    </xf>
    <xf numFmtId="0" fontId="91" fillId="79" borderId="36" applyNumberFormat="0">
      <alignment horizontal="centerContinuous" vertical="center" wrapText="1"/>
    </xf>
    <xf numFmtId="2" fontId="94" fillId="80" borderId="50"/>
    <xf numFmtId="0" fontId="96" fillId="81" borderId="51" applyNumberFormat="0">
      <alignment horizontal="right"/>
    </xf>
    <xf numFmtId="0" fontId="115" fillId="82" borderId="52"/>
    <xf numFmtId="0" fontId="93" fillId="0" borderId="0" applyNumberFormat="0"/>
    <xf numFmtId="0" fontId="116"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170" fontId="2" fillId="0" borderId="0" applyFont="0" applyFill="0" applyBorder="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 fillId="0" borderId="0"/>
    <xf numFmtId="0" fontId="2" fillId="0" borderId="0"/>
    <xf numFmtId="0" fontId="72" fillId="48" borderId="36" applyNumberFormat="0">
      <alignment horizontal="left" indent="1"/>
    </xf>
    <xf numFmtId="167" fontId="1" fillId="52" borderId="26" applyNumberFormat="0" applyFont="0" applyFill="0" applyAlignment="0" applyProtection="0"/>
    <xf numFmtId="0" fontId="2" fillId="0" borderId="0"/>
    <xf numFmtId="0" fontId="31" fillId="0" borderId="8" applyNumberFormat="0" applyFill="0" applyAlignment="0" applyProtection="0"/>
    <xf numFmtId="0" fontId="31" fillId="0" borderId="8" applyNumberFormat="0" applyFill="0" applyAlignment="0" applyProtection="0"/>
    <xf numFmtId="0" fontId="2" fillId="7" borderId="56" applyNumberFormat="0" applyFont="0" applyAlignment="0" applyProtection="0"/>
    <xf numFmtId="0" fontId="50" fillId="0" borderId="34">
      <alignment horizont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2" fillId="7" borderId="56" applyNumberFormat="0" applyFont="0" applyAlignment="0" applyProtection="0"/>
    <xf numFmtId="0" fontId="50" fillId="0" borderId="34">
      <alignment horizontal="center"/>
    </xf>
    <xf numFmtId="0" fontId="50" fillId="0" borderId="34">
      <alignment horizontal="center"/>
    </xf>
    <xf numFmtId="0" fontId="50" fillId="0" borderId="34">
      <alignment horizontal="center"/>
    </xf>
    <xf numFmtId="0" fontId="50" fillId="0" borderId="34">
      <alignment horizontal="center"/>
    </xf>
    <xf numFmtId="0" fontId="50" fillId="0" borderId="34">
      <alignment horizontal="center"/>
    </xf>
    <xf numFmtId="0" fontId="50" fillId="0" borderId="34">
      <alignment horizontal="center"/>
    </xf>
    <xf numFmtId="170" fontId="2" fillId="0" borderId="0" applyFont="0" applyFill="0" applyBorder="0" applyAlignment="0" applyProtection="0"/>
    <xf numFmtId="194" fontId="93" fillId="0" borderId="60">
      <alignment horizontal="center"/>
    </xf>
    <xf numFmtId="0" fontId="100" fillId="25" borderId="61" applyNumberFormat="0"/>
    <xf numFmtId="0" fontId="1" fillId="0" borderId="59"/>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17"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1" fillId="0" borderId="65" applyNumberFormat="0" applyFill="0" applyAlignment="0" applyProtection="0"/>
    <xf numFmtId="0" fontId="31" fillId="0" borderId="65" applyNumberFormat="0" applyFill="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9" fontId="2"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0" fontId="31" fillId="0" borderId="65" applyNumberFormat="0" applyFill="0" applyAlignment="0" applyProtection="0"/>
    <xf numFmtId="170" fontId="2" fillId="0" borderId="0" applyFont="0" applyFill="0" applyBorder="0" applyAlignment="0" applyProtection="0"/>
    <xf numFmtId="0" fontId="1" fillId="0" borderId="0"/>
    <xf numFmtId="0" fontId="1" fillId="0" borderId="0"/>
    <xf numFmtId="0" fontId="2" fillId="0" borderId="0"/>
    <xf numFmtId="0" fontId="1" fillId="0" borderId="0"/>
    <xf numFmtId="0" fontId="1" fillId="0" borderId="0"/>
    <xf numFmtId="0" fontId="10" fillId="8" borderId="0" applyNumberFormat="0" applyBorder="0" applyAlignment="0" applyProtection="0"/>
    <xf numFmtId="0" fontId="10" fillId="83" borderId="0" applyNumberFormat="0" applyBorder="0" applyAlignment="0" applyProtection="0"/>
    <xf numFmtId="0" fontId="10" fillId="10" borderId="0" applyNumberFormat="0" applyBorder="0" applyAlignment="0" applyProtection="0"/>
    <xf numFmtId="0" fontId="10" fillId="8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167" fontId="2" fillId="25" borderId="0" applyNumberFormat="0" applyFont="0" applyBorder="0" applyAlignment="0">
      <alignment horizontal="right"/>
    </xf>
    <xf numFmtId="167" fontId="2" fillId="25" borderId="0" applyNumberFormat="0" applyFont="0" applyBorder="0" applyAlignment="0">
      <alignment horizontal="right"/>
    </xf>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7" fillId="8" borderId="55" applyNumberFormat="0" applyAlignment="0" applyProtection="0"/>
    <xf numFmtId="0" fontId="18" fillId="26" borderId="4" applyNumberFormat="0" applyAlignment="0" applyProtection="0"/>
    <xf numFmtId="0" fontId="18" fillId="26" borderId="4"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118" fillId="0" borderId="0" applyFont="0" applyFill="0" applyBorder="0" applyAlignment="0" applyProtection="0"/>
    <xf numFmtId="164" fontId="1" fillId="0" borderId="0" applyFont="0" applyFill="0" applyBorder="0" applyAlignment="0" applyProtection="0"/>
    <xf numFmtId="0" fontId="30" fillId="0" borderId="62"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31" fillId="0" borderId="63" applyNumberFormat="0" applyFill="0" applyAlignment="0" applyProtection="0"/>
    <xf numFmtId="0" fontId="119" fillId="0" borderId="0" applyNumberFormat="0" applyFill="0" applyBorder="0" applyAlignment="0" applyProtection="0"/>
    <xf numFmtId="0" fontId="31" fillId="0" borderId="65" applyNumberFormat="0" applyFill="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1" fillId="0" borderId="65" applyNumberFormat="0" applyFill="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1" fillId="0" borderId="65" applyNumberFormat="0" applyFill="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0" fontId="39" fillId="6" borderId="55" applyNumberFormat="0" applyAlignment="0" applyProtection="0"/>
    <xf numFmtId="167" fontId="2" fillId="34" borderId="0" applyFont="0" applyBorder="0" applyAlignment="0">
      <alignment horizontal="right"/>
      <protection locked="0"/>
    </xf>
    <xf numFmtId="167" fontId="2" fillId="33" borderId="0" applyFont="0" applyBorder="0" applyAlignment="0">
      <alignment horizontal="right"/>
      <protection locked="0"/>
    </xf>
    <xf numFmtId="167" fontId="2" fillId="33" borderId="0" applyFont="0" applyBorder="0" applyAlignment="0">
      <alignment horizontal="right"/>
      <protection locked="0"/>
    </xf>
    <xf numFmtId="167" fontId="2" fillId="34" borderId="0" applyFont="0" applyBorder="0" applyAlignment="0">
      <alignment horizontal="right"/>
      <protection locked="0"/>
    </xf>
    <xf numFmtId="167" fontId="2" fillId="32" borderId="0" applyFont="0" applyBorder="0">
      <alignment horizontal="right"/>
      <protection locked="0"/>
    </xf>
    <xf numFmtId="167" fontId="2" fillId="32" borderId="0" applyFont="0" applyBorder="0">
      <alignment horizontal="right"/>
      <protection locked="0"/>
    </xf>
    <xf numFmtId="167" fontId="2" fillId="32" borderId="0" applyFont="0" applyBorder="0">
      <alignment horizontal="right"/>
      <protection locked="0"/>
    </xf>
    <xf numFmtId="167" fontId="2" fillId="32"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40" borderId="0"/>
    <xf numFmtId="0" fontId="2" fillId="40" borderId="0"/>
    <xf numFmtId="0" fontId="2" fillId="40" borderId="0"/>
    <xf numFmtId="0" fontId="1" fillId="0" borderId="0"/>
    <xf numFmtId="0" fontId="1" fillId="0" borderId="0"/>
    <xf numFmtId="0" fontId="2" fillId="0" borderId="0" applyFill="0"/>
    <xf numFmtId="0" fontId="10" fillId="0" borderId="0"/>
    <xf numFmtId="0" fontId="2" fillId="0" borderId="0" applyFill="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2" fillId="7" borderId="12" applyNumberFormat="0" applyFon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0" fontId="47" fillId="8" borderId="57" applyNumberFormat="0" applyAlignment="0" applyProtection="0"/>
    <xf numFmtId="9" fontId="10" fillId="0" borderId="0" applyFont="0" applyFill="0" applyBorder="0" applyAlignment="0" applyProtection="0"/>
    <xf numFmtId="9" fontId="1" fillId="0" borderId="0" applyFont="0" applyFill="0" applyBorder="0" applyAlignment="0" applyProtection="0"/>
    <xf numFmtId="179" fontId="49" fillId="0" borderId="14"/>
    <xf numFmtId="0" fontId="50" fillId="0" borderId="64">
      <alignment horizontal="center"/>
    </xf>
    <xf numFmtId="0" fontId="50" fillId="0" borderId="64">
      <alignment horizontal="center"/>
    </xf>
    <xf numFmtId="0" fontId="50" fillId="0" borderId="64">
      <alignment horizontal="center"/>
    </xf>
    <xf numFmtId="0" fontId="50" fillId="0" borderId="64">
      <alignment horizontal="center"/>
    </xf>
    <xf numFmtId="0" fontId="50" fillId="0" borderId="64">
      <alignment horizontal="center"/>
    </xf>
    <xf numFmtId="0" fontId="50" fillId="0" borderId="64">
      <alignment horizontal="center"/>
    </xf>
    <xf numFmtId="0" fontId="50" fillId="0" borderId="64">
      <alignment horizontal="center"/>
    </xf>
    <xf numFmtId="0" fontId="120" fillId="43" borderId="2" applyBorder="0" applyProtection="0">
      <alignment horizontal="centerContinuous" vertical="center"/>
    </xf>
    <xf numFmtId="0" fontId="120" fillId="43" borderId="2" applyBorder="0" applyProtection="0">
      <alignment horizontal="centerContinuous" vertical="center"/>
    </xf>
    <xf numFmtId="0" fontId="120" fillId="43" borderId="2" applyBorder="0" applyProtection="0">
      <alignment horizontal="centerContinuous" vertical="center"/>
    </xf>
    <xf numFmtId="0" fontId="120" fillId="43" borderId="2" applyBorder="0" applyProtection="0">
      <alignment horizontal="centerContinuous" vertical="center"/>
    </xf>
    <xf numFmtId="0" fontId="56" fillId="0" borderId="17" applyFill="0" applyBorder="0" applyProtection="0">
      <alignment horizontal="left" vertical="top"/>
    </xf>
    <xf numFmtId="0" fontId="121" fillId="0" borderId="0"/>
    <xf numFmtId="0" fontId="121" fillId="0" borderId="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0" fontId="23" fillId="0" borderId="58" applyNumberFormat="0" applyFill="0" applyAlignment="0" applyProtection="0"/>
    <xf numFmtId="165" fontId="2" fillId="0" borderId="0" applyFont="0" applyFill="0" applyBorder="0" applyAlignment="0" applyProtection="0"/>
    <xf numFmtId="0" fontId="117" fillId="0" borderId="0"/>
    <xf numFmtId="0" fontId="122" fillId="0" borderId="66" applyNumberFormat="0" applyFill="0" applyAlignment="0" applyProtection="0"/>
    <xf numFmtId="0" fontId="123" fillId="0" borderId="67" applyNumberFormat="0" applyFill="0" applyAlignment="0" applyProtection="0"/>
  </cellStyleXfs>
  <cellXfs count="258">
    <xf numFmtId="0" fontId="0" fillId="0" borderId="0" xfId="0"/>
    <xf numFmtId="0" fontId="65" fillId="0" borderId="0" xfId="549"/>
    <xf numFmtId="0" fontId="0" fillId="0" borderId="0" xfId="0" applyBorder="1"/>
    <xf numFmtId="0" fontId="68" fillId="4" borderId="0" xfId="549" applyFont="1" applyFill="1" applyBorder="1"/>
    <xf numFmtId="0" fontId="69" fillId="4" borderId="19" xfId="549" applyFont="1" applyFill="1" applyBorder="1"/>
    <xf numFmtId="0" fontId="69" fillId="4" borderId="20" xfId="549" applyFont="1" applyFill="1" applyBorder="1"/>
    <xf numFmtId="0" fontId="69" fillId="4" borderId="21" xfId="549" applyFont="1" applyFill="1" applyBorder="1"/>
    <xf numFmtId="0" fontId="69" fillId="0" borderId="0" xfId="549" applyFont="1"/>
    <xf numFmtId="0" fontId="69" fillId="4" borderId="17" xfId="549" applyFont="1" applyFill="1" applyBorder="1"/>
    <xf numFmtId="0" fontId="69" fillId="4" borderId="22" xfId="549" applyFont="1" applyFill="1" applyBorder="1"/>
    <xf numFmtId="0" fontId="69" fillId="4" borderId="2" xfId="549" applyFont="1" applyFill="1" applyBorder="1"/>
    <xf numFmtId="0" fontId="69" fillId="4" borderId="23" xfId="549" applyFont="1" applyFill="1" applyBorder="1"/>
    <xf numFmtId="0" fontId="69" fillId="4" borderId="17" xfId="549" applyFont="1" applyFill="1" applyBorder="1" applyAlignment="1">
      <alignment vertical="center"/>
    </xf>
    <xf numFmtId="0" fontId="68" fillId="4" borderId="0" xfId="549" applyFont="1" applyFill="1" applyBorder="1" applyAlignment="1">
      <alignment vertical="center"/>
    </xf>
    <xf numFmtId="0" fontId="69" fillId="0" borderId="0" xfId="549" applyFont="1" applyAlignment="1">
      <alignment vertical="center"/>
    </xf>
    <xf numFmtId="0" fontId="68" fillId="4" borderId="11" xfId="549" applyFont="1" applyFill="1" applyBorder="1"/>
    <xf numFmtId="0" fontId="68" fillId="4" borderId="11" xfId="549" applyFont="1" applyFill="1" applyBorder="1" applyAlignment="1">
      <alignment vertical="center"/>
    </xf>
    <xf numFmtId="0" fontId="68" fillId="4" borderId="0" xfId="550" applyFont="1" applyFill="1" applyBorder="1" applyAlignment="1">
      <alignment vertical="center"/>
    </xf>
    <xf numFmtId="0" fontId="3" fillId="4" borderId="0" xfId="2" applyFont="1" applyFill="1" applyBorder="1" applyAlignment="1">
      <alignment horizontal="left" wrapText="1"/>
    </xf>
    <xf numFmtId="0" fontId="3" fillId="4" borderId="0" xfId="2" applyFont="1" applyFill="1" applyBorder="1" applyAlignment="1">
      <alignment horizontal="left" wrapText="1"/>
    </xf>
    <xf numFmtId="0" fontId="2" fillId="0" borderId="0" xfId="2"/>
    <xf numFmtId="0" fontId="78" fillId="0" borderId="0" xfId="2" applyFont="1" applyAlignment="1">
      <alignment horizontal="left" vertical="center" wrapText="1"/>
    </xf>
    <xf numFmtId="0" fontId="44" fillId="0" borderId="0" xfId="2" applyFont="1"/>
    <xf numFmtId="0" fontId="78" fillId="0" borderId="0" xfId="2" applyFont="1" applyAlignment="1">
      <alignment horizontal="left" vertical="center" wrapText="1"/>
    </xf>
    <xf numFmtId="0" fontId="80" fillId="4" borderId="0" xfId="550" applyFont="1" applyFill="1" applyBorder="1" applyAlignment="1">
      <alignment vertical="center"/>
    </xf>
    <xf numFmtId="0" fontId="79" fillId="54" borderId="0" xfId="567" applyBorder="1"/>
    <xf numFmtId="0" fontId="69" fillId="54" borderId="0" xfId="567" applyFont="1" applyBorder="1"/>
    <xf numFmtId="0" fontId="68" fillId="54" borderId="0" xfId="567" applyFont="1" applyBorder="1" applyAlignment="1">
      <alignment vertical="center"/>
    </xf>
    <xf numFmtId="0" fontId="68" fillId="54" borderId="0" xfId="567" quotePrefix="1" applyFont="1" applyBorder="1" applyAlignment="1">
      <alignment vertical="center"/>
    </xf>
    <xf numFmtId="0" fontId="79" fillId="54" borderId="0" xfId="567" applyBorder="1" applyAlignment="1">
      <alignment vertical="center"/>
    </xf>
    <xf numFmtId="0" fontId="81" fillId="40" borderId="0" xfId="569" applyFill="1"/>
    <xf numFmtId="0" fontId="81" fillId="0" borderId="0" xfId="569"/>
    <xf numFmtId="0" fontId="2" fillId="40" borderId="0" xfId="569" applyFont="1" applyFill="1"/>
    <xf numFmtId="0" fontId="82" fillId="40" borderId="0" xfId="569" applyFont="1" applyFill="1"/>
    <xf numFmtId="0" fontId="66" fillId="40" borderId="0" xfId="569" applyFont="1" applyFill="1" applyAlignment="1">
      <alignment vertical="center"/>
    </xf>
    <xf numFmtId="0" fontId="83" fillId="40" borderId="0" xfId="569" applyFont="1" applyFill="1"/>
    <xf numFmtId="0" fontId="81" fillId="47" borderId="0" xfId="569" applyFill="1"/>
    <xf numFmtId="0" fontId="66" fillId="47" borderId="0" xfId="569" applyFont="1" applyFill="1" applyAlignment="1">
      <alignment vertical="center"/>
    </xf>
    <xf numFmtId="0" fontId="2" fillId="47" borderId="0" xfId="569" applyFont="1" applyFill="1"/>
    <xf numFmtId="0" fontId="81" fillId="4" borderId="20" xfId="569" applyFill="1" applyBorder="1"/>
    <xf numFmtId="0" fontId="84" fillId="4" borderId="0" xfId="569" applyFont="1" applyFill="1" applyBorder="1"/>
    <xf numFmtId="0" fontId="81" fillId="4" borderId="0" xfId="569" applyFill="1" applyBorder="1"/>
    <xf numFmtId="0" fontId="81" fillId="4" borderId="0" xfId="569" applyFill="1"/>
    <xf numFmtId="0" fontId="85" fillId="4" borderId="0" xfId="569" applyFont="1" applyFill="1"/>
    <xf numFmtId="0" fontId="44" fillId="4" borderId="0" xfId="569" applyFont="1" applyFill="1" applyBorder="1"/>
    <xf numFmtId="0" fontId="81" fillId="4" borderId="2" xfId="569" applyFill="1" applyBorder="1"/>
    <xf numFmtId="0" fontId="44" fillId="47" borderId="0" xfId="569" applyFont="1" applyFill="1"/>
    <xf numFmtId="0" fontId="86" fillId="47" borderId="0" xfId="569" applyFont="1" applyFill="1"/>
    <xf numFmtId="0" fontId="5" fillId="47" borderId="0" xfId="569" applyFont="1" applyFill="1"/>
    <xf numFmtId="0" fontId="2" fillId="47" borderId="2" xfId="569" applyFont="1" applyFill="1" applyBorder="1"/>
    <xf numFmtId="0" fontId="2" fillId="47" borderId="0" xfId="569" applyFont="1" applyFill="1" applyBorder="1" applyAlignment="1">
      <alignment horizontal="left"/>
    </xf>
    <xf numFmtId="17" fontId="2" fillId="47" borderId="0" xfId="569" quotePrefix="1" applyNumberFormat="1" applyFont="1" applyFill="1" applyBorder="1"/>
    <xf numFmtId="0" fontId="65" fillId="0" borderId="0" xfId="549" applyFill="1"/>
    <xf numFmtId="0" fontId="2" fillId="0" borderId="0" xfId="549" applyFont="1" applyFill="1"/>
    <xf numFmtId="15" fontId="2" fillId="0" borderId="0" xfId="549" applyNumberFormat="1" applyFont="1" applyFill="1"/>
    <xf numFmtId="0" fontId="89" fillId="0" borderId="0" xfId="2" applyFont="1" applyBorder="1" applyAlignment="1">
      <alignment horizontal="right" vertical="center"/>
    </xf>
    <xf numFmtId="0" fontId="89" fillId="0" borderId="1" xfId="2" applyFont="1" applyBorder="1" applyAlignment="1">
      <alignment horizontal="right" vertical="center"/>
    </xf>
    <xf numFmtId="49" fontId="89" fillId="0" borderId="1" xfId="2" applyNumberFormat="1" applyFont="1" applyBorder="1" applyAlignment="1">
      <alignment horizontal="right" vertical="center"/>
    </xf>
    <xf numFmtId="185" fontId="89" fillId="0" borderId="0" xfId="1" applyNumberFormat="1" applyFont="1" applyBorder="1" applyAlignment="1">
      <alignment horizontal="right" vertical="center"/>
    </xf>
    <xf numFmtId="185" fontId="89" fillId="0" borderId="1" xfId="1" applyNumberFormat="1" applyFont="1" applyBorder="1" applyAlignment="1">
      <alignment horizontal="right" vertical="center"/>
    </xf>
    <xf numFmtId="3" fontId="89" fillId="0" borderId="1" xfId="2" applyNumberFormat="1" applyFont="1" applyBorder="1" applyAlignment="1">
      <alignment horizontal="right" vertical="center"/>
    </xf>
    <xf numFmtId="0" fontId="3" fillId="4" borderId="0" xfId="2" applyFont="1" applyFill="1" applyBorder="1" applyAlignment="1">
      <alignment horizontal="left" wrapText="1"/>
    </xf>
    <xf numFmtId="0" fontId="36" fillId="4" borderId="0" xfId="550" applyFill="1" applyBorder="1" applyAlignment="1">
      <alignment vertical="center"/>
    </xf>
    <xf numFmtId="185" fontId="89" fillId="0" borderId="0" xfId="1" applyNumberFormat="1" applyFont="1" applyFill="1" applyBorder="1" applyAlignment="1">
      <alignment horizontal="right" vertical="center"/>
    </xf>
    <xf numFmtId="0" fontId="65" fillId="0" borderId="0" xfId="549" applyAlignment="1">
      <alignment wrapText="1"/>
    </xf>
    <xf numFmtId="0" fontId="81" fillId="40" borderId="0" xfId="569" applyFill="1" applyAlignment="1">
      <alignment wrapText="1"/>
    </xf>
    <xf numFmtId="0" fontId="2" fillId="0" borderId="0" xfId="2"/>
    <xf numFmtId="0" fontId="0" fillId="0" borderId="0" xfId="0"/>
    <xf numFmtId="0" fontId="2" fillId="0" borderId="0" xfId="2"/>
    <xf numFmtId="0" fontId="3" fillId="4" borderId="0" xfId="2" applyFont="1" applyFill="1" applyBorder="1" applyAlignment="1">
      <alignment horizontal="left" wrapText="1"/>
    </xf>
    <xf numFmtId="0" fontId="2" fillId="0" borderId="0" xfId="2" applyFont="1"/>
    <xf numFmtId="0" fontId="86" fillId="0" borderId="0" xfId="2" applyFont="1"/>
    <xf numFmtId="0" fontId="2" fillId="0" borderId="0" xfId="2" applyBorder="1"/>
    <xf numFmtId="0" fontId="67" fillId="47" borderId="0" xfId="569" applyFont="1" applyFill="1" applyAlignment="1">
      <alignment horizontal="center" vertical="center"/>
    </xf>
    <xf numFmtId="0" fontId="44" fillId="47" borderId="0" xfId="952" applyFont="1" applyFill="1"/>
    <xf numFmtId="0" fontId="86" fillId="47" borderId="0" xfId="952" applyFont="1" applyFill="1"/>
    <xf numFmtId="0" fontId="2" fillId="47" borderId="0" xfId="952" applyFill="1"/>
    <xf numFmtId="0" fontId="2" fillId="47" borderId="0" xfId="952" applyFont="1" applyFill="1"/>
    <xf numFmtId="0" fontId="2" fillId="47" borderId="0" xfId="952" applyFont="1" applyFill="1" applyBorder="1" applyAlignment="1">
      <alignment horizontal="left"/>
    </xf>
    <xf numFmtId="17" fontId="2" fillId="47" borderId="0" xfId="952" quotePrefix="1" applyNumberFormat="1" applyFont="1" applyFill="1" applyBorder="1"/>
    <xf numFmtId="0" fontId="2" fillId="47" borderId="0" xfId="952" applyFont="1" applyFill="1" applyBorder="1"/>
    <xf numFmtId="0" fontId="2" fillId="0" borderId="0" xfId="952" applyFont="1" applyFill="1"/>
    <xf numFmtId="49" fontId="2" fillId="47" borderId="0" xfId="952" quotePrefix="1" applyNumberFormat="1" applyFont="1" applyFill="1" applyBorder="1"/>
    <xf numFmtId="0" fontId="3" fillId="4" borderId="0" xfId="2" applyFont="1" applyFill="1" applyBorder="1" applyAlignment="1">
      <alignment horizontal="left" wrapText="1"/>
    </xf>
    <xf numFmtId="185" fontId="2" fillId="0" borderId="0" xfId="2" applyNumberFormat="1"/>
    <xf numFmtId="0" fontId="3" fillId="4" borderId="0" xfId="2" applyFont="1" applyFill="1" applyBorder="1" applyAlignment="1">
      <alignment horizontal="left" wrapText="1"/>
    </xf>
    <xf numFmtId="0" fontId="78" fillId="0" borderId="0" xfId="2" applyFont="1" applyAlignment="1">
      <alignment horizontal="left" vertical="center" wrapText="1"/>
    </xf>
    <xf numFmtId="0" fontId="124" fillId="0" borderId="0" xfId="2" applyFont="1"/>
    <xf numFmtId="10" fontId="2" fillId="0" borderId="0" xfId="568" applyNumberFormat="1" applyFont="1"/>
    <xf numFmtId="43" fontId="2" fillId="0" borderId="0" xfId="2" applyNumberFormat="1"/>
    <xf numFmtId="0" fontId="89" fillId="0" borderId="1" xfId="2" applyNumberFormat="1" applyFont="1" applyBorder="1" applyAlignment="1">
      <alignment horizontal="right" vertical="center"/>
    </xf>
    <xf numFmtId="165" fontId="89" fillId="0" borderId="0" xfId="1" applyNumberFormat="1" applyFont="1" applyBorder="1" applyAlignment="1">
      <alignment horizontal="right" vertical="center"/>
    </xf>
    <xf numFmtId="165" fontId="89" fillId="0" borderId="0" xfId="1" applyNumberFormat="1" applyFont="1" applyFill="1" applyBorder="1" applyAlignment="1">
      <alignment horizontal="right" vertical="center"/>
    </xf>
    <xf numFmtId="165" fontId="89" fillId="0" borderId="1" xfId="1" applyNumberFormat="1" applyFont="1" applyBorder="1" applyAlignment="1">
      <alignment horizontal="right" vertical="center"/>
    </xf>
    <xf numFmtId="185" fontId="89" fillId="0" borderId="1" xfId="1" applyNumberFormat="1" applyFont="1" applyFill="1" applyBorder="1" applyAlignment="1">
      <alignment horizontal="right" vertical="center"/>
    </xf>
    <xf numFmtId="185" fontId="2" fillId="0" borderId="0" xfId="1" applyNumberFormat="1" applyFont="1" applyBorder="1" applyAlignment="1">
      <alignment horizontal="right"/>
    </xf>
    <xf numFmtId="165" fontId="89" fillId="47" borderId="0" xfId="1" applyNumberFormat="1" applyFont="1" applyFill="1" applyBorder="1" applyAlignment="1">
      <alignment horizontal="right" vertical="center"/>
    </xf>
    <xf numFmtId="0" fontId="4" fillId="0" borderId="0" xfId="2" applyFont="1" applyFill="1" applyBorder="1" applyAlignment="1">
      <alignment horizontal="left" vertical="center" wrapText="1"/>
    </xf>
    <xf numFmtId="0" fontId="2" fillId="0" borderId="0" xfId="2" applyFill="1"/>
    <xf numFmtId="0" fontId="2" fillId="0" borderId="1" xfId="2" applyBorder="1" applyAlignment="1">
      <alignment horizontal="right"/>
    </xf>
    <xf numFmtId="49" fontId="2" fillId="0" borderId="1" xfId="2" applyNumberFormat="1" applyBorder="1" applyAlignment="1">
      <alignment horizontal="right"/>
    </xf>
    <xf numFmtId="49" fontId="2" fillId="0" borderId="1" xfId="2" applyNumberFormat="1" applyFill="1" applyBorder="1" applyAlignment="1">
      <alignment horizontal="right"/>
    </xf>
    <xf numFmtId="0" fontId="2" fillId="0" borderId="0" xfId="2" applyBorder="1" applyAlignment="1">
      <alignment horizontal="right"/>
    </xf>
    <xf numFmtId="1" fontId="2" fillId="0" borderId="0" xfId="1" applyNumberFormat="1" applyFont="1" applyBorder="1" applyAlignment="1">
      <alignment horizontal="right"/>
    </xf>
    <xf numFmtId="1" fontId="2" fillId="47" borderId="0" xfId="1" applyNumberFormat="1" applyFont="1" applyFill="1" applyBorder="1" applyAlignment="1">
      <alignment horizontal="right"/>
    </xf>
    <xf numFmtId="0" fontId="5" fillId="0" borderId="0" xfId="2" applyFont="1"/>
    <xf numFmtId="1" fontId="2" fillId="0" borderId="0" xfId="1" applyNumberFormat="1" applyFont="1" applyFill="1" applyBorder="1" applyAlignment="1">
      <alignment horizontal="right"/>
    </xf>
    <xf numFmtId="0" fontId="2" fillId="0" borderId="1" xfId="2" applyFont="1" applyBorder="1" applyAlignment="1">
      <alignment horizontal="right"/>
    </xf>
    <xf numFmtId="1" fontId="2" fillId="0" borderId="1" xfId="1" applyNumberFormat="1" applyFont="1" applyBorder="1" applyAlignment="1">
      <alignment horizontal="right"/>
    </xf>
    <xf numFmtId="0" fontId="44" fillId="0" borderId="0" xfId="2" applyFont="1" applyAlignment="1"/>
    <xf numFmtId="0" fontId="125" fillId="0" borderId="0" xfId="759" applyFont="1"/>
    <xf numFmtId="0" fontId="2" fillId="0" borderId="0" xfId="759"/>
    <xf numFmtId="0" fontId="124" fillId="0" borderId="0" xfId="759" applyFont="1"/>
    <xf numFmtId="0" fontId="2" fillId="0" borderId="0" xfId="2" applyAlignment="1">
      <alignment horizontal="right"/>
    </xf>
    <xf numFmtId="0" fontId="2" fillId="47" borderId="71" xfId="759" applyFill="1" applyBorder="1"/>
    <xf numFmtId="0" fontId="2" fillId="47" borderId="72" xfId="2" applyFill="1" applyBorder="1" applyAlignment="1">
      <alignment horizontal="right"/>
    </xf>
    <xf numFmtId="0" fontId="2" fillId="47" borderId="72" xfId="759" applyFill="1" applyBorder="1"/>
    <xf numFmtId="0" fontId="2" fillId="47" borderId="73" xfId="759" applyFill="1" applyBorder="1"/>
    <xf numFmtId="0" fontId="2" fillId="47" borderId="74" xfId="759" applyFill="1" applyBorder="1"/>
    <xf numFmtId="0" fontId="128" fillId="47" borderId="0" xfId="2" applyFont="1" applyFill="1" applyBorder="1" applyAlignment="1">
      <alignment horizontal="left"/>
    </xf>
    <xf numFmtId="0" fontId="2" fillId="47" borderId="0" xfId="759" applyFill="1" applyBorder="1"/>
    <xf numFmtId="0" fontId="2" fillId="47" borderId="75" xfId="759" applyFill="1" applyBorder="1"/>
    <xf numFmtId="0" fontId="2" fillId="47" borderId="0" xfId="2" applyFill="1" applyBorder="1" applyAlignment="1">
      <alignment horizontal="right"/>
    </xf>
    <xf numFmtId="0" fontId="129" fillId="47" borderId="0" xfId="759" applyFont="1" applyFill="1" applyBorder="1"/>
    <xf numFmtId="0" fontId="89" fillId="47" borderId="0" xfId="2" applyFont="1" applyFill="1" applyBorder="1" applyAlignment="1">
      <alignment horizontal="right"/>
    </xf>
    <xf numFmtId="0" fontId="88" fillId="47" borderId="0" xfId="759" applyFont="1" applyFill="1" applyBorder="1" applyAlignment="1">
      <alignment horizontal="center"/>
    </xf>
    <xf numFmtId="0" fontId="88" fillId="47" borderId="0" xfId="2" applyFont="1" applyFill="1" applyBorder="1" applyAlignment="1">
      <alignment horizontal="center"/>
    </xf>
    <xf numFmtId="0" fontId="89" fillId="47" borderId="0" xfId="759" applyFont="1" applyFill="1" applyBorder="1"/>
    <xf numFmtId="204" fontId="1" fillId="47" borderId="0" xfId="621" applyNumberFormat="1" applyFont="1" applyFill="1" applyBorder="1" applyAlignment="1">
      <alignment horizontal="right" indent="2"/>
    </xf>
    <xf numFmtId="0" fontId="124" fillId="47" borderId="74" xfId="759" applyFont="1" applyFill="1" applyBorder="1"/>
    <xf numFmtId="185" fontId="89" fillId="47" borderId="0" xfId="697" applyNumberFormat="1" applyFont="1" applyFill="1" applyBorder="1" applyAlignment="1">
      <alignment horizontal="right" indent="2"/>
    </xf>
    <xf numFmtId="0" fontId="89" fillId="47" borderId="0" xfId="759" applyFont="1" applyFill="1" applyBorder="1" applyAlignment="1">
      <alignment horizontal="left"/>
    </xf>
    <xf numFmtId="0" fontId="2" fillId="0" borderId="76" xfId="759" applyBorder="1"/>
    <xf numFmtId="0" fontId="2" fillId="0" borderId="77" xfId="759" applyBorder="1"/>
    <xf numFmtId="0" fontId="2" fillId="0" borderId="77" xfId="759" applyBorder="1" applyAlignment="1">
      <alignment horizontal="left"/>
    </xf>
    <xf numFmtId="0" fontId="2" fillId="0" borderId="78" xfId="759" applyBorder="1"/>
    <xf numFmtId="0" fontId="2" fillId="0" borderId="0" xfId="759" applyBorder="1"/>
    <xf numFmtId="0" fontId="2" fillId="0" borderId="0" xfId="759" applyBorder="1" applyAlignment="1">
      <alignment horizontal="left"/>
    </xf>
    <xf numFmtId="0" fontId="2" fillId="0" borderId="0" xfId="759" applyAlignment="1">
      <alignment horizontal="left"/>
    </xf>
    <xf numFmtId="0" fontId="2" fillId="55" borderId="71" xfId="759" applyFill="1" applyBorder="1"/>
    <xf numFmtId="0" fontId="2" fillId="55" borderId="72" xfId="759" applyFill="1" applyBorder="1"/>
    <xf numFmtId="0" fontId="2" fillId="55" borderId="72" xfId="759" applyFill="1" applyBorder="1" applyAlignment="1">
      <alignment horizontal="left"/>
    </xf>
    <xf numFmtId="0" fontId="2" fillId="55" borderId="73" xfId="759" applyFill="1" applyBorder="1"/>
    <xf numFmtId="0" fontId="2" fillId="55" borderId="74" xfId="759" applyFill="1" applyBorder="1"/>
    <xf numFmtId="0" fontId="3" fillId="55" borderId="0" xfId="759" applyFont="1" applyFill="1" applyBorder="1"/>
    <xf numFmtId="0" fontId="2" fillId="55" borderId="0" xfId="759" applyFill="1" applyBorder="1" applyAlignment="1">
      <alignment horizontal="left"/>
    </xf>
    <xf numFmtId="0" fontId="2" fillId="55" borderId="0" xfId="759" applyFill="1" applyBorder="1"/>
    <xf numFmtId="0" fontId="2" fillId="55" borderId="75" xfId="759" applyFill="1" applyBorder="1"/>
    <xf numFmtId="0" fontId="130" fillId="55" borderId="0" xfId="2" applyFont="1" applyFill="1" applyBorder="1" applyAlignment="1">
      <alignment horizontal="left"/>
    </xf>
    <xf numFmtId="0" fontId="131" fillId="55" borderId="0" xfId="759" applyFont="1" applyFill="1" applyBorder="1"/>
    <xf numFmtId="0" fontId="2" fillId="55" borderId="76" xfId="759" applyFill="1" applyBorder="1"/>
    <xf numFmtId="0" fontId="2" fillId="55" borderId="77" xfId="759" applyFill="1" applyBorder="1"/>
    <xf numFmtId="0" fontId="2" fillId="55" borderId="77" xfId="759" applyFill="1" applyBorder="1" applyAlignment="1">
      <alignment horizontal="left"/>
    </xf>
    <xf numFmtId="0" fontId="2" fillId="55" borderId="78" xfId="759" applyFill="1" applyBorder="1"/>
    <xf numFmtId="0" fontId="132" fillId="55" borderId="0" xfId="759" applyFont="1" applyFill="1" applyBorder="1"/>
    <xf numFmtId="0" fontId="2" fillId="0" borderId="0" xfId="2" applyAlignment="1">
      <alignment horizontal="left"/>
    </xf>
    <xf numFmtId="0" fontId="122" fillId="0" borderId="66" xfId="1442" applyAlignment="1">
      <alignment horizontal="left"/>
    </xf>
    <xf numFmtId="0" fontId="122" fillId="0" borderId="66" xfId="1442"/>
    <xf numFmtId="0" fontId="2" fillId="0" borderId="0" xfId="2" applyBorder="1" applyAlignment="1">
      <alignment horizontal="left"/>
    </xf>
    <xf numFmtId="0" fontId="44" fillId="0" borderId="0" xfId="2" applyFont="1" applyBorder="1"/>
    <xf numFmtId="2" fontId="89" fillId="0" borderId="0" xfId="2" applyNumberFormat="1" applyFont="1" applyBorder="1" applyAlignment="1">
      <alignment horizontal="right" vertical="center"/>
    </xf>
    <xf numFmtId="0" fontId="86" fillId="0" borderId="0" xfId="2" applyFont="1" applyAlignment="1"/>
    <xf numFmtId="2" fontId="89" fillId="0" borderId="0" xfId="2" applyNumberFormat="1" applyFont="1" applyAlignment="1">
      <alignment horizontal="left" vertical="center"/>
    </xf>
    <xf numFmtId="0" fontId="89" fillId="0" borderId="0" xfId="2" applyFont="1" applyAlignment="1">
      <alignment horizontal="left" vertical="center"/>
    </xf>
    <xf numFmtId="0" fontId="89" fillId="0" borderId="0" xfId="2" applyFont="1" applyAlignment="1">
      <alignment horizontal="right" vertical="center"/>
    </xf>
    <xf numFmtId="0" fontId="123" fillId="0" borderId="67" xfId="1443"/>
    <xf numFmtId="49" fontId="2" fillId="0" borderId="79" xfId="2" applyNumberFormat="1" applyBorder="1" applyAlignment="1">
      <alignment horizontal="right"/>
    </xf>
    <xf numFmtId="49" fontId="2" fillId="0" borderId="80" xfId="2" applyNumberFormat="1" applyBorder="1" applyAlignment="1">
      <alignment horizontal="right"/>
    </xf>
    <xf numFmtId="49" fontId="2" fillId="0" borderId="0" xfId="2" applyNumberFormat="1" applyBorder="1" applyAlignment="1">
      <alignment horizontal="right"/>
    </xf>
    <xf numFmtId="0" fontId="2" fillId="0" borderId="81" xfId="2" applyFont="1" applyBorder="1"/>
    <xf numFmtId="185" fontId="0" fillId="0" borderId="82" xfId="571" applyNumberFormat="1" applyFont="1" applyBorder="1"/>
    <xf numFmtId="0" fontId="2" fillId="0" borderId="83" xfId="2" applyFont="1" applyBorder="1"/>
    <xf numFmtId="185" fontId="0" fillId="0" borderId="32" xfId="571" applyNumberFormat="1" applyFont="1" applyBorder="1"/>
    <xf numFmtId="203" fontId="0" fillId="0" borderId="32" xfId="571" applyNumberFormat="1" applyFont="1" applyBorder="1"/>
    <xf numFmtId="0" fontId="44" fillId="0" borderId="0" xfId="2" applyFont="1" applyFill="1"/>
    <xf numFmtId="0" fontId="86" fillId="0" borderId="0" xfId="2" applyFont="1" applyFill="1"/>
    <xf numFmtId="0" fontId="2" fillId="0" borderId="1" xfId="2" applyBorder="1" applyAlignment="1">
      <alignment horizontal="left"/>
    </xf>
    <xf numFmtId="0" fontId="42" fillId="0" borderId="1" xfId="2" applyFont="1" applyBorder="1" applyAlignment="1">
      <alignment horizontal="center" vertical="center" wrapText="1"/>
    </xf>
    <xf numFmtId="0" fontId="42" fillId="0" borderId="1" xfId="2" applyFont="1" applyBorder="1" applyAlignment="1">
      <alignment horizontal="center" wrapText="1"/>
    </xf>
    <xf numFmtId="0" fontId="2" fillId="0" borderId="1" xfId="2" applyBorder="1"/>
    <xf numFmtId="43" fontId="0" fillId="0" borderId="32" xfId="571" applyNumberFormat="1" applyFont="1" applyBorder="1"/>
    <xf numFmtId="0" fontId="2" fillId="47" borderId="0" xfId="569" applyFont="1" applyFill="1" applyBorder="1"/>
    <xf numFmtId="0" fontId="2" fillId="47" borderId="0" xfId="952" applyFill="1" applyBorder="1"/>
    <xf numFmtId="0" fontId="81" fillId="0" borderId="0" xfId="569" applyFill="1"/>
    <xf numFmtId="0" fontId="2" fillId="0" borderId="11" xfId="2" applyBorder="1"/>
    <xf numFmtId="10" fontId="2" fillId="0" borderId="0" xfId="2" applyNumberFormat="1"/>
    <xf numFmtId="0" fontId="86" fillId="47" borderId="0" xfId="952" applyFont="1" applyFill="1" applyAlignment="1">
      <alignment horizontal="left" vertical="center" wrapText="1"/>
    </xf>
    <xf numFmtId="0" fontId="66" fillId="47" borderId="0" xfId="549" applyFont="1" applyFill="1" applyAlignment="1">
      <alignment horizontal="center" vertical="center"/>
    </xf>
    <xf numFmtId="0" fontId="67" fillId="47" borderId="0" xfId="549" applyFont="1" applyFill="1" applyAlignment="1">
      <alignment horizontal="center"/>
    </xf>
    <xf numFmtId="0" fontId="125" fillId="0" borderId="0" xfId="759" applyFont="1" applyAlignment="1">
      <alignment horizontal="center"/>
    </xf>
    <xf numFmtId="0" fontId="126" fillId="0" borderId="0" xfId="759" applyFont="1" applyAlignment="1">
      <alignment horizontal="center"/>
    </xf>
    <xf numFmtId="0" fontId="127" fillId="55" borderId="68" xfId="759" applyFont="1" applyFill="1" applyBorder="1" applyAlignment="1">
      <alignment horizontal="center" vertical="center"/>
    </xf>
    <xf numFmtId="0" fontId="127" fillId="55" borderId="69" xfId="759" applyFont="1" applyFill="1" applyBorder="1" applyAlignment="1">
      <alignment horizontal="center" vertical="center"/>
    </xf>
    <xf numFmtId="0" fontId="127" fillId="55" borderId="70" xfId="759" applyFont="1" applyFill="1" applyBorder="1" applyAlignment="1">
      <alignment horizontal="center" vertical="center"/>
    </xf>
    <xf numFmtId="0" fontId="3" fillId="4" borderId="0" xfId="2" applyFont="1" applyFill="1" applyBorder="1" applyAlignment="1">
      <alignment horizontal="left" wrapText="1"/>
    </xf>
    <xf numFmtId="0" fontId="78" fillId="0" borderId="0" xfId="2" applyFont="1" applyAlignment="1">
      <alignment horizontal="left" vertical="center" wrapText="1"/>
    </xf>
    <xf numFmtId="0" fontId="87" fillId="46" borderId="30" xfId="2" applyFont="1" applyFill="1" applyBorder="1" applyAlignment="1">
      <alignment horizontal="left" vertical="center" wrapText="1"/>
    </xf>
    <xf numFmtId="0" fontId="87" fillId="46" borderId="31" xfId="2" applyFont="1" applyFill="1" applyBorder="1" applyAlignment="1">
      <alignment horizontal="left" vertical="center" wrapText="1"/>
    </xf>
    <xf numFmtId="0" fontId="87" fillId="46" borderId="32" xfId="2" applyFont="1" applyFill="1" applyBorder="1" applyAlignment="1">
      <alignment horizontal="left" vertical="center" wrapText="1"/>
    </xf>
    <xf numFmtId="0" fontId="88" fillId="53" borderId="53" xfId="2" applyFont="1" applyFill="1" applyBorder="1" applyAlignment="1"/>
    <xf numFmtId="0" fontId="88" fillId="53" borderId="59" xfId="2" applyFont="1" applyFill="1" applyBorder="1" applyAlignment="1"/>
    <xf numFmtId="0" fontId="88" fillId="53" borderId="54" xfId="2" applyFont="1" applyFill="1" applyBorder="1" applyAlignment="1"/>
    <xf numFmtId="0" fontId="89" fillId="53" borderId="17" xfId="2" applyFont="1" applyFill="1" applyBorder="1" applyAlignment="1">
      <alignment vertical="center" wrapText="1"/>
    </xf>
    <xf numFmtId="0" fontId="89" fillId="53" borderId="0" xfId="2" applyFont="1" applyFill="1" applyBorder="1" applyAlignment="1">
      <alignment vertical="center" wrapText="1"/>
    </xf>
    <xf numFmtId="0" fontId="89" fillId="53" borderId="11" xfId="2" applyFont="1" applyFill="1" applyBorder="1" applyAlignment="1">
      <alignment vertical="center" wrapText="1"/>
    </xf>
    <xf numFmtId="0" fontId="89" fillId="53" borderId="22" xfId="2" applyFont="1" applyFill="1" applyBorder="1" applyAlignment="1">
      <alignment vertical="center" wrapText="1"/>
    </xf>
    <xf numFmtId="0" fontId="89" fillId="53" borderId="2" xfId="2" applyFont="1" applyFill="1" applyBorder="1" applyAlignment="1">
      <alignment vertical="center" wrapText="1"/>
    </xf>
    <xf numFmtId="0" fontId="89" fillId="53" borderId="23" xfId="2" applyFont="1" applyFill="1" applyBorder="1" applyAlignment="1">
      <alignment vertical="center" wrapText="1"/>
    </xf>
    <xf numFmtId="0" fontId="89" fillId="46" borderId="17" xfId="2" applyFont="1" applyFill="1" applyBorder="1" applyAlignment="1">
      <alignment horizontal="left" vertical="center" wrapText="1"/>
    </xf>
    <xf numFmtId="0" fontId="89" fillId="46" borderId="0" xfId="2" applyFont="1" applyFill="1" applyBorder="1" applyAlignment="1">
      <alignment horizontal="left" vertical="center" wrapText="1"/>
    </xf>
    <xf numFmtId="0" fontId="89" fillId="46" borderId="11" xfId="2" applyFont="1" applyFill="1" applyBorder="1" applyAlignment="1">
      <alignment horizontal="left" vertical="center" wrapText="1"/>
    </xf>
    <xf numFmtId="0" fontId="89" fillId="46" borderId="22" xfId="2" applyFont="1" applyFill="1" applyBorder="1" applyAlignment="1">
      <alignment horizontal="left" vertical="center" wrapText="1"/>
    </xf>
    <xf numFmtId="0" fontId="89" fillId="46" borderId="2" xfId="2" applyFont="1" applyFill="1" applyBorder="1" applyAlignment="1">
      <alignment horizontal="left" vertical="center" wrapText="1"/>
    </xf>
    <xf numFmtId="0" fontId="89" fillId="46" borderId="23" xfId="2" applyFont="1" applyFill="1" applyBorder="1" applyAlignment="1">
      <alignment horizontal="left" vertical="center" wrapText="1"/>
    </xf>
    <xf numFmtId="0" fontId="88" fillId="53" borderId="17" xfId="2" applyFont="1" applyFill="1" applyBorder="1" applyAlignment="1"/>
    <xf numFmtId="0" fontId="88" fillId="53" borderId="0" xfId="2" applyFont="1" applyFill="1" applyBorder="1" applyAlignment="1"/>
    <xf numFmtId="0" fontId="88" fillId="53" borderId="11" xfId="2" applyFont="1" applyFill="1" applyBorder="1" applyAlignment="1"/>
    <xf numFmtId="0" fontId="89" fillId="53" borderId="22" xfId="2" applyFont="1" applyFill="1" applyBorder="1" applyAlignment="1">
      <alignment vertical="center"/>
    </xf>
    <xf numFmtId="0" fontId="89" fillId="53" borderId="2" xfId="2" applyFont="1" applyFill="1" applyBorder="1" applyAlignment="1">
      <alignment vertical="center"/>
    </xf>
    <xf numFmtId="0" fontId="89" fillId="53" borderId="23" xfId="2" applyFont="1" applyFill="1" applyBorder="1" applyAlignment="1">
      <alignment vertical="center"/>
    </xf>
    <xf numFmtId="0" fontId="88" fillId="46" borderId="53" xfId="2" applyFont="1" applyFill="1" applyBorder="1" applyAlignment="1">
      <alignment horizontal="left" vertical="center" wrapText="1"/>
    </xf>
    <xf numFmtId="0" fontId="88" fillId="46" borderId="59" xfId="2" applyFont="1" applyFill="1" applyBorder="1" applyAlignment="1">
      <alignment horizontal="left" vertical="center" wrapText="1"/>
    </xf>
    <xf numFmtId="0" fontId="88" fillId="46" borderId="54" xfId="2" applyFont="1" applyFill="1" applyBorder="1" applyAlignment="1">
      <alignment horizontal="left" vertical="center" wrapText="1"/>
    </xf>
    <xf numFmtId="0" fontId="88" fillId="53" borderId="53" xfId="2" applyFont="1" applyFill="1" applyBorder="1" applyAlignment="1">
      <alignment horizontal="left"/>
    </xf>
    <xf numFmtId="0" fontId="88" fillId="53" borderId="59" xfId="2" applyFont="1" applyFill="1" applyBorder="1" applyAlignment="1">
      <alignment horizontal="left"/>
    </xf>
    <xf numFmtId="0" fontId="88" fillId="53" borderId="54" xfId="2" applyFont="1" applyFill="1" applyBorder="1" applyAlignment="1">
      <alignment horizontal="left"/>
    </xf>
    <xf numFmtId="0" fontId="89" fillId="53" borderId="17" xfId="2" applyFont="1" applyFill="1" applyBorder="1" applyAlignment="1">
      <alignment horizontal="left" vertical="center" wrapText="1"/>
    </xf>
    <xf numFmtId="0" fontId="89" fillId="53" borderId="0" xfId="2" applyFont="1" applyFill="1" applyBorder="1" applyAlignment="1">
      <alignment horizontal="left" vertical="center" wrapText="1"/>
    </xf>
    <xf numFmtId="0" fontId="89" fillId="53" borderId="11" xfId="2" applyFont="1" applyFill="1" applyBorder="1" applyAlignment="1">
      <alignment horizontal="left" vertical="center" wrapText="1"/>
    </xf>
    <xf numFmtId="0" fontId="89" fillId="53" borderId="22" xfId="2" applyFont="1" applyFill="1" applyBorder="1" applyAlignment="1">
      <alignment horizontal="left" vertical="center" wrapText="1"/>
    </xf>
    <xf numFmtId="0" fontId="89" fillId="53" borderId="2" xfId="2" applyFont="1" applyFill="1" applyBorder="1" applyAlignment="1">
      <alignment horizontal="left" vertical="center" wrapText="1"/>
    </xf>
    <xf numFmtId="0" fontId="89" fillId="53" borderId="23" xfId="2" applyFont="1" applyFill="1" applyBorder="1" applyAlignment="1">
      <alignment horizontal="left" vertical="center" wrapText="1"/>
    </xf>
    <xf numFmtId="0" fontId="88" fillId="53" borderId="53" xfId="2" applyFont="1" applyFill="1" applyBorder="1" applyAlignment="1">
      <alignment horizontal="left" vertical="center" wrapText="1"/>
    </xf>
    <xf numFmtId="0" fontId="88" fillId="53" borderId="59" xfId="2" applyFont="1" applyFill="1" applyBorder="1" applyAlignment="1">
      <alignment horizontal="left" vertical="center" wrapText="1"/>
    </xf>
    <xf numFmtId="0" fontId="88" fillId="53" borderId="54" xfId="2" applyFont="1" applyFill="1" applyBorder="1" applyAlignment="1">
      <alignment horizontal="left" vertical="center" wrapText="1"/>
    </xf>
    <xf numFmtId="0" fontId="88" fillId="53" borderId="53" xfId="2" applyFont="1" applyFill="1" applyBorder="1" applyAlignment="1">
      <alignment horizontal="left" vertical="top" wrapText="1"/>
    </xf>
    <xf numFmtId="0" fontId="88" fillId="53" borderId="59" xfId="2" applyFont="1" applyFill="1" applyBorder="1" applyAlignment="1">
      <alignment horizontal="left" vertical="top" wrapText="1"/>
    </xf>
    <xf numFmtId="0" fontId="88" fillId="53" borderId="54" xfId="2" applyFont="1" applyFill="1" applyBorder="1" applyAlignment="1">
      <alignment horizontal="left" vertical="top" wrapText="1"/>
    </xf>
    <xf numFmtId="0" fontId="88" fillId="53" borderId="17" xfId="2" applyFont="1" applyFill="1" applyBorder="1" applyAlignment="1">
      <alignment horizontal="left" vertical="top" wrapText="1"/>
    </xf>
    <xf numFmtId="0" fontId="88" fillId="53" borderId="0" xfId="2" applyFont="1" applyFill="1" applyBorder="1" applyAlignment="1">
      <alignment horizontal="left" vertical="top" wrapText="1"/>
    </xf>
    <xf numFmtId="0" fontId="88" fillId="53" borderId="11" xfId="2" applyFont="1" applyFill="1" applyBorder="1" applyAlignment="1">
      <alignment horizontal="left" vertical="top" wrapText="1"/>
    </xf>
    <xf numFmtId="0" fontId="88" fillId="53" borderId="22" xfId="2" applyFont="1" applyFill="1" applyBorder="1" applyAlignment="1">
      <alignment horizontal="left" vertical="top" wrapText="1"/>
    </xf>
    <xf numFmtId="0" fontId="88" fillId="53" borderId="2" xfId="2" applyFont="1" applyFill="1" applyBorder="1" applyAlignment="1">
      <alignment horizontal="left" vertical="top" wrapText="1"/>
    </xf>
    <xf numFmtId="0" fontId="88" fillId="53" borderId="23" xfId="2" applyFont="1" applyFill="1" applyBorder="1" applyAlignment="1">
      <alignment horizontal="left" vertical="top" wrapText="1"/>
    </xf>
    <xf numFmtId="0" fontId="88" fillId="53" borderId="33" xfId="2" applyFont="1" applyFill="1" applyBorder="1" applyAlignment="1">
      <alignment horizontal="left"/>
    </xf>
    <xf numFmtId="0" fontId="88" fillId="53" borderId="53" xfId="2" applyFont="1" applyFill="1" applyBorder="1"/>
    <xf numFmtId="0" fontId="88" fillId="53" borderId="33" xfId="2" applyFont="1" applyFill="1" applyBorder="1"/>
    <xf numFmtId="0" fontId="88" fillId="53" borderId="54" xfId="2" applyFont="1" applyFill="1" applyBorder="1"/>
    <xf numFmtId="0" fontId="88" fillId="46" borderId="33" xfId="2" applyFont="1" applyFill="1" applyBorder="1" applyAlignment="1">
      <alignment horizontal="left" vertical="center" wrapText="1"/>
    </xf>
    <xf numFmtId="0" fontId="88" fillId="53" borderId="53" xfId="0" applyFont="1" applyFill="1" applyBorder="1" applyAlignment="1">
      <alignment horizontal="left" vertical="top" wrapText="1"/>
    </xf>
    <xf numFmtId="0" fontId="88" fillId="53" borderId="33" xfId="0" applyFont="1" applyFill="1" applyBorder="1" applyAlignment="1">
      <alignment horizontal="left" vertical="top" wrapText="1"/>
    </xf>
    <xf numFmtId="0" fontId="88" fillId="53" borderId="54" xfId="0" applyFont="1" applyFill="1" applyBorder="1" applyAlignment="1">
      <alignment horizontal="left" vertical="top" wrapText="1"/>
    </xf>
    <xf numFmtId="0" fontId="88" fillId="53" borderId="22" xfId="0" applyFont="1" applyFill="1" applyBorder="1" applyAlignment="1">
      <alignment horizontal="left" vertical="top" wrapText="1"/>
    </xf>
    <xf numFmtId="0" fontId="88" fillId="53" borderId="2" xfId="0" applyFont="1" applyFill="1" applyBorder="1" applyAlignment="1">
      <alignment horizontal="left" vertical="top" wrapText="1"/>
    </xf>
    <xf numFmtId="0" fontId="88" fillId="53" borderId="23" xfId="0" applyFont="1" applyFill="1" applyBorder="1" applyAlignment="1">
      <alignment horizontal="left" vertical="top" wrapText="1"/>
    </xf>
    <xf numFmtId="0" fontId="88" fillId="53" borderId="53" xfId="2" applyFont="1" applyFill="1" applyBorder="1" applyAlignment="1">
      <alignment vertical="center"/>
    </xf>
    <xf numFmtId="0" fontId="88" fillId="53" borderId="33" xfId="2" applyFont="1" applyFill="1" applyBorder="1" applyAlignment="1">
      <alignment vertical="center"/>
    </xf>
    <xf numFmtId="0" fontId="88" fillId="53" borderId="54" xfId="2" applyFont="1" applyFill="1" applyBorder="1" applyAlignment="1">
      <alignment vertical="center"/>
    </xf>
  </cellXfs>
  <cellStyles count="1444">
    <cellStyle name=" 1" xfId="3"/>
    <cellStyle name=" 1 2" xfId="4"/>
    <cellStyle name=" 1 2 2" xfId="5"/>
    <cellStyle name=" 1 2 2 2" xfId="600"/>
    <cellStyle name=" 1 2 3" xfId="6"/>
    <cellStyle name=" 1 2 3 2" xfId="695"/>
    <cellStyle name=" 1 2 4" xfId="599"/>
    <cellStyle name=" 1 3" xfId="7"/>
    <cellStyle name=" 1 3 2" xfId="8"/>
    <cellStyle name=" 1 3 3" xfId="601"/>
    <cellStyle name=" 1 4" xfId="9"/>
    <cellStyle name=" 1 5" xfId="598"/>
    <cellStyle name=" 1_29(d) - Gas extensions -tariffs" xfId="10"/>
    <cellStyle name=" Writer Import]_x000a__x000a_Display Dialog=No_x000a__x000a__x000a__x000a_[Horizontal Arrange]_x000a__x000a_Dimensions Interlocking=Yes_x000a__x000a_Sum Hierarchy=Yes_x000a__x000a_Generate" xfId="852"/>
    <cellStyle name=" Writer Import]_x000a__x000a_Display Dialog=No_x000a__x000a__x000a__x000a_[Horizontal Arrange]_x000a__x000a_Dimensions Interlocking=Yes_x000a__x000a_Sum Hierarchy=Yes_x000a__x000a_Generate 2" xfId="853"/>
    <cellStyle name="_3GIS model v2.77_Distribution Business_Retail Fin Perform " xfId="11"/>
    <cellStyle name="_3GIS model v2.77_Fleet Overhead Costs 2_Retail Fin Perform " xfId="12"/>
    <cellStyle name="_3GIS model v2.77_Fleet Overhead Costs_Retail Fin Perform " xfId="13"/>
    <cellStyle name="_3GIS model v2.77_Forecast 2_Retail Fin Perform " xfId="14"/>
    <cellStyle name="_3GIS model v2.77_Forecast_Retail Fin Perform " xfId="15"/>
    <cellStyle name="_3GIS model v2.77_Funding &amp; Cashflow_1_Retail Fin Perform " xfId="16"/>
    <cellStyle name="_3GIS model v2.77_Funding &amp; Cashflow_Retail Fin Perform " xfId="17"/>
    <cellStyle name="_3GIS model v2.77_Group P&amp;L_1_Retail Fin Perform " xfId="18"/>
    <cellStyle name="_3GIS model v2.77_Group P&amp;L_Retail Fin Perform " xfId="19"/>
    <cellStyle name="_3GIS model v2.77_Opening  Detailed BS_Retail Fin Perform " xfId="20"/>
    <cellStyle name="_3GIS model v2.77_OUTPUT DB_Retail Fin Perform " xfId="21"/>
    <cellStyle name="_3GIS model v2.77_OUTPUT EB_Retail Fin Perform " xfId="22"/>
    <cellStyle name="_3GIS model v2.77_Report_Retail Fin Perform " xfId="23"/>
    <cellStyle name="_3GIS model v2.77_Retail Fin Perform " xfId="24"/>
    <cellStyle name="_3GIS model v2.77_Sheet2 2_Retail Fin Perform " xfId="25"/>
    <cellStyle name="_3GIS model v2.77_Sheet2_Retail Fin Perform " xfId="26"/>
    <cellStyle name="_Capex" xfId="27"/>
    <cellStyle name="_Capex 2" xfId="28"/>
    <cellStyle name="_Capex 2 2" xfId="603"/>
    <cellStyle name="_Capex 3" xfId="602"/>
    <cellStyle name="_Capex_29(d) - Gas extensions -tariffs" xfId="29"/>
    <cellStyle name="_Capex_29(d) - Gas extensions -tariffs 2" xfId="604"/>
    <cellStyle name="_UED AMP 2009-14 Final 250309 Less PU" xfId="30"/>
    <cellStyle name="_UED AMP 2009-14 Final 250309 Less PU_1011 monthly" xfId="31"/>
    <cellStyle name="20% - Accent1 2" xfId="32"/>
    <cellStyle name="20% - Accent1 2 2" xfId="1110"/>
    <cellStyle name="20% - Accent1 3" xfId="33"/>
    <cellStyle name="20% - Accent2 2" xfId="34"/>
    <cellStyle name="20% - Accent3 2" xfId="35"/>
    <cellStyle name="20% - Accent4 2" xfId="36"/>
    <cellStyle name="20% - Accent5 2" xfId="37"/>
    <cellStyle name="20% - Accent5 2 2" xfId="1111"/>
    <cellStyle name="20% - Accent6 2" xfId="38"/>
    <cellStyle name="40% - Accent1 2" xfId="39"/>
    <cellStyle name="40% - Accent1 2 2" xfId="1112"/>
    <cellStyle name="40% - Accent1 3" xfId="40"/>
    <cellStyle name="40% - Accent2 2" xfId="41"/>
    <cellStyle name="40% - Accent3 2" xfId="42"/>
    <cellStyle name="40% - Accent4 2" xfId="43"/>
    <cellStyle name="40% - Accent5 2" xfId="44"/>
    <cellStyle name="40% - Accent5 2 2" xfId="1113"/>
    <cellStyle name="40% - Accent6 2" xfId="45"/>
    <cellStyle name="60% - Accent1 2" xfId="46"/>
    <cellStyle name="60% - Accent1 2 2" xfId="1114"/>
    <cellStyle name="60% - Accent2 2" xfId="47"/>
    <cellStyle name="60% - Accent3 2" xfId="48"/>
    <cellStyle name="60% - Accent4 2" xfId="49"/>
    <cellStyle name="60% - Accent5 2" xfId="50"/>
    <cellStyle name="60% - Accent5 2 2" xfId="1115"/>
    <cellStyle name="60% - Accent6 2" xfId="51"/>
    <cellStyle name="Accent1 - 20%" xfId="52"/>
    <cellStyle name="Accent1 - 40%" xfId="53"/>
    <cellStyle name="Accent1 - 60%" xfId="54"/>
    <cellStyle name="Accent1 2" xfId="55"/>
    <cellStyle name="Accent1 3" xfId="1116"/>
    <cellStyle name="Accent1 4" xfId="1117"/>
    <cellStyle name="Accent1 5" xfId="1118"/>
    <cellStyle name="Accent2 - 20%" xfId="56"/>
    <cellStyle name="Accent2 - 40%" xfId="57"/>
    <cellStyle name="Accent2 - 60%" xfId="58"/>
    <cellStyle name="Accent2 2" xfId="59"/>
    <cellStyle name="Accent2 3" xfId="1119"/>
    <cellStyle name="Accent2 4" xfId="1120"/>
    <cellStyle name="Accent2 5" xfId="1121"/>
    <cellStyle name="Accent3 - 20%" xfId="60"/>
    <cellStyle name="Accent3 - 40%" xfId="61"/>
    <cellStyle name="Accent3 - 60%" xfId="62"/>
    <cellStyle name="Accent3 2" xfId="63"/>
    <cellStyle name="Accent3 3" xfId="1122"/>
    <cellStyle name="Accent3 4" xfId="1123"/>
    <cellStyle name="Accent3 5" xfId="1124"/>
    <cellStyle name="Accent4 - 20%" xfId="64"/>
    <cellStyle name="Accent4 - 40%" xfId="65"/>
    <cellStyle name="Accent4 - 60%" xfId="66"/>
    <cellStyle name="Accent4 2" xfId="67"/>
    <cellStyle name="Accent4 3" xfId="1125"/>
    <cellStyle name="Accent4 4" xfId="1126"/>
    <cellStyle name="Accent4 5" xfId="1127"/>
    <cellStyle name="Accent5 - 20%" xfId="68"/>
    <cellStyle name="Accent5 - 40%" xfId="69"/>
    <cellStyle name="Accent5 - 60%" xfId="70"/>
    <cellStyle name="Accent5 2" xfId="71"/>
    <cellStyle name="Accent5 3" xfId="1128"/>
    <cellStyle name="Accent5 4" xfId="1129"/>
    <cellStyle name="Accent5 5" xfId="1130"/>
    <cellStyle name="Accent6 - 20%" xfId="72"/>
    <cellStyle name="Accent6 - 40%" xfId="73"/>
    <cellStyle name="Accent6 - 60%" xfId="74"/>
    <cellStyle name="Accent6 2" xfId="75"/>
    <cellStyle name="Accent6 3" xfId="1131"/>
    <cellStyle name="Accent6 4" xfId="1132"/>
    <cellStyle name="Accent6 5" xfId="1133"/>
    <cellStyle name="Actual_LEOY" xfId="854"/>
    <cellStyle name="Agara" xfId="76"/>
    <cellStyle name="Assumption" xfId="855"/>
    <cellStyle name="B79812_.wvu.PrintTitlest" xfId="77"/>
    <cellStyle name="Bad 2" xfId="78"/>
    <cellStyle name="Black" xfId="79"/>
    <cellStyle name="Blockout" xfId="80"/>
    <cellStyle name="Blockout 2" xfId="81"/>
    <cellStyle name="Blockout 2 2" xfId="605"/>
    <cellStyle name="Blockout 2 2 2" xfId="1134"/>
    <cellStyle name="Blockout 3" xfId="82"/>
    <cellStyle name="Blockout 3 2" xfId="696"/>
    <cellStyle name="Blockout 4" xfId="570"/>
    <cellStyle name="Blockout 4 2" xfId="1135"/>
    <cellStyle name="Blue" xfId="83"/>
    <cellStyle name="Calculation 2" xfId="84"/>
    <cellStyle name="Calculation 2 2" xfId="85"/>
    <cellStyle name="Calculation 2 2 2" xfId="927"/>
    <cellStyle name="Calculation 2 2 2 2" xfId="1136"/>
    <cellStyle name="Calculation 2 2 3" xfId="1137"/>
    <cellStyle name="Calculation 2 2 3 2" xfId="1138"/>
    <cellStyle name="Calculation 2 2 4" xfId="1139"/>
    <cellStyle name="Calculation 2 2 5" xfId="1140"/>
    <cellStyle name="Calculation 2 3" xfId="86"/>
    <cellStyle name="Calculation 2 3 2" xfId="928"/>
    <cellStyle name="Calculation 2 3 2 2" xfId="1141"/>
    <cellStyle name="Calculation 2 3 3" xfId="1142"/>
    <cellStyle name="Calculation 2 3 3 2" xfId="1143"/>
    <cellStyle name="Calculation 2 3 4" xfId="1144"/>
    <cellStyle name="Calculation 2 3 5" xfId="1145"/>
    <cellStyle name="Calculation 2 4" xfId="926"/>
    <cellStyle name="Calculation 2 4 2" xfId="1146"/>
    <cellStyle name="Calculation 2 4 2 2" xfId="1147"/>
    <cellStyle name="Calculation 2 4 3" xfId="1148"/>
    <cellStyle name="Calculation 2 4 3 2" xfId="1149"/>
    <cellStyle name="Calculation 2 4 4" xfId="1150"/>
    <cellStyle name="Calculation 2 5" xfId="1151"/>
    <cellStyle name="Calculation 2 5 2" xfId="1152"/>
    <cellStyle name="Calculation 2 5 2 2" xfId="1153"/>
    <cellStyle name="Calculation 2 5 3" xfId="1154"/>
    <cellStyle name="Calculation 2 5 3 2" xfId="1155"/>
    <cellStyle name="Calculation 2 5 4" xfId="1156"/>
    <cellStyle name="Calculation 2 6" xfId="1157"/>
    <cellStyle name="Calculation 2 7" xfId="1158"/>
    <cellStyle name="Check" xfId="856"/>
    <cellStyle name="Check 2" xfId="1018"/>
    <cellStyle name="Check Cell 2" xfId="87"/>
    <cellStyle name="Check Cell 2 2" xfId="1159"/>
    <cellStyle name="Check Cell 2 2 2" xfId="1160"/>
    <cellStyle name="Check Cell 2 2 2 2" xfId="88"/>
    <cellStyle name="Check Cell 3" xfId="857"/>
    <cellStyle name="Comma" xfId="1" builtinId="3"/>
    <cellStyle name="Comma [0] 2" xfId="858"/>
    <cellStyle name="Comma [0]7Z_87C" xfId="89"/>
    <cellStyle name="Comma [1]" xfId="552"/>
    <cellStyle name="Comma [2]" xfId="553"/>
    <cellStyle name="Comma [4]" xfId="554"/>
    <cellStyle name="Comma 0" xfId="90"/>
    <cellStyle name="Comma 1" xfId="91"/>
    <cellStyle name="Comma 1 2" xfId="92"/>
    <cellStyle name="Comma 1 2 2" xfId="607"/>
    <cellStyle name="Comma 1 3" xfId="606"/>
    <cellStyle name="Comma 10" xfId="93"/>
    <cellStyle name="Comma 10 2" xfId="834"/>
    <cellStyle name="Comma 10 3" xfId="1063"/>
    <cellStyle name="Comma 11" xfId="571"/>
    <cellStyle name="Comma 11 2" xfId="1023"/>
    <cellStyle name="Comma 11 3" xfId="1161"/>
    <cellStyle name="Comma 12" xfId="582"/>
    <cellStyle name="Comma 13" xfId="806"/>
    <cellStyle name="Comma 14" xfId="687"/>
    <cellStyle name="Comma 15" xfId="807"/>
    <cellStyle name="Comma 16" xfId="592"/>
    <cellStyle name="Comma 17" xfId="813"/>
    <cellStyle name="Comma 18" xfId="921"/>
    <cellStyle name="Comma 19" xfId="1024"/>
    <cellStyle name="Comma 2" xfId="94"/>
    <cellStyle name="Comma 2 2" xfId="95"/>
    <cellStyle name="Comma 2 2 2" xfId="96"/>
    <cellStyle name="Comma 2 2 2 2" xfId="697"/>
    <cellStyle name="Comma 2 2 2 2 2" xfId="1022"/>
    <cellStyle name="Comma 2 2 3" xfId="97"/>
    <cellStyle name="Comma 2 2 3 2" xfId="835"/>
    <cellStyle name="Comma 2 2 3 3" xfId="1064"/>
    <cellStyle name="Comma 2 2 4" xfId="819"/>
    <cellStyle name="Comma 2 2 5" xfId="1034"/>
    <cellStyle name="Comma 2 3" xfId="98"/>
    <cellStyle name="Comma 2 3 2" xfId="99"/>
    <cellStyle name="Comma 2 3 2 2" xfId="609"/>
    <cellStyle name="Comma 2 3 2 3" xfId="821"/>
    <cellStyle name="Comma 2 3 2 4" xfId="1036"/>
    <cellStyle name="Comma 2 3 3" xfId="608"/>
    <cellStyle name="Comma 2 3 4" xfId="820"/>
    <cellStyle name="Comma 2 3 5" xfId="1035"/>
    <cellStyle name="Comma 2 4" xfId="100"/>
    <cellStyle name="Comma 2 4 2" xfId="610"/>
    <cellStyle name="Comma 2 4 3" xfId="822"/>
    <cellStyle name="Comma 2 4 4" xfId="1037"/>
    <cellStyle name="Comma 2 5" xfId="101"/>
    <cellStyle name="Comma 2 5 2" xfId="611"/>
    <cellStyle name="Comma 2 5 2 2" xfId="1162"/>
    <cellStyle name="Comma 2 6" xfId="102"/>
    <cellStyle name="Comma 2 6 2" xfId="698"/>
    <cellStyle name="Comma 2 6 3" xfId="836"/>
    <cellStyle name="Comma 2 6 4" xfId="1065"/>
    <cellStyle name="Comma 2 7" xfId="584"/>
    <cellStyle name="Comma 2 8" xfId="816"/>
    <cellStyle name="Comma 2 9" xfId="1029"/>
    <cellStyle name="Comma 20" xfId="1026"/>
    <cellStyle name="Comma 21" xfId="1440"/>
    <cellStyle name="Comma 3" xfId="103"/>
    <cellStyle name="Comma 3 2" xfId="104"/>
    <cellStyle name="Comma 3 2 2" xfId="105"/>
    <cellStyle name="Comma 3 2 2 2" xfId="699"/>
    <cellStyle name="Comma 3 2 3" xfId="613"/>
    <cellStyle name="Comma 3 3" xfId="106"/>
    <cellStyle name="Comma 3 3 2" xfId="107"/>
    <cellStyle name="Comma 3 3 2 2" xfId="700"/>
    <cellStyle name="Comma 3 3 3" xfId="614"/>
    <cellStyle name="Comma 3 4" xfId="108"/>
    <cellStyle name="Comma 3 4 2" xfId="701"/>
    <cellStyle name="Comma 3 5" xfId="109"/>
    <cellStyle name="Comma 3 5 2" xfId="702"/>
    <cellStyle name="Comma 3 6" xfId="110"/>
    <cellStyle name="Comma 3 6 2" xfId="703"/>
    <cellStyle name="Comma 3 6 3" xfId="837"/>
    <cellStyle name="Comma 3 6 4" xfId="1066"/>
    <cellStyle name="Comma 3 7" xfId="612"/>
    <cellStyle name="Comma 4" xfId="111"/>
    <cellStyle name="Comma 4 2" xfId="112"/>
    <cellStyle name="Comma 4 2 2" xfId="704"/>
    <cellStyle name="Comma 4 2 3" xfId="838"/>
    <cellStyle name="Comma 4 2 4" xfId="1067"/>
    <cellStyle name="Comma 4 3" xfId="615"/>
    <cellStyle name="Comma 5" xfId="113"/>
    <cellStyle name="Comma 5 2" xfId="616"/>
    <cellStyle name="Comma 5 2 2" xfId="1163"/>
    <cellStyle name="Comma 6" xfId="114"/>
    <cellStyle name="Comma 6 2" xfId="617"/>
    <cellStyle name="Comma 7" xfId="115"/>
    <cellStyle name="Comma 7 2" xfId="618"/>
    <cellStyle name="Comma 7 3" xfId="823"/>
    <cellStyle name="Comma 7 4" xfId="1038"/>
    <cellStyle name="Comma 8" xfId="116"/>
    <cellStyle name="Comma 8 2" xfId="619"/>
    <cellStyle name="Comma 8 3" xfId="824"/>
    <cellStyle name="Comma 8 4" xfId="1039"/>
    <cellStyle name="Comma 9" xfId="117"/>
    <cellStyle name="Comma 9 2" xfId="118"/>
    <cellStyle name="Comma 9 2 2" xfId="840"/>
    <cellStyle name="Comma 9 2 3" xfId="1069"/>
    <cellStyle name="Comma 9 3" xfId="119"/>
    <cellStyle name="Comma 9 3 2" xfId="841"/>
    <cellStyle name="Comma 9 3 3" xfId="1070"/>
    <cellStyle name="Comma 9 4" xfId="839"/>
    <cellStyle name="Comma 9 5" xfId="1068"/>
    <cellStyle name="Comma0" xfId="120"/>
    <cellStyle name="Currency 10" xfId="814"/>
    <cellStyle name="Currency 11" xfId="121"/>
    <cellStyle name="Currency 11 2" xfId="122"/>
    <cellStyle name="Currency 11 2 2" xfId="621"/>
    <cellStyle name="Currency 11 2 2 2" xfId="1021"/>
    <cellStyle name="Currency 11 2 3" xfId="826"/>
    <cellStyle name="Currency 11 2 4" xfId="1041"/>
    <cellStyle name="Currency 11 3" xfId="620"/>
    <cellStyle name="Currency 11 4" xfId="825"/>
    <cellStyle name="Currency 11 5" xfId="1040"/>
    <cellStyle name="Currency 12" xfId="922"/>
    <cellStyle name="Currency 13" xfId="1027"/>
    <cellStyle name="Currency 2" xfId="123"/>
    <cellStyle name="Currency 2 2" xfId="124"/>
    <cellStyle name="Currency 2 2 2" xfId="585"/>
    <cellStyle name="Currency 2 2 3" xfId="817"/>
    <cellStyle name="Currency 2 2 4" xfId="924"/>
    <cellStyle name="Currency 2 2 5" xfId="1030"/>
    <cellStyle name="Currency 2 3" xfId="125"/>
    <cellStyle name="Currency 2 3 2" xfId="586"/>
    <cellStyle name="Currency 2 3 3" xfId="818"/>
    <cellStyle name="Currency 2 3 4" xfId="925"/>
    <cellStyle name="Currency 2 3 5" xfId="1031"/>
    <cellStyle name="Currency 2 4" xfId="622"/>
    <cellStyle name="Currency 2 5" xfId="827"/>
    <cellStyle name="Currency 2 6" xfId="1042"/>
    <cellStyle name="Currency 3" xfId="126"/>
    <cellStyle name="Currency 3 2" xfId="127"/>
    <cellStyle name="Currency 3 2 2" xfId="624"/>
    <cellStyle name="Currency 3 2 3" xfId="829"/>
    <cellStyle name="Currency 3 2 4" xfId="1044"/>
    <cellStyle name="Currency 3 3" xfId="623"/>
    <cellStyle name="Currency 3 4" xfId="828"/>
    <cellStyle name="Currency 3 5" xfId="1043"/>
    <cellStyle name="Currency 4" xfId="128"/>
    <cellStyle name="Currency 4 2" xfId="129"/>
    <cellStyle name="Currency 4 2 2" xfId="626"/>
    <cellStyle name="Currency 4 2 3" xfId="831"/>
    <cellStyle name="Currency 4 2 4" xfId="1046"/>
    <cellStyle name="Currency 4 3" xfId="625"/>
    <cellStyle name="Currency 4 4" xfId="830"/>
    <cellStyle name="Currency 4 5" xfId="1045"/>
    <cellStyle name="Currency 5" xfId="130"/>
    <cellStyle name="Currency 5 2" xfId="705"/>
    <cellStyle name="Currency 5 2 2" xfId="1164"/>
    <cellStyle name="Currency 6" xfId="131"/>
    <cellStyle name="Currency 6 2" xfId="132"/>
    <cellStyle name="Currency 6 2 2" xfId="843"/>
    <cellStyle name="Currency 6 2 3" xfId="1072"/>
    <cellStyle name="Currency 6 3" xfId="133"/>
    <cellStyle name="Currency 6 3 2" xfId="844"/>
    <cellStyle name="Currency 6 3 3" xfId="1073"/>
    <cellStyle name="Currency 6 4" xfId="842"/>
    <cellStyle name="Currency 6 5" xfId="1071"/>
    <cellStyle name="Currency 7" xfId="134"/>
    <cellStyle name="Currency 7 2" xfId="845"/>
    <cellStyle name="Currency 7 3" xfId="1074"/>
    <cellStyle name="Currency 8" xfId="572"/>
    <cellStyle name="Currency 9" xfId="691"/>
    <cellStyle name="D4_B8B1_005004B79812_.wvu.PrintTitlest" xfId="135"/>
    <cellStyle name="Data Validation" xfId="859"/>
    <cellStyle name="Date" xfId="136"/>
    <cellStyle name="Date (short)" xfId="555"/>
    <cellStyle name="Date 2" xfId="137"/>
    <cellStyle name="Date 2 2" xfId="628"/>
    <cellStyle name="Date 3" xfId="627"/>
    <cellStyle name="Date 4" xfId="832"/>
    <cellStyle name="Date 5" xfId="929"/>
    <cellStyle name="Date 6" xfId="1017"/>
    <cellStyle name="Date 7" xfId="1047"/>
    <cellStyle name="Date 8" xfId="1104"/>
    <cellStyle name="dms_Blue_HDR" xfId="138"/>
    <cellStyle name="Drop down" xfId="556"/>
    <cellStyle name="Drop down 2" xfId="950"/>
    <cellStyle name="Emphasis 1" xfId="139"/>
    <cellStyle name="Emphasis 2" xfId="140"/>
    <cellStyle name="Emphasis 3" xfId="141"/>
    <cellStyle name="Empty Cell" xfId="860"/>
    <cellStyle name="Euro" xfId="142"/>
    <cellStyle name="Explanatory Text 2" xfId="143"/>
    <cellStyle name="Fixed" xfId="144"/>
    <cellStyle name="Fixed 2" xfId="145"/>
    <cellStyle name="Fixed 2 2" xfId="630"/>
    <cellStyle name="Fixed 3" xfId="629"/>
    <cellStyle name="Flag" xfId="861"/>
    <cellStyle name="Gilsans" xfId="146"/>
    <cellStyle name="Gilsansl" xfId="147"/>
    <cellStyle name="Good 2" xfId="148"/>
    <cellStyle name="Header" xfId="557"/>
    <cellStyle name="Header1" xfId="862"/>
    <cellStyle name="Header2" xfId="863"/>
    <cellStyle name="Header3" xfId="864"/>
    <cellStyle name="Heading 1" xfId="1442" builtinId="16"/>
    <cellStyle name="Heading 1 2" xfId="149"/>
    <cellStyle name="Heading 1 2 2" xfId="150"/>
    <cellStyle name="Heading 1 3" xfId="151"/>
    <cellStyle name="Heading 2" xfId="1443" builtinId="17"/>
    <cellStyle name="Heading 2 2" xfId="152"/>
    <cellStyle name="Heading 2 2 2" xfId="153"/>
    <cellStyle name="Heading 2 2 3" xfId="1165"/>
    <cellStyle name="Heading 2 3" xfId="154"/>
    <cellStyle name="Heading 3 2" xfId="155"/>
    <cellStyle name="Heading 3 2 2" xfId="156"/>
    <cellStyle name="Heading 3 2 2 2" xfId="157"/>
    <cellStyle name="Heading 3 2 2 2 2" xfId="158"/>
    <cellStyle name="Heading 3 2 2 2 2 2" xfId="159"/>
    <cellStyle name="Heading 3 2 2 2 2 2 2" xfId="708"/>
    <cellStyle name="Heading 3 2 2 2 2 2 2 2" xfId="959"/>
    <cellStyle name="Heading 3 2 2 2 2 2 3" xfId="1101"/>
    <cellStyle name="Heading 3 2 2 2 2 3" xfId="160"/>
    <cellStyle name="Heading 3 2 2 2 2 3 2" xfId="709"/>
    <cellStyle name="Heading 3 2 2 2 2 3 2 2" xfId="960"/>
    <cellStyle name="Heading 3 2 2 2 2 3 3" xfId="1100"/>
    <cellStyle name="Heading 3 2 2 2 2 4" xfId="161"/>
    <cellStyle name="Heading 3 2 2 2 2 4 2" xfId="710"/>
    <cellStyle name="Heading 3 2 2 2 2 4 2 2" xfId="961"/>
    <cellStyle name="Heading 3 2 2 2 2 4 3" xfId="1059"/>
    <cellStyle name="Heading 3 2 2 2 2 5" xfId="707"/>
    <cellStyle name="Heading 3 2 2 2 2 5 2" xfId="958"/>
    <cellStyle name="Heading 3 2 2 2 2 6" xfId="1102"/>
    <cellStyle name="Heading 3 2 2 2 3" xfId="162"/>
    <cellStyle name="Heading 3 2 2 2 3 2" xfId="711"/>
    <cellStyle name="Heading 3 2 2 2 3 2 2" xfId="962"/>
    <cellStyle name="Heading 3 2 2 2 3 3" xfId="1058"/>
    <cellStyle name="Heading 3 2 2 2 4" xfId="163"/>
    <cellStyle name="Heading 3 2 2 2 4 2" xfId="712"/>
    <cellStyle name="Heading 3 2 2 2 4 2 2" xfId="963"/>
    <cellStyle name="Heading 3 2 2 2 4 3" xfId="1057"/>
    <cellStyle name="Heading 3 2 2 2 5" xfId="164"/>
    <cellStyle name="Heading 3 2 2 2 5 2" xfId="713"/>
    <cellStyle name="Heading 3 2 2 2 5 2 2" xfId="964"/>
    <cellStyle name="Heading 3 2 2 2 5 3" xfId="1099"/>
    <cellStyle name="Heading 3 2 2 2 6" xfId="706"/>
    <cellStyle name="Heading 3 2 2 2 6 2" xfId="957"/>
    <cellStyle name="Heading 3 2 2 2 6 3" xfId="1166"/>
    <cellStyle name="Heading 3 2 2 2 7" xfId="1060"/>
    <cellStyle name="Heading 3 2 2 3" xfId="165"/>
    <cellStyle name="Heading 3 2 2 3 2" xfId="166"/>
    <cellStyle name="Heading 3 2 2 3 2 2" xfId="167"/>
    <cellStyle name="Heading 3 2 2 3 2 2 2" xfId="716"/>
    <cellStyle name="Heading 3 2 2 3 2 2 2 2" xfId="967"/>
    <cellStyle name="Heading 3 2 2 3 2 2 3" xfId="1055"/>
    <cellStyle name="Heading 3 2 2 3 2 3" xfId="168"/>
    <cellStyle name="Heading 3 2 2 3 2 3 2" xfId="717"/>
    <cellStyle name="Heading 3 2 2 3 2 3 2 2" xfId="968"/>
    <cellStyle name="Heading 3 2 2 3 2 3 3" xfId="1097"/>
    <cellStyle name="Heading 3 2 2 3 2 4" xfId="169"/>
    <cellStyle name="Heading 3 2 2 3 2 4 2" xfId="718"/>
    <cellStyle name="Heading 3 2 2 3 2 4 2 2" xfId="969"/>
    <cellStyle name="Heading 3 2 2 3 2 4 3" xfId="1096"/>
    <cellStyle name="Heading 3 2 2 3 2 5" xfId="715"/>
    <cellStyle name="Heading 3 2 2 3 2 5 2" xfId="966"/>
    <cellStyle name="Heading 3 2 2 3 2 6" xfId="1056"/>
    <cellStyle name="Heading 3 2 2 3 3" xfId="170"/>
    <cellStyle name="Heading 3 2 2 3 3 2" xfId="719"/>
    <cellStyle name="Heading 3 2 2 3 3 2 2" xfId="970"/>
    <cellStyle name="Heading 3 2 2 3 3 3" xfId="1095"/>
    <cellStyle name="Heading 3 2 2 3 4" xfId="171"/>
    <cellStyle name="Heading 3 2 2 3 4 2" xfId="720"/>
    <cellStyle name="Heading 3 2 2 3 4 2 2" xfId="971"/>
    <cellStyle name="Heading 3 2 2 3 4 3" xfId="1094"/>
    <cellStyle name="Heading 3 2 2 3 5" xfId="172"/>
    <cellStyle name="Heading 3 2 2 3 5 2" xfId="721"/>
    <cellStyle name="Heading 3 2 2 3 5 2 2" xfId="972"/>
    <cellStyle name="Heading 3 2 2 3 5 3" xfId="1093"/>
    <cellStyle name="Heading 3 2 2 3 6" xfId="714"/>
    <cellStyle name="Heading 3 2 2 3 6 2" xfId="965"/>
    <cellStyle name="Heading 3 2 2 3 7" xfId="1098"/>
    <cellStyle name="Heading 3 2 2 4" xfId="173"/>
    <cellStyle name="Heading 3 2 2 4 2" xfId="174"/>
    <cellStyle name="Heading 3 2 2 4 2 2" xfId="723"/>
    <cellStyle name="Heading 3 2 2 4 2 2 2" xfId="974"/>
    <cellStyle name="Heading 3 2 2 4 2 3" xfId="1091"/>
    <cellStyle name="Heading 3 2 2 4 3" xfId="175"/>
    <cellStyle name="Heading 3 2 2 4 3 2" xfId="724"/>
    <cellStyle name="Heading 3 2 2 4 3 2 2" xfId="975"/>
    <cellStyle name="Heading 3 2 2 4 3 3" xfId="1090"/>
    <cellStyle name="Heading 3 2 2 4 4" xfId="176"/>
    <cellStyle name="Heading 3 2 2 4 4 2" xfId="725"/>
    <cellStyle name="Heading 3 2 2 4 4 2 2" xfId="976"/>
    <cellStyle name="Heading 3 2 2 4 4 3" xfId="1054"/>
    <cellStyle name="Heading 3 2 2 4 5" xfId="722"/>
    <cellStyle name="Heading 3 2 2 4 5 2" xfId="973"/>
    <cellStyle name="Heading 3 2 2 4 6" xfId="1092"/>
    <cellStyle name="Heading 3 2 2 5" xfId="177"/>
    <cellStyle name="Heading 3 2 2 5 2" xfId="178"/>
    <cellStyle name="Heading 3 2 2 5 2 2" xfId="727"/>
    <cellStyle name="Heading 3 2 2 5 2 2 2" xfId="978"/>
    <cellStyle name="Heading 3 2 2 5 2 3" xfId="1089"/>
    <cellStyle name="Heading 3 2 2 5 3" xfId="179"/>
    <cellStyle name="Heading 3 2 2 5 3 2" xfId="728"/>
    <cellStyle name="Heading 3 2 2 5 3 2 2" xfId="979"/>
    <cellStyle name="Heading 3 2 2 5 3 3" xfId="1053"/>
    <cellStyle name="Heading 3 2 2 5 4" xfId="726"/>
    <cellStyle name="Heading 3 2 2 5 4 2" xfId="977"/>
    <cellStyle name="Heading 3 2 2 5 5" xfId="1033"/>
    <cellStyle name="Heading 3 2 2 6" xfId="632"/>
    <cellStyle name="Heading 3 2 2 6 2" xfId="954"/>
    <cellStyle name="Heading 3 2 2 6 3" xfId="1167"/>
    <cellStyle name="Heading 3 2 2 7" xfId="1061"/>
    <cellStyle name="Heading 3 2 3" xfId="180"/>
    <cellStyle name="Heading 3 2 3 2" xfId="1168"/>
    <cellStyle name="Heading 3 2 4" xfId="181"/>
    <cellStyle name="Heading 3 2 4 2" xfId="182"/>
    <cellStyle name="Heading 3 2 4 2 2" xfId="183"/>
    <cellStyle name="Heading 3 2 4 2 2 2" xfId="731"/>
    <cellStyle name="Heading 3 2 4 2 2 2 2" xfId="982"/>
    <cellStyle name="Heading 3 2 4 2 2 3" xfId="1087"/>
    <cellStyle name="Heading 3 2 4 2 3" xfId="184"/>
    <cellStyle name="Heading 3 2 4 2 3 2" xfId="732"/>
    <cellStyle name="Heading 3 2 4 2 3 2 2" xfId="983"/>
    <cellStyle name="Heading 3 2 4 2 3 3" xfId="1086"/>
    <cellStyle name="Heading 3 2 4 2 4" xfId="185"/>
    <cellStyle name="Heading 3 2 4 2 4 2" xfId="733"/>
    <cellStyle name="Heading 3 2 4 2 4 2 2" xfId="984"/>
    <cellStyle name="Heading 3 2 4 2 4 3" xfId="1085"/>
    <cellStyle name="Heading 3 2 4 2 5" xfId="730"/>
    <cellStyle name="Heading 3 2 4 2 5 2" xfId="981"/>
    <cellStyle name="Heading 3 2 4 2 6" xfId="1088"/>
    <cellStyle name="Heading 3 2 4 3" xfId="186"/>
    <cellStyle name="Heading 3 2 4 3 2" xfId="734"/>
    <cellStyle name="Heading 3 2 4 3 2 2" xfId="985"/>
    <cellStyle name="Heading 3 2 4 3 3" xfId="1084"/>
    <cellStyle name="Heading 3 2 4 4" xfId="187"/>
    <cellStyle name="Heading 3 2 4 4 2" xfId="735"/>
    <cellStyle name="Heading 3 2 4 4 2 2" xfId="986"/>
    <cellStyle name="Heading 3 2 4 4 3" xfId="1083"/>
    <cellStyle name="Heading 3 2 4 5" xfId="188"/>
    <cellStyle name="Heading 3 2 4 5 2" xfId="736"/>
    <cellStyle name="Heading 3 2 4 5 2 2" xfId="987"/>
    <cellStyle name="Heading 3 2 4 5 3" xfId="1082"/>
    <cellStyle name="Heading 3 2 4 6" xfId="729"/>
    <cellStyle name="Heading 3 2 4 6 2" xfId="980"/>
    <cellStyle name="Heading 3 2 4 7" xfId="1052"/>
    <cellStyle name="Heading 3 2 5" xfId="189"/>
    <cellStyle name="Heading 3 2 5 2" xfId="190"/>
    <cellStyle name="Heading 3 2 5 2 2" xfId="191"/>
    <cellStyle name="Heading 3 2 5 2 2 2" xfId="739"/>
    <cellStyle name="Heading 3 2 5 2 2 2 2" xfId="990"/>
    <cellStyle name="Heading 3 2 5 2 2 3" xfId="1032"/>
    <cellStyle name="Heading 3 2 5 2 3" xfId="192"/>
    <cellStyle name="Heading 3 2 5 2 3 2" xfId="740"/>
    <cellStyle name="Heading 3 2 5 2 3 2 2" xfId="991"/>
    <cellStyle name="Heading 3 2 5 2 3 3" xfId="1183"/>
    <cellStyle name="Heading 3 2 5 2 4" xfId="193"/>
    <cellStyle name="Heading 3 2 5 2 4 2" xfId="741"/>
    <cellStyle name="Heading 3 2 5 2 4 2 2" xfId="992"/>
    <cellStyle name="Heading 3 2 5 2 4 3" xfId="1177"/>
    <cellStyle name="Heading 3 2 5 2 5" xfId="738"/>
    <cellStyle name="Heading 3 2 5 2 5 2" xfId="989"/>
    <cellStyle name="Heading 3 2 5 2 6" xfId="1051"/>
    <cellStyle name="Heading 3 2 5 3" xfId="194"/>
    <cellStyle name="Heading 3 2 5 3 2" xfId="742"/>
    <cellStyle name="Heading 3 2 5 3 2 2" xfId="993"/>
    <cellStyle name="Heading 3 2 5 3 3" xfId="1080"/>
    <cellStyle name="Heading 3 2 5 4" xfId="195"/>
    <cellStyle name="Heading 3 2 5 4 2" xfId="743"/>
    <cellStyle name="Heading 3 2 5 4 2 2" xfId="994"/>
    <cellStyle name="Heading 3 2 5 4 3" xfId="1171"/>
    <cellStyle name="Heading 3 2 5 5" xfId="196"/>
    <cellStyle name="Heading 3 2 5 5 2" xfId="744"/>
    <cellStyle name="Heading 3 2 5 5 2 2" xfId="995"/>
    <cellStyle name="Heading 3 2 5 5 3" xfId="1079"/>
    <cellStyle name="Heading 3 2 5 6" xfId="737"/>
    <cellStyle name="Heading 3 2 5 6 2" xfId="988"/>
    <cellStyle name="Heading 3 2 5 7" xfId="1081"/>
    <cellStyle name="Heading 3 2 6" xfId="197"/>
    <cellStyle name="Heading 3 2 6 2" xfId="198"/>
    <cellStyle name="Heading 3 2 6 2 2" xfId="746"/>
    <cellStyle name="Heading 3 2 6 2 2 2" xfId="997"/>
    <cellStyle name="Heading 3 2 6 2 3" xfId="1078"/>
    <cellStyle name="Heading 3 2 6 3" xfId="199"/>
    <cellStyle name="Heading 3 2 6 3 2" xfId="747"/>
    <cellStyle name="Heading 3 2 6 3 2 2" xfId="998"/>
    <cellStyle name="Heading 3 2 6 3 3" xfId="1077"/>
    <cellStyle name="Heading 3 2 6 4" xfId="200"/>
    <cellStyle name="Heading 3 2 6 4 2" xfId="748"/>
    <cellStyle name="Heading 3 2 6 4 2 2" xfId="999"/>
    <cellStyle name="Heading 3 2 6 4 3" xfId="1049"/>
    <cellStyle name="Heading 3 2 6 5" xfId="745"/>
    <cellStyle name="Heading 3 2 6 5 2" xfId="996"/>
    <cellStyle name="Heading 3 2 6 6" xfId="1050"/>
    <cellStyle name="Heading 3 2 7" xfId="201"/>
    <cellStyle name="Heading 3 2 7 2" xfId="202"/>
    <cellStyle name="Heading 3 2 7 2 2" xfId="750"/>
    <cellStyle name="Heading 3 2 7 2 2 2" xfId="1001"/>
    <cellStyle name="Heading 3 2 7 2 3" xfId="1076"/>
    <cellStyle name="Heading 3 2 7 3" xfId="203"/>
    <cellStyle name="Heading 3 2 7 3 2" xfId="751"/>
    <cellStyle name="Heading 3 2 7 3 2 2" xfId="1002"/>
    <cellStyle name="Heading 3 2 7 3 3" xfId="1075"/>
    <cellStyle name="Heading 3 2 7 4" xfId="749"/>
    <cellStyle name="Heading 3 2 7 4 2" xfId="1000"/>
    <cellStyle name="Heading 3 2 7 5" xfId="1048"/>
    <cellStyle name="Heading 3 2 8" xfId="631"/>
    <cellStyle name="Heading 3 2 8 2" xfId="953"/>
    <cellStyle name="Heading 3 2 8 3" xfId="1169"/>
    <cellStyle name="Heading 3 2 9" xfId="1103"/>
    <cellStyle name="Heading 3 3" xfId="204"/>
    <cellStyle name="Heading 3 4" xfId="558"/>
    <cellStyle name="Heading 4 2" xfId="205"/>
    <cellStyle name="Heading 4 2 2" xfId="206"/>
    <cellStyle name="Heading 4 3" xfId="207"/>
    <cellStyle name="Heading 4 4" xfId="690"/>
    <cellStyle name="Heading(4)" xfId="208"/>
    <cellStyle name="Hyperlink" xfId="550" builtinId="8"/>
    <cellStyle name="Hyperlink 2" xfId="209"/>
    <cellStyle name="Hyperlink 2 2" xfId="210"/>
    <cellStyle name="Hyperlink 2 3" xfId="211"/>
    <cellStyle name="Hyperlink 3" xfId="212"/>
    <cellStyle name="Hyperlink 3 2" xfId="1170"/>
    <cellStyle name="Hyperlink 4" xfId="213"/>
    <cellStyle name="Hyperlink 5" xfId="559"/>
    <cellStyle name="Hyperlink Arrow" xfId="214"/>
    <cellStyle name="Hyperlink Text" xfId="215"/>
    <cellStyle name="import" xfId="216"/>
    <cellStyle name="import 2" xfId="573"/>
    <cellStyle name="import%" xfId="217"/>
    <cellStyle name="import% 2" xfId="574"/>
    <cellStyle name="import_ICRC Electricity model 1-1  (1 Feb 2003) " xfId="218"/>
    <cellStyle name="Input" xfId="567" builtinId="20"/>
    <cellStyle name="Input 2" xfId="219"/>
    <cellStyle name="Input 2 2" xfId="220"/>
    <cellStyle name="Input 2 2 2" xfId="931"/>
    <cellStyle name="Input 2 2 2 2" xfId="1172"/>
    <cellStyle name="Input 2 2 3" xfId="1173"/>
    <cellStyle name="Input 2 2 3 2" xfId="1174"/>
    <cellStyle name="Input 2 2 4" xfId="1175"/>
    <cellStyle name="Input 2 2 5" xfId="1176"/>
    <cellStyle name="Input 2 3" xfId="221"/>
    <cellStyle name="Input 2 3 2" xfId="932"/>
    <cellStyle name="Input 2 3 2 2" xfId="1178"/>
    <cellStyle name="Input 2 3 3" xfId="1179"/>
    <cellStyle name="Input 2 3 3 2" xfId="1180"/>
    <cellStyle name="Input 2 3 4" xfId="1181"/>
    <cellStyle name="Input 2 3 5" xfId="1182"/>
    <cellStyle name="Input 2 4" xfId="930"/>
    <cellStyle name="Input 2 4 2" xfId="1184"/>
    <cellStyle name="Input 2 4 2 2" xfId="1185"/>
    <cellStyle name="Input 2 4 3" xfId="1186"/>
    <cellStyle name="Input 2 4 3 2" xfId="1187"/>
    <cellStyle name="Input 2 4 4" xfId="1188"/>
    <cellStyle name="Input 2 5" xfId="1189"/>
    <cellStyle name="Input 2 5 2" xfId="1190"/>
    <cellStyle name="Input 2 5 2 2" xfId="1191"/>
    <cellStyle name="Input 2 5 3" xfId="1192"/>
    <cellStyle name="Input 2 5 3 2" xfId="1193"/>
    <cellStyle name="Input 2 5 4" xfId="1194"/>
    <cellStyle name="Input 2 6" xfId="1195"/>
    <cellStyle name="Input 2 7" xfId="1196"/>
    <cellStyle name="Input1" xfId="222"/>
    <cellStyle name="Input1 2" xfId="223"/>
    <cellStyle name="Input1 2 2" xfId="224"/>
    <cellStyle name="Input1 2 2 2" xfId="752"/>
    <cellStyle name="Input1 2 3" xfId="633"/>
    <cellStyle name="Input1 2 3 2" xfId="1197"/>
    <cellStyle name="Input1 3" xfId="225"/>
    <cellStyle name="Input1 3 2" xfId="226"/>
    <cellStyle name="Input1 3 2 2" xfId="754"/>
    <cellStyle name="Input1 3 3" xfId="753"/>
    <cellStyle name="Input1 3 3 2" xfId="1198"/>
    <cellStyle name="Input1 4" xfId="227"/>
    <cellStyle name="Input1 4 2" xfId="755"/>
    <cellStyle name="Input1 4 2 2" xfId="1199"/>
    <cellStyle name="Input1 5" xfId="228"/>
    <cellStyle name="Input1 5 2" xfId="756"/>
    <cellStyle name="Input1 6" xfId="575"/>
    <cellStyle name="Input1 6 2" xfId="1200"/>
    <cellStyle name="Input1%" xfId="229"/>
    <cellStyle name="Input1% 2" xfId="576"/>
    <cellStyle name="Input1_ICRC Electricity model 1-1  (1 Feb 2003) " xfId="230"/>
    <cellStyle name="Input1default" xfId="231"/>
    <cellStyle name="Input1default 2" xfId="577"/>
    <cellStyle name="Input1default%" xfId="232"/>
    <cellStyle name="Input2" xfId="233"/>
    <cellStyle name="Input2 2" xfId="234"/>
    <cellStyle name="Input2 2 2" xfId="634"/>
    <cellStyle name="Input2 3" xfId="235"/>
    <cellStyle name="Input2 3 2" xfId="757"/>
    <cellStyle name="Input2 4" xfId="578"/>
    <cellStyle name="Input3" xfId="236"/>
    <cellStyle name="Input3 2" xfId="237"/>
    <cellStyle name="Input3 2 2" xfId="635"/>
    <cellStyle name="Input3 2 2 2" xfId="1201"/>
    <cellStyle name="Input3 3" xfId="238"/>
    <cellStyle name="Input3 3 2" xfId="758"/>
    <cellStyle name="Input3 3 2 2" xfId="1202"/>
    <cellStyle name="Input3 4" xfId="579"/>
    <cellStyle name="Input3 4 2" xfId="1203"/>
    <cellStyle name="Input3 5" xfId="1204"/>
    <cellStyle name="InputCell" xfId="239"/>
    <cellStyle name="InputCell 2" xfId="240"/>
    <cellStyle name="InputCell 3" xfId="241"/>
    <cellStyle name="InputCellText" xfId="242"/>
    <cellStyle name="InputCellText 2" xfId="243"/>
    <cellStyle name="InputCellText 3" xfId="244"/>
    <cellStyle name="InSheet" xfId="865"/>
    <cellStyle name="InSheet 2" xfId="866"/>
    <cellStyle name="Insheet Link" xfId="867"/>
    <cellStyle name="key result" xfId="245"/>
    <cellStyle name="Label" xfId="560"/>
    <cellStyle name="Line Total" xfId="868"/>
    <cellStyle name="Line Total 2" xfId="869"/>
    <cellStyle name="Line_Summary" xfId="870"/>
    <cellStyle name="Lines" xfId="246"/>
    <cellStyle name="Link" xfId="561"/>
    <cellStyle name="Linked Cell 2" xfId="247"/>
    <cellStyle name="Local import" xfId="248"/>
    <cellStyle name="Local import %" xfId="249"/>
    <cellStyle name="Mine" xfId="250"/>
    <cellStyle name="Model Dates" xfId="871"/>
    <cellStyle name="Model Name" xfId="251"/>
    <cellStyle name="Neutral 2" xfId="252"/>
    <cellStyle name="NonInputCell" xfId="253"/>
    <cellStyle name="NonInputCell 2" xfId="254"/>
    <cellStyle name="NonInputCell 3" xfId="255"/>
    <cellStyle name="Normal" xfId="0" builtinId="0"/>
    <cellStyle name="Normal - Style1" xfId="256"/>
    <cellStyle name="Normal 10" xfId="257"/>
    <cellStyle name="Normal 10 2" xfId="258"/>
    <cellStyle name="Normal 10 2 2" xfId="759"/>
    <cellStyle name="Normal 10 2 2 2" xfId="1107"/>
    <cellStyle name="Normal 10 3" xfId="595"/>
    <cellStyle name="Normal 11" xfId="259"/>
    <cellStyle name="Normal 11 2" xfId="260"/>
    <cellStyle name="Normal 11 2 2" xfId="760"/>
    <cellStyle name="Normal 11 3" xfId="261"/>
    <cellStyle name="Normal 11 3 2" xfId="761"/>
    <cellStyle name="Normal 11 4" xfId="262"/>
    <cellStyle name="Normal 114" xfId="263"/>
    <cellStyle name="Normal 114 2" xfId="264"/>
    <cellStyle name="Normal 114 2 2" xfId="596"/>
    <cellStyle name="Normal 114 3" xfId="587"/>
    <cellStyle name="Normal 12" xfId="265"/>
    <cellStyle name="Normal 12 2" xfId="266"/>
    <cellStyle name="Normal 12 2 2" xfId="763"/>
    <cellStyle name="Normal 12 3" xfId="762"/>
    <cellStyle name="Normal 13" xfId="267"/>
    <cellStyle name="Normal 13 2" xfId="268"/>
    <cellStyle name="Normal 13 2 2" xfId="594"/>
    <cellStyle name="Normal 13 3" xfId="636"/>
    <cellStyle name="Normal 13_29(d) - Gas extensions -tariffs" xfId="269"/>
    <cellStyle name="Normal 14" xfId="270"/>
    <cellStyle name="Normal 14 2" xfId="271"/>
    <cellStyle name="Normal 14 2 2" xfId="764"/>
    <cellStyle name="Normal 14 2 2 2" xfId="1205"/>
    <cellStyle name="Normal 14 3" xfId="272"/>
    <cellStyle name="Normal 14 3 2" xfId="273"/>
    <cellStyle name="Normal 14 3 3" xfId="274"/>
    <cellStyle name="Normal 14 4" xfId="275"/>
    <cellStyle name="Normal 14 5" xfId="276"/>
    <cellStyle name="Normal 14 5 2" xfId="765"/>
    <cellStyle name="Normal 14 6" xfId="1109"/>
    <cellStyle name="Normal 143" xfId="1206"/>
    <cellStyle name="Normal 144" xfId="1207"/>
    <cellStyle name="Normal 147" xfId="1208"/>
    <cellStyle name="Normal 148" xfId="1209"/>
    <cellStyle name="Normal 149" xfId="1210"/>
    <cellStyle name="Normal 15" xfId="277"/>
    <cellStyle name="Normal 15 2" xfId="278"/>
    <cellStyle name="Normal 15 2 2" xfId="766"/>
    <cellStyle name="Normal 15 3" xfId="637"/>
    <cellStyle name="Normal 15 3 2" xfId="1211"/>
    <cellStyle name="Normal 150" xfId="1212"/>
    <cellStyle name="Normal 151" xfId="1213"/>
    <cellStyle name="Normal 152" xfId="1214"/>
    <cellStyle name="Normal 153" xfId="1215"/>
    <cellStyle name="Normal 154" xfId="1216"/>
    <cellStyle name="Normal 155" xfId="1217"/>
    <cellStyle name="Normal 156" xfId="1218"/>
    <cellStyle name="Normal 16" xfId="279"/>
    <cellStyle name="Normal 16 2" xfId="280"/>
    <cellStyle name="Normal 16 2 2" xfId="767"/>
    <cellStyle name="Normal 16 3" xfId="638"/>
    <cellStyle name="Normal 16 3 2" xfId="1219"/>
    <cellStyle name="Normal 161" xfId="1220"/>
    <cellStyle name="Normal 162" xfId="1221"/>
    <cellStyle name="Normal 163" xfId="1222"/>
    <cellStyle name="Normal 164" xfId="1223"/>
    <cellStyle name="Normal 169" xfId="1224"/>
    <cellStyle name="Normal 17" xfId="281"/>
    <cellStyle name="Normal 17 2" xfId="282"/>
    <cellStyle name="Normal 17 2 2" xfId="283"/>
    <cellStyle name="Normal 17 2 2 2" xfId="284"/>
    <cellStyle name="Normal 17 2 2 3" xfId="285"/>
    <cellStyle name="Normal 17 2 3" xfId="286"/>
    <cellStyle name="Normal 17 2 4" xfId="287"/>
    <cellStyle name="Normal 17 3" xfId="288"/>
    <cellStyle name="Normal 17 3 2" xfId="289"/>
    <cellStyle name="Normal 17 3 2 2" xfId="290"/>
    <cellStyle name="Normal 17 3 2 3" xfId="291"/>
    <cellStyle name="Normal 17 3 3" xfId="292"/>
    <cellStyle name="Normal 17 3 4" xfId="293"/>
    <cellStyle name="Normal 17 4" xfId="294"/>
    <cellStyle name="Normal 17 4 2" xfId="295"/>
    <cellStyle name="Normal 17 4 3" xfId="296"/>
    <cellStyle name="Normal 17 5" xfId="297"/>
    <cellStyle name="Normal 17 6" xfId="298"/>
    <cellStyle name="Normal 170" xfId="1225"/>
    <cellStyle name="Normal 171" xfId="1226"/>
    <cellStyle name="Normal 172" xfId="1227"/>
    <cellStyle name="Normal 177" xfId="1228"/>
    <cellStyle name="Normal 178" xfId="1229"/>
    <cellStyle name="Normal 179" xfId="1230"/>
    <cellStyle name="Normal 18" xfId="299"/>
    <cellStyle name="Normal 18 2" xfId="300"/>
    <cellStyle name="Normal 18 2 2" xfId="769"/>
    <cellStyle name="Normal 18 3" xfId="768"/>
    <cellStyle name="Normal 180" xfId="1231"/>
    <cellStyle name="Normal 181" xfId="1232"/>
    <cellStyle name="Normal 182" xfId="1233"/>
    <cellStyle name="Normal 183" xfId="1234"/>
    <cellStyle name="Normal 184" xfId="1235"/>
    <cellStyle name="Normal 185" xfId="1236"/>
    <cellStyle name="Normal 186" xfId="1237"/>
    <cellStyle name="Normal 187" xfId="1238"/>
    <cellStyle name="Normal 188" xfId="1239"/>
    <cellStyle name="Normal 189" xfId="1240"/>
    <cellStyle name="Normal 19" xfId="301"/>
    <cellStyle name="Normal 19 2" xfId="770"/>
    <cellStyle name="Normal 190" xfId="1241"/>
    <cellStyle name="Normal 192" xfId="1242"/>
    <cellStyle name="Normal 193" xfId="1243"/>
    <cellStyle name="Normal 196" xfId="1244"/>
    <cellStyle name="Normal 197" xfId="1245"/>
    <cellStyle name="Normal 198" xfId="1246"/>
    <cellStyle name="Normal 199" xfId="1247"/>
    <cellStyle name="Normal 2" xfId="2"/>
    <cellStyle name="Normal 2 2" xfId="302"/>
    <cellStyle name="Normal 2 2 2" xfId="303"/>
    <cellStyle name="Normal 2 2 2 2" xfId="639"/>
    <cellStyle name="Normal 2 2 3" xfId="304"/>
    <cellStyle name="Normal 2 2 4" xfId="305"/>
    <cellStyle name="Normal 2 2 5" xfId="306"/>
    <cellStyle name="Normal 2 2 6" xfId="588"/>
    <cellStyle name="Normal 2 3" xfId="307"/>
    <cellStyle name="Normal 2 3 2" xfId="308"/>
    <cellStyle name="Normal 2 3 2 2" xfId="640"/>
    <cellStyle name="Normal 2 3 3" xfId="597"/>
    <cellStyle name="Normal 2 3_29(d) - Gas extensions -tariffs" xfId="309"/>
    <cellStyle name="Normal 2 4" xfId="310"/>
    <cellStyle name="Normal 2 4 2" xfId="311"/>
    <cellStyle name="Normal 2 4 2 2" xfId="771"/>
    <cellStyle name="Normal 2 4 3" xfId="312"/>
    <cellStyle name="Normal 2 4 3 2" xfId="772"/>
    <cellStyle name="Normal 2 4 4" xfId="641"/>
    <cellStyle name="Normal 2 5" xfId="313"/>
    <cellStyle name="Normal 2 5 2" xfId="642"/>
    <cellStyle name="Normal 2_29(d) - Gas extensions -tariffs" xfId="314"/>
    <cellStyle name="Normal 20" xfId="315"/>
    <cellStyle name="Normal 20 2" xfId="316"/>
    <cellStyle name="Normal 20 2 2" xfId="317"/>
    <cellStyle name="Normal 20 3" xfId="318"/>
    <cellStyle name="Normal 20 4" xfId="319"/>
    <cellStyle name="Normal 20 5" xfId="1248"/>
    <cellStyle name="Normal 200" xfId="1249"/>
    <cellStyle name="Normal 201" xfId="1250"/>
    <cellStyle name="Normal 202" xfId="1251"/>
    <cellStyle name="Normal 203" xfId="1252"/>
    <cellStyle name="Normal 204" xfId="1253"/>
    <cellStyle name="Normal 205" xfId="1254"/>
    <cellStyle name="Normal 207" xfId="1255"/>
    <cellStyle name="Normal 208" xfId="1256"/>
    <cellStyle name="Normal 209" xfId="1257"/>
    <cellStyle name="Normal 21" xfId="320"/>
    <cellStyle name="Normal 21 2" xfId="321"/>
    <cellStyle name="Normal 21 3" xfId="322"/>
    <cellStyle name="Normal 210" xfId="1258"/>
    <cellStyle name="Normal 211" xfId="1259"/>
    <cellStyle name="Normal 212" xfId="1260"/>
    <cellStyle name="Normal 213" xfId="1261"/>
    <cellStyle name="Normal 214" xfId="1262"/>
    <cellStyle name="Normal 215" xfId="1263"/>
    <cellStyle name="Normal 216" xfId="1264"/>
    <cellStyle name="Normal 22" xfId="323"/>
    <cellStyle name="Normal 22 2" xfId="773"/>
    <cellStyle name="Normal 23" xfId="324"/>
    <cellStyle name="Normal 23 2" xfId="325"/>
    <cellStyle name="Normal 23 2 2" xfId="326"/>
    <cellStyle name="Normal 23 3" xfId="327"/>
    <cellStyle name="Normal 23 4" xfId="328"/>
    <cellStyle name="Normal 24" xfId="329"/>
    <cellStyle name="Normal 24 2" xfId="330"/>
    <cellStyle name="Normal 24 2 2" xfId="331"/>
    <cellStyle name="Normal 24 3" xfId="332"/>
    <cellStyle name="Normal 24 4" xfId="333"/>
    <cellStyle name="Normal 25" xfId="334"/>
    <cellStyle name="Normal 25 2" xfId="335"/>
    <cellStyle name="Normal 25 2 2" xfId="336"/>
    <cellStyle name="Normal 25 3" xfId="337"/>
    <cellStyle name="Normal 25 4" xfId="338"/>
    <cellStyle name="Normal 26" xfId="339"/>
    <cellStyle name="Normal 26 2" xfId="340"/>
    <cellStyle name="Normal 26 2 2" xfId="341"/>
    <cellStyle name="Normal 26 3" xfId="342"/>
    <cellStyle name="Normal 26 4" xfId="343"/>
    <cellStyle name="Normal 27" xfId="344"/>
    <cellStyle name="Normal 27 2" xfId="774"/>
    <cellStyle name="Normal 28" xfId="345"/>
    <cellStyle name="Normal 28 2" xfId="1108"/>
    <cellStyle name="Normal 29" xfId="346"/>
    <cellStyle name="Normal 29 2" xfId="775"/>
    <cellStyle name="Normal 3" xfId="347"/>
    <cellStyle name="Normal 3 2" xfId="348"/>
    <cellStyle name="Normal 3 2 2" xfId="643"/>
    <cellStyle name="Normal 3 3" xfId="349"/>
    <cellStyle name="Normal 3 3 2" xfId="350"/>
    <cellStyle name="Normal 3 3 2 2" xfId="777"/>
    <cellStyle name="Normal 3 3 3" xfId="351"/>
    <cellStyle name="Normal 3 3 3 2" xfId="778"/>
    <cellStyle name="Normal 3 3 4" xfId="776"/>
    <cellStyle name="Normal 3 4" xfId="352"/>
    <cellStyle name="Normal 3 4 2" xfId="779"/>
    <cellStyle name="Normal 3 5" xfId="353"/>
    <cellStyle name="Normal 3 5 2" xfId="354"/>
    <cellStyle name="Normal 3 5 3" xfId="355"/>
    <cellStyle name="Normal 3 6" xfId="589"/>
    <cellStyle name="Normal 3_29(d) - Gas extensions -tariffs" xfId="356"/>
    <cellStyle name="Normal 30" xfId="357"/>
    <cellStyle name="Normal 30 2" xfId="780"/>
    <cellStyle name="Normal 31" xfId="358"/>
    <cellStyle name="Normal 31 2" xfId="781"/>
    <cellStyle name="Normal 32" xfId="359"/>
    <cellStyle name="Normal 32 2" xfId="1106"/>
    <cellStyle name="Normal 33" xfId="360"/>
    <cellStyle name="Normal 34" xfId="549"/>
    <cellStyle name="Normal 34 2" xfId="948"/>
    <cellStyle name="Normal 34 3" xfId="1105"/>
    <cellStyle name="Normal 35" xfId="551"/>
    <cellStyle name="Normal 35 2" xfId="949"/>
    <cellStyle name="Normal 35 3" xfId="1265"/>
    <cellStyle name="Normal 36" xfId="569"/>
    <cellStyle name="Normal 36 2" xfId="952"/>
    <cellStyle name="Normal 36 3" xfId="1266"/>
    <cellStyle name="Normal 37" xfId="581"/>
    <cellStyle name="Normal 37 2" xfId="1268"/>
    <cellStyle name="Normal 37 3" xfId="1267"/>
    <cellStyle name="Normal 38" xfId="361"/>
    <cellStyle name="Normal 38 2" xfId="362"/>
    <cellStyle name="Normal 38 2 2" xfId="645"/>
    <cellStyle name="Normal 38 3" xfId="644"/>
    <cellStyle name="Normal 38_29(d) - Gas extensions -tariffs" xfId="363"/>
    <cellStyle name="Normal 39" xfId="692"/>
    <cellStyle name="Normal 39 2" xfId="1269"/>
    <cellStyle name="Normal 4" xfId="364"/>
    <cellStyle name="Normal 4 2" xfId="365"/>
    <cellStyle name="Normal 4 2 2" xfId="366"/>
    <cellStyle name="Normal 4 2 2 2" xfId="367"/>
    <cellStyle name="Normal 4 2 2 2 2" xfId="368"/>
    <cellStyle name="Normal 4 2 2 2 3" xfId="369"/>
    <cellStyle name="Normal 4 2 2 3" xfId="370"/>
    <cellStyle name="Normal 4 2 2 4" xfId="371"/>
    <cellStyle name="Normal 4 2 3" xfId="372"/>
    <cellStyle name="Normal 4 2 3 2" xfId="373"/>
    <cellStyle name="Normal 4 2 3 2 2" xfId="374"/>
    <cellStyle name="Normal 4 2 3 2 3" xfId="375"/>
    <cellStyle name="Normal 4 2 3 3" xfId="376"/>
    <cellStyle name="Normal 4 2 3 4" xfId="377"/>
    <cellStyle name="Normal 4 3" xfId="378"/>
    <cellStyle name="Normal 4 3 2" xfId="379"/>
    <cellStyle name="Normal 4 3 2 2" xfId="380"/>
    <cellStyle name="Normal 4 3 2 3" xfId="381"/>
    <cellStyle name="Normal 4 3 3" xfId="382"/>
    <cellStyle name="Normal 4 3 3 2" xfId="383"/>
    <cellStyle name="Normal 4 3 4" xfId="384"/>
    <cellStyle name="Normal 4 3 5" xfId="1270"/>
    <cellStyle name="Normal 4 4" xfId="385"/>
    <cellStyle name="Normal 4 4 2" xfId="782"/>
    <cellStyle name="Normal 4 5" xfId="386"/>
    <cellStyle name="Normal 4 5 2" xfId="783"/>
    <cellStyle name="Normal 4 6" xfId="387"/>
    <cellStyle name="Normal 4 7" xfId="590"/>
    <cellStyle name="Normal 4_29(d) - Gas extensions -tariffs" xfId="388"/>
    <cellStyle name="Normal 40" xfId="389"/>
    <cellStyle name="Normal 40 2" xfId="390"/>
    <cellStyle name="Normal 40 2 2" xfId="647"/>
    <cellStyle name="Normal 40 3" xfId="646"/>
    <cellStyle name="Normal 40_29(d) - Gas extensions -tariffs" xfId="391"/>
    <cellStyle name="Normal 41" xfId="685"/>
    <cellStyle name="Normal 42" xfId="808"/>
    <cellStyle name="Normal 43" xfId="686"/>
    <cellStyle name="Normal 44" xfId="812"/>
    <cellStyle name="Normal 45" xfId="920"/>
    <cellStyle name="Normal 46" xfId="1025"/>
    <cellStyle name="Normal 47" xfId="1441"/>
    <cellStyle name="Normal 5" xfId="392"/>
    <cellStyle name="Normal 5 2" xfId="393"/>
    <cellStyle name="Normal 5 2 2" xfId="648"/>
    <cellStyle name="Normal 5 2 2 2" xfId="1271"/>
    <cellStyle name="Normal 5 3" xfId="394"/>
    <cellStyle name="Normal 5 4" xfId="593"/>
    <cellStyle name="Normal 6" xfId="395"/>
    <cellStyle name="Normal 6 2" xfId="396"/>
    <cellStyle name="Normal 6 2 2" xfId="397"/>
    <cellStyle name="Normal 6 2 2 2" xfId="784"/>
    <cellStyle name="Normal 6 2 3" xfId="649"/>
    <cellStyle name="Normal 7" xfId="398"/>
    <cellStyle name="Normal 7 2" xfId="399"/>
    <cellStyle name="Normal 7 2 2" xfId="400"/>
    <cellStyle name="Normal 7 2 2 2" xfId="401"/>
    <cellStyle name="Normal 7 2 2 3" xfId="402"/>
    <cellStyle name="Normal 7 2 3" xfId="403"/>
    <cellStyle name="Normal 7 2 4" xfId="404"/>
    <cellStyle name="Normal 7 3" xfId="650"/>
    <cellStyle name="Normal 7 3 2" xfId="1272"/>
    <cellStyle name="Normal 8" xfId="405"/>
    <cellStyle name="Normal 8 2" xfId="406"/>
    <cellStyle name="Normal 8 2 2" xfId="407"/>
    <cellStyle name="Normal 8 2 2 2" xfId="785"/>
    <cellStyle name="Normal 8 2 3" xfId="408"/>
    <cellStyle name="Normal 8 2 3 2" xfId="409"/>
    <cellStyle name="Normal 8 2 3 3" xfId="410"/>
    <cellStyle name="Normal 8 2 4" xfId="411"/>
    <cellStyle name="Normal 8 3" xfId="651"/>
    <cellStyle name="Normal 9" xfId="412"/>
    <cellStyle name="Normal 9 2" xfId="413"/>
    <cellStyle name="Normal 9 2 2" xfId="786"/>
    <cellStyle name="Normal 9 3" xfId="652"/>
    <cellStyle name="Note 2" xfId="414"/>
    <cellStyle name="Note 2 2" xfId="415"/>
    <cellStyle name="Note 2 2 2" xfId="787"/>
    <cellStyle name="Note 2 2 2 2" xfId="1003"/>
    <cellStyle name="Note 2 2 2 2 2" xfId="1273"/>
    <cellStyle name="Note 2 2 2 3" xfId="1274"/>
    <cellStyle name="Note 2 2 3" xfId="934"/>
    <cellStyle name="Note 2 2 3 2" xfId="1275"/>
    <cellStyle name="Note 2 2 4" xfId="1276"/>
    <cellStyle name="Note 2 2 5" xfId="1277"/>
    <cellStyle name="Note 2 3" xfId="416"/>
    <cellStyle name="Note 2 3 2" xfId="788"/>
    <cellStyle name="Note 2 3 2 2" xfId="1004"/>
    <cellStyle name="Note 2 3 2 2 2" xfId="1278"/>
    <cellStyle name="Note 2 3 2 3" xfId="1279"/>
    <cellStyle name="Note 2 3 3" xfId="935"/>
    <cellStyle name="Note 2 3 3 2" xfId="1280"/>
    <cellStyle name="Note 2 3 4" xfId="1281"/>
    <cellStyle name="Note 2 3 5" xfId="1282"/>
    <cellStyle name="Note 2 4" xfId="653"/>
    <cellStyle name="Note 2 4 2" xfId="955"/>
    <cellStyle name="Note 2 4 2 2" xfId="1284"/>
    <cellStyle name="Note 2 4 2 3" xfId="1285"/>
    <cellStyle name="Note 2 4 2 4" xfId="1283"/>
    <cellStyle name="Note 2 4 3" xfId="1286"/>
    <cellStyle name="Note 2 4 4" xfId="1287"/>
    <cellStyle name="Note 2 5" xfId="933"/>
    <cellStyle name="Note 2 5 2" xfId="1289"/>
    <cellStyle name="Note 2 5 2 2" xfId="1290"/>
    <cellStyle name="Note 2 5 2 3" xfId="1291"/>
    <cellStyle name="Note 2 5 3" xfId="1292"/>
    <cellStyle name="Note 2 5 4" xfId="1293"/>
    <cellStyle name="Note 2 5 5" xfId="1288"/>
    <cellStyle name="Note 2 6" xfId="1294"/>
    <cellStyle name="Note 2 6 2" xfId="1295"/>
    <cellStyle name="Note 2 6 2 2" xfId="1296"/>
    <cellStyle name="Note 2 6 2 3" xfId="1297"/>
    <cellStyle name="Note 2 6 3" xfId="1298"/>
    <cellStyle name="Note 2 6 4" xfId="1299"/>
    <cellStyle name="Note 2 7" xfId="1300"/>
    <cellStyle name="Note 2 8" xfId="1301"/>
    <cellStyle name="Note 2 9" xfId="1302"/>
    <cellStyle name="Note 3" xfId="417"/>
    <cellStyle name="Note 3 2" xfId="418"/>
    <cellStyle name="Note 3 2 2" xfId="790"/>
    <cellStyle name="Note 3 2 2 2" xfId="1006"/>
    <cellStyle name="Note 3 2 3" xfId="937"/>
    <cellStyle name="Note 3 3" xfId="419"/>
    <cellStyle name="Note 3 3 2" xfId="791"/>
    <cellStyle name="Note 3 3 2 2" xfId="1007"/>
    <cellStyle name="Note 3 3 3" xfId="938"/>
    <cellStyle name="Note 3 4" xfId="789"/>
    <cellStyle name="Note 3 4 2" xfId="1005"/>
    <cellStyle name="Note 3 5" xfId="936"/>
    <cellStyle name="Note 4" xfId="420"/>
    <cellStyle name="Note 4 2" xfId="421"/>
    <cellStyle name="Note 4 2 2" xfId="793"/>
    <cellStyle name="Note 4 2 2 2" xfId="1009"/>
    <cellStyle name="Note 4 2 3" xfId="940"/>
    <cellStyle name="Note 4 3" xfId="422"/>
    <cellStyle name="Note 4 3 2" xfId="794"/>
    <cellStyle name="Note 4 3 2 2" xfId="1010"/>
    <cellStyle name="Note 4 3 3" xfId="941"/>
    <cellStyle name="Note 4 4" xfId="792"/>
    <cellStyle name="Note 4 4 2" xfId="1008"/>
    <cellStyle name="Note 4 5" xfId="939"/>
    <cellStyle name="Number" xfId="872"/>
    <cellStyle name="OffSheet" xfId="873"/>
    <cellStyle name="OffSheet 2" xfId="1019"/>
    <cellStyle name="Offsheet Link" xfId="874"/>
    <cellStyle name="Output 2" xfId="423"/>
    <cellStyle name="Output 2 10" xfId="1303"/>
    <cellStyle name="Output 2 11" xfId="1304"/>
    <cellStyle name="Output 2 12" xfId="1305"/>
    <cellStyle name="Output 2 2" xfId="424"/>
    <cellStyle name="Output 2 2 2" xfId="943"/>
    <cellStyle name="Output 2 2 2 2" xfId="1306"/>
    <cellStyle name="Output 2 2 2 3" xfId="1307"/>
    <cellStyle name="Output 2 2 3" xfId="1308"/>
    <cellStyle name="Output 2 2 3 2" xfId="1309"/>
    <cellStyle name="Output 2 2 3 3" xfId="1310"/>
    <cellStyle name="Output 2 2 4" xfId="1311"/>
    <cellStyle name="Output 2 2 5" xfId="1312"/>
    <cellStyle name="Output 2 2 6" xfId="1313"/>
    <cellStyle name="Output 2 3" xfId="425"/>
    <cellStyle name="Output 2 3 2" xfId="944"/>
    <cellStyle name="Output 2 3 2 2" xfId="1314"/>
    <cellStyle name="Output 2 3 2 3" xfId="1315"/>
    <cellStyle name="Output 2 3 3" xfId="1316"/>
    <cellStyle name="Output 2 3 3 2" xfId="1317"/>
    <cellStyle name="Output 2 3 3 3" xfId="1318"/>
    <cellStyle name="Output 2 3 4" xfId="1319"/>
    <cellStyle name="Output 2 3 5" xfId="1320"/>
    <cellStyle name="Output 2 3 6" xfId="1321"/>
    <cellStyle name="Output 2 4" xfId="942"/>
    <cellStyle name="Output 2 4 2" xfId="1322"/>
    <cellStyle name="Output 2 4 2 2" xfId="1323"/>
    <cellStyle name="Output 2 4 2 3" xfId="1324"/>
    <cellStyle name="Output 2 4 3" xfId="1325"/>
    <cellStyle name="Output 2 4 3 2" xfId="1326"/>
    <cellStyle name="Output 2 4 3 3" xfId="1327"/>
    <cellStyle name="Output 2 4 4" xfId="1328"/>
    <cellStyle name="Output 2 4 5" xfId="1329"/>
    <cellStyle name="Output 2 5" xfId="1330"/>
    <cellStyle name="Output 2 5 2" xfId="1331"/>
    <cellStyle name="Output 2 5 2 2" xfId="1332"/>
    <cellStyle name="Output 2 5 2 3" xfId="1333"/>
    <cellStyle name="Output 2 5 3" xfId="1334"/>
    <cellStyle name="Output 2 5 3 2" xfId="1335"/>
    <cellStyle name="Output 2 5 3 3" xfId="1336"/>
    <cellStyle name="Output 2 5 4" xfId="1337"/>
    <cellStyle name="Output 2 5 5" xfId="1338"/>
    <cellStyle name="Output 2 6" xfId="1339"/>
    <cellStyle name="Output 2 6 2" xfId="1340"/>
    <cellStyle name="Output 2 6 2 2" xfId="1341"/>
    <cellStyle name="Output 2 6 2 3" xfId="1342"/>
    <cellStyle name="Output 2 6 3" xfId="1343"/>
    <cellStyle name="Output 2 6 3 2" xfId="1344"/>
    <cellStyle name="Output 2 6 3 3" xfId="1345"/>
    <cellStyle name="Output 2 6 4" xfId="1346"/>
    <cellStyle name="Output 2 6 5" xfId="1347"/>
    <cellStyle name="Output 2 7" xfId="1348"/>
    <cellStyle name="Output 2 7 2" xfId="1349"/>
    <cellStyle name="Output 2 7 2 2" xfId="1350"/>
    <cellStyle name="Output 2 7 2 3" xfId="1351"/>
    <cellStyle name="Output 2 7 3" xfId="1352"/>
    <cellStyle name="Output 2 7 3 2" xfId="1353"/>
    <cellStyle name="Output 2 7 3 3" xfId="1354"/>
    <cellStyle name="Output 2 7 4" xfId="1355"/>
    <cellStyle name="Output 2 7 5" xfId="1356"/>
    <cellStyle name="Output 2 8" xfId="1357"/>
    <cellStyle name="Output 2 8 2" xfId="1358"/>
    <cellStyle name="Output 2 8 3" xfId="1359"/>
    <cellStyle name="Output 2 9" xfId="1360"/>
    <cellStyle name="Output 2 9 2" xfId="1361"/>
    <cellStyle name="Output 2 9 3" xfId="1362"/>
    <cellStyle name="Percent" xfId="568" builtinId="5"/>
    <cellStyle name="Percent [0]" xfId="562"/>
    <cellStyle name="Percent [1]" xfId="563"/>
    <cellStyle name="Percent [2]" xfId="426"/>
    <cellStyle name="Percent [2] 2" xfId="427"/>
    <cellStyle name="Percent [2] 2 2" xfId="655"/>
    <cellStyle name="Percent [2] 3" xfId="654"/>
    <cellStyle name="Percent [2]_29(d) - Gas extensions -tariffs" xfId="428"/>
    <cellStyle name="Percent [3]" xfId="564"/>
    <cellStyle name="Percent 10" xfId="684"/>
    <cellStyle name="Percent 11" xfId="809"/>
    <cellStyle name="Percent 12" xfId="429"/>
    <cellStyle name="Percent 12 2" xfId="430"/>
    <cellStyle name="Percent 12 2 2" xfId="431"/>
    <cellStyle name="Percent 12 3" xfId="432"/>
    <cellStyle name="Percent 12 4" xfId="433"/>
    <cellStyle name="Percent 13" xfId="810"/>
    <cellStyle name="Percent 14" xfId="811"/>
    <cellStyle name="Percent 15" xfId="815"/>
    <cellStyle name="Percent 16" xfId="923"/>
    <cellStyle name="Percent 17" xfId="1028"/>
    <cellStyle name="Percent 18" xfId="1062"/>
    <cellStyle name="Percent 2" xfId="434"/>
    <cellStyle name="Percent 2 2" xfId="435"/>
    <cellStyle name="Percent 2 2 2" xfId="436"/>
    <cellStyle name="Percent 2 2 2 2" xfId="437"/>
    <cellStyle name="Percent 2 2 2 2 2" xfId="438"/>
    <cellStyle name="Percent 2 2 2 2 3" xfId="439"/>
    <cellStyle name="Percent 2 2 2 3" xfId="440"/>
    <cellStyle name="Percent 2 2 2 4" xfId="441"/>
    <cellStyle name="Percent 2 2 3" xfId="442"/>
    <cellStyle name="Percent 2 2 3 2" xfId="443"/>
    <cellStyle name="Percent 2 2 3 2 2" xfId="444"/>
    <cellStyle name="Percent 2 2 3 2 3" xfId="445"/>
    <cellStyle name="Percent 2 2 3 3" xfId="446"/>
    <cellStyle name="Percent 2 2 3 4" xfId="447"/>
    <cellStyle name="Percent 2 2 4" xfId="656"/>
    <cellStyle name="Percent 2 3" xfId="448"/>
    <cellStyle name="Percent 2 3 2" xfId="449"/>
    <cellStyle name="Percent 2 3 2 2" xfId="450"/>
    <cellStyle name="Percent 2 3 2 3" xfId="451"/>
    <cellStyle name="Percent 2 3 3" xfId="452"/>
    <cellStyle name="Percent 2 3 4" xfId="453"/>
    <cellStyle name="Percent 2 4" xfId="454"/>
    <cellStyle name="Percent 2 4 2" xfId="455"/>
    <cellStyle name="Percent 2 4 2 2" xfId="456"/>
    <cellStyle name="Percent 2 4 2 3" xfId="457"/>
    <cellStyle name="Percent 2 4 3" xfId="458"/>
    <cellStyle name="Percent 2 4 4" xfId="459"/>
    <cellStyle name="Percent 2 5" xfId="591"/>
    <cellStyle name="Percent 3" xfId="460"/>
    <cellStyle name="Percent 3 2" xfId="461"/>
    <cellStyle name="Percent 3 2 2" xfId="658"/>
    <cellStyle name="Percent 3 3" xfId="657"/>
    <cellStyle name="Percent 3 3 2" xfId="1363"/>
    <cellStyle name="Percent 3 4" xfId="462"/>
    <cellStyle name="Percent 3 4 2" xfId="463"/>
    <cellStyle name="Percent 3 4 3" xfId="464"/>
    <cellStyle name="Percent 4" xfId="465"/>
    <cellStyle name="Percent 4 2" xfId="659"/>
    <cellStyle name="Percent 4 2 2" xfId="1364"/>
    <cellStyle name="Percent 5" xfId="466"/>
    <cellStyle name="Percent 5 2" xfId="467"/>
    <cellStyle name="Percent 5 3" xfId="468"/>
    <cellStyle name="Percent 6" xfId="469"/>
    <cellStyle name="Percent 7" xfId="470"/>
    <cellStyle name="Percent 7 2" xfId="660"/>
    <cellStyle name="Percent 8" xfId="580"/>
    <cellStyle name="Percent 9" xfId="583"/>
    <cellStyle name="Percentage" xfId="471"/>
    <cellStyle name="Period Title" xfId="472"/>
    <cellStyle name="PSChar" xfId="473"/>
    <cellStyle name="PSDate" xfId="474"/>
    <cellStyle name="PSDec" xfId="475"/>
    <cellStyle name="PSDetail" xfId="476"/>
    <cellStyle name="PSDetail 2" xfId="1365"/>
    <cellStyle name="PSHeading" xfId="477"/>
    <cellStyle name="PSHeading 2" xfId="478"/>
    <cellStyle name="PSHeading 2 2" xfId="479"/>
    <cellStyle name="PSHeading 2 2 2" xfId="796"/>
    <cellStyle name="PSHeading 2 2 2 2" xfId="1012"/>
    <cellStyle name="PSHeading 2 2 2 3" xfId="1366"/>
    <cellStyle name="PSHeading 2 2 3" xfId="847"/>
    <cellStyle name="PSHeading 2 3" xfId="795"/>
    <cellStyle name="PSHeading 2 3 2" xfId="1011"/>
    <cellStyle name="PSHeading 2 3 3" xfId="1367"/>
    <cellStyle name="PSHeading 2 4" xfId="846"/>
    <cellStyle name="PSHeading 3" xfId="480"/>
    <cellStyle name="PSHeading 3 2" xfId="481"/>
    <cellStyle name="PSHeading 3 2 2" xfId="482"/>
    <cellStyle name="PSHeading 3 2 2 2" xfId="799"/>
    <cellStyle name="PSHeading 3 2 2 2 2" xfId="1015"/>
    <cellStyle name="PSHeading 3 2 2 2 3" xfId="1368"/>
    <cellStyle name="PSHeading 3 2 2 3" xfId="850"/>
    <cellStyle name="PSHeading 3 2 3" xfId="798"/>
    <cellStyle name="PSHeading 3 2 3 2" xfId="1014"/>
    <cellStyle name="PSHeading 3 2 3 3" xfId="1369"/>
    <cellStyle name="PSHeading 3 2 4" xfId="849"/>
    <cellStyle name="PSHeading 3 3" xfId="797"/>
    <cellStyle name="PSHeading 3 3 2" xfId="1013"/>
    <cellStyle name="PSHeading 3 3 3" xfId="1370"/>
    <cellStyle name="PSHeading 3 4" xfId="848"/>
    <cellStyle name="PSHeading 4" xfId="483"/>
    <cellStyle name="PSHeading 4 2" xfId="800"/>
    <cellStyle name="PSHeading 4 2 2" xfId="1016"/>
    <cellStyle name="PSHeading 4 2 3" xfId="1371"/>
    <cellStyle name="PSHeading 4 3" xfId="851"/>
    <cellStyle name="PSHeading 5" xfId="661"/>
    <cellStyle name="PSHeading 5 2" xfId="956"/>
    <cellStyle name="PSHeading 5 3" xfId="1372"/>
    <cellStyle name="PSHeading 6" xfId="833"/>
    <cellStyle name="PSInt" xfId="484"/>
    <cellStyle name="PSSpacer" xfId="485"/>
    <cellStyle name="Ratio" xfId="486"/>
    <cellStyle name="Ratio 2" xfId="487"/>
    <cellStyle name="Ratio 2 2" xfId="663"/>
    <cellStyle name="Ratio 3" xfId="662"/>
    <cellStyle name="Ratio_29(d) - Gas extensions -tariffs" xfId="488"/>
    <cellStyle name="Right Date" xfId="489"/>
    <cellStyle name="Right Number" xfId="490"/>
    <cellStyle name="Right Year" xfId="491"/>
    <cellStyle name="RIN_Input$_3dp" xfId="492"/>
    <cellStyle name="Rt border" xfId="565"/>
    <cellStyle name="Rt border 2" xfId="951"/>
    <cellStyle name="SAPBorder" xfId="875"/>
    <cellStyle name="SAPDataCell" xfId="876"/>
    <cellStyle name="SAPDataTotalCell" xfId="877"/>
    <cellStyle name="SAPDimensionCell" xfId="878"/>
    <cellStyle name="SAPEditableDataCell" xfId="879"/>
    <cellStyle name="SAPEditableDataTotalCell" xfId="880"/>
    <cellStyle name="SAPEmphasized" xfId="881"/>
    <cellStyle name="SAPEmphasizedEditableDataCell" xfId="882"/>
    <cellStyle name="SAPEmphasizedEditableDataTotalCell" xfId="883"/>
    <cellStyle name="SAPEmphasizedLockedDataCell" xfId="884"/>
    <cellStyle name="SAPEmphasizedLockedDataTotalCell" xfId="885"/>
    <cellStyle name="SAPEmphasizedReadonlyDataCell" xfId="886"/>
    <cellStyle name="SAPEmphasizedReadonlyDataTotalCell" xfId="887"/>
    <cellStyle name="SAPEmphasizedTotal" xfId="888"/>
    <cellStyle name="SAPError" xfId="493"/>
    <cellStyle name="SAPError 2" xfId="494"/>
    <cellStyle name="SAPError 2 2" xfId="665"/>
    <cellStyle name="SAPError 3" xfId="664"/>
    <cellStyle name="SAPExceptionLevel1" xfId="889"/>
    <cellStyle name="SAPExceptionLevel2" xfId="890"/>
    <cellStyle name="SAPExceptionLevel3" xfId="891"/>
    <cellStyle name="SAPExceptionLevel4" xfId="892"/>
    <cellStyle name="SAPExceptionLevel5" xfId="893"/>
    <cellStyle name="SAPExceptionLevel6" xfId="894"/>
    <cellStyle name="SAPExceptionLevel7" xfId="895"/>
    <cellStyle name="SAPExceptionLevel8" xfId="896"/>
    <cellStyle name="SAPExceptionLevel9" xfId="897"/>
    <cellStyle name="SAPFormula" xfId="898"/>
    <cellStyle name="SAPHierarchyCell0" xfId="899"/>
    <cellStyle name="SAPHierarchyCell1" xfId="900"/>
    <cellStyle name="SAPHierarchyCell2" xfId="901"/>
    <cellStyle name="SAPHierarchyCell3" xfId="902"/>
    <cellStyle name="SAPHierarchyCell4" xfId="903"/>
    <cellStyle name="SAPKey" xfId="495"/>
    <cellStyle name="SAPKey 2" xfId="496"/>
    <cellStyle name="SAPKey 2 2" xfId="667"/>
    <cellStyle name="SAPKey 3" xfId="666"/>
    <cellStyle name="SAPLocked" xfId="497"/>
    <cellStyle name="SAPLocked 2" xfId="498"/>
    <cellStyle name="SAPLocked 2 2" xfId="669"/>
    <cellStyle name="SAPLocked 3" xfId="668"/>
    <cellStyle name="SAPLockedDataCell" xfId="904"/>
    <cellStyle name="SAPLockedDataTotalCell" xfId="905"/>
    <cellStyle name="SAPMemberCell" xfId="906"/>
    <cellStyle name="SAPMemberTotalCell" xfId="907"/>
    <cellStyle name="SAPMessageText" xfId="908"/>
    <cellStyle name="SAPOutput" xfId="499"/>
    <cellStyle name="SAPOutput 2" xfId="500"/>
    <cellStyle name="SAPOutput 2 2" xfId="671"/>
    <cellStyle name="SAPOutput 3" xfId="670"/>
    <cellStyle name="SAPReadonlyDataCell" xfId="909"/>
    <cellStyle name="SAPReadonlyDataTotalCell" xfId="910"/>
    <cellStyle name="SAPSpace" xfId="501"/>
    <cellStyle name="SAPSpace 2" xfId="502"/>
    <cellStyle name="SAPSpace 2 2" xfId="673"/>
    <cellStyle name="SAPSpace 3" xfId="672"/>
    <cellStyle name="SAPText" xfId="503"/>
    <cellStyle name="SAPText 2" xfId="504"/>
    <cellStyle name="SAPText 2 2" xfId="675"/>
    <cellStyle name="SAPText 3" xfId="674"/>
    <cellStyle name="SAPUnLocked" xfId="505"/>
    <cellStyle name="SAPUnLocked 2" xfId="506"/>
    <cellStyle name="SAPUnLocked 2 2" xfId="677"/>
    <cellStyle name="SAPUnLocked 3" xfId="676"/>
    <cellStyle name="Sheet Title" xfId="507"/>
    <cellStyle name="SheetHeader1" xfId="508"/>
    <cellStyle name="Spreadsheet Title" xfId="911"/>
    <cellStyle name="Style 1" xfId="509"/>
    <cellStyle name="Style 1 2" xfId="510"/>
    <cellStyle name="Style 1 2 2" xfId="511"/>
    <cellStyle name="Style 1 2 2 2" xfId="801"/>
    <cellStyle name="Style 1 2 3" xfId="679"/>
    <cellStyle name="Style 1 3" xfId="512"/>
    <cellStyle name="Style 1 3 2" xfId="513"/>
    <cellStyle name="Style 1 3 2 2" xfId="803"/>
    <cellStyle name="Style 1 3 3" xfId="514"/>
    <cellStyle name="Style 1 3 3 2" xfId="804"/>
    <cellStyle name="Style 1 3 4" xfId="802"/>
    <cellStyle name="Style 1 4" xfId="515"/>
    <cellStyle name="Style 1 4 2" xfId="805"/>
    <cellStyle name="Style 1 5" xfId="678"/>
    <cellStyle name="Style 1_29(d) - Gas extensions -tariffs" xfId="516"/>
    <cellStyle name="Style2" xfId="517"/>
    <cellStyle name="Style3" xfId="518"/>
    <cellStyle name="Style4" xfId="519"/>
    <cellStyle name="Style4 2" xfId="520"/>
    <cellStyle name="Style4 2 2" xfId="681"/>
    <cellStyle name="Style4 3" xfId="680"/>
    <cellStyle name="Style4_29(d) - Gas extensions -tariffs" xfId="521"/>
    <cellStyle name="Style5" xfId="522"/>
    <cellStyle name="Style5 2" xfId="523"/>
    <cellStyle name="Style5 2 2" xfId="683"/>
    <cellStyle name="Style5 3" xfId="682"/>
    <cellStyle name="Style5_29(d) - Gas extensions -tariffs" xfId="524"/>
    <cellStyle name="Sub-total" xfId="912"/>
    <cellStyle name="Sub-total 2" xfId="1020"/>
    <cellStyle name="Table Head Green" xfId="525"/>
    <cellStyle name="Table Head Green 2" xfId="1373"/>
    <cellStyle name="Table Head Green 2 2" xfId="1374"/>
    <cellStyle name="Table Head Green 3" xfId="1375"/>
    <cellStyle name="Table Head Green 4" xfId="1376"/>
    <cellStyle name="Table Head_pldt" xfId="526"/>
    <cellStyle name="Table Heading" xfId="913"/>
    <cellStyle name="Table Source" xfId="527"/>
    <cellStyle name="Table Units" xfId="528"/>
    <cellStyle name="Table Units 2" xfId="1377"/>
    <cellStyle name="Table_Heading" xfId="914"/>
    <cellStyle name="TableLvl2" xfId="529"/>
    <cellStyle name="TableLvl3" xfId="530"/>
    <cellStyle name="Technical Input" xfId="915"/>
    <cellStyle name="Technical_Input" xfId="916"/>
    <cellStyle name="Text" xfId="531"/>
    <cellStyle name="Text 2" xfId="532"/>
    <cellStyle name="Text 3" xfId="533"/>
    <cellStyle name="Text 3 2" xfId="689"/>
    <cellStyle name="Text 4" xfId="688"/>
    <cellStyle name="Text Head 1" xfId="534"/>
    <cellStyle name="Text Head 1 2" xfId="1378"/>
    <cellStyle name="Text Head 2" xfId="535"/>
    <cellStyle name="Text Head 2 2" xfId="1379"/>
    <cellStyle name="Text Indent 2" xfId="536"/>
    <cellStyle name="Theirs" xfId="537"/>
    <cellStyle name="Title 2" xfId="538"/>
    <cellStyle name="Title 3" xfId="566"/>
    <cellStyle name="TOC 1" xfId="539"/>
    <cellStyle name="TOC 2" xfId="540"/>
    <cellStyle name="TOC 3" xfId="541"/>
    <cellStyle name="Total 2" xfId="542"/>
    <cellStyle name="Total 2 10" xfId="1380"/>
    <cellStyle name="Total 2 11" xfId="1381"/>
    <cellStyle name="Total 2 12" xfId="1382"/>
    <cellStyle name="Total 2 2" xfId="543"/>
    <cellStyle name="Total 2 2 2" xfId="946"/>
    <cellStyle name="Total 2 2 2 2" xfId="1383"/>
    <cellStyle name="Total 2 2 2 3" xfId="1384"/>
    <cellStyle name="Total 2 2 3" xfId="1385"/>
    <cellStyle name="Total 2 2 3 2" xfId="1386"/>
    <cellStyle name="Total 2 2 3 3" xfId="1387"/>
    <cellStyle name="Total 2 2 4" xfId="1388"/>
    <cellStyle name="Total 2 2 5" xfId="1389"/>
    <cellStyle name="Total 2 2 6" xfId="1390"/>
    <cellStyle name="Total 2 3" xfId="544"/>
    <cellStyle name="Total 2 3 2" xfId="947"/>
    <cellStyle name="Total 2 3 2 2" xfId="1391"/>
    <cellStyle name="Total 2 3 2 3" xfId="1392"/>
    <cellStyle name="Total 2 3 3" xfId="1393"/>
    <cellStyle name="Total 2 3 3 2" xfId="1394"/>
    <cellStyle name="Total 2 3 3 3" xfId="1395"/>
    <cellStyle name="Total 2 3 4" xfId="1396"/>
    <cellStyle name="Total 2 3 5" xfId="1397"/>
    <cellStyle name="Total 2 3 6" xfId="1398"/>
    <cellStyle name="Total 2 4" xfId="945"/>
    <cellStyle name="Total 2 4 2" xfId="1399"/>
    <cellStyle name="Total 2 4 2 2" xfId="1400"/>
    <cellStyle name="Total 2 4 2 3" xfId="1401"/>
    <cellStyle name="Total 2 4 3" xfId="1402"/>
    <cellStyle name="Total 2 4 3 2" xfId="1403"/>
    <cellStyle name="Total 2 4 3 3" xfId="1404"/>
    <cellStyle name="Total 2 4 4" xfId="1405"/>
    <cellStyle name="Total 2 4 5" xfId="1406"/>
    <cellStyle name="Total 2 5" xfId="1407"/>
    <cellStyle name="Total 2 5 2" xfId="1408"/>
    <cellStyle name="Total 2 5 2 2" xfId="1409"/>
    <cellStyle name="Total 2 5 2 3" xfId="1410"/>
    <cellStyle name="Total 2 5 3" xfId="1411"/>
    <cellStyle name="Total 2 5 3 2" xfId="1412"/>
    <cellStyle name="Total 2 5 3 3" xfId="1413"/>
    <cellStyle name="Total 2 5 4" xfId="1414"/>
    <cellStyle name="Total 2 5 5" xfId="1415"/>
    <cellStyle name="Total 2 6" xfId="1416"/>
    <cellStyle name="Total 2 6 2" xfId="1417"/>
    <cellStyle name="Total 2 6 2 2" xfId="1418"/>
    <cellStyle name="Total 2 6 2 3" xfId="1419"/>
    <cellStyle name="Total 2 6 3" xfId="1420"/>
    <cellStyle name="Total 2 6 3 2" xfId="1421"/>
    <cellStyle name="Total 2 6 3 3" xfId="1422"/>
    <cellStyle name="Total 2 6 4" xfId="1423"/>
    <cellStyle name="Total 2 6 5" xfId="1424"/>
    <cellStyle name="Total 2 7" xfId="1425"/>
    <cellStyle name="Total 2 7 2" xfId="1426"/>
    <cellStyle name="Total 2 7 2 2" xfId="1427"/>
    <cellStyle name="Total 2 7 2 3" xfId="1428"/>
    <cellStyle name="Total 2 7 3" xfId="1429"/>
    <cellStyle name="Total 2 7 3 2" xfId="1430"/>
    <cellStyle name="Total 2 7 3 3" xfId="1431"/>
    <cellStyle name="Total 2 7 4" xfId="1432"/>
    <cellStyle name="Total 2 7 5" xfId="1433"/>
    <cellStyle name="Total 2 8" xfId="1434"/>
    <cellStyle name="Total 2 8 2" xfId="1435"/>
    <cellStyle name="Total 2 8 3" xfId="1436"/>
    <cellStyle name="Total 2 9" xfId="1437"/>
    <cellStyle name="Total 2 9 2" xfId="1438"/>
    <cellStyle name="Total 2 9 3" xfId="1439"/>
    <cellStyle name="Unique/Change Formula 2 2" xfId="917"/>
    <cellStyle name="unit" xfId="918"/>
    <cellStyle name="Units" xfId="919"/>
    <cellStyle name="Warning Text 2" xfId="545"/>
    <cellStyle name="year" xfId="546"/>
    <cellStyle name="year 2" xfId="547"/>
    <cellStyle name="year 2 2" xfId="694"/>
    <cellStyle name="year 3" xfId="693"/>
    <cellStyle name="year_29(d) - Gas extensions -tariffs" xfId="548"/>
  </cellStyles>
  <dxfs count="0"/>
  <tableStyles count="0" defaultTableStyle="TableStyleMedium2" defaultPivotStyle="PivotStyleLight16"/>
  <colors>
    <mruColors>
      <color rgb="FFC4EBB5"/>
      <color rgb="FFFFFF9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ustomXml" Target="../customXml/item1.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Calculations!$D$10</c:f>
              <c:strCache>
                <c:ptCount val="1"/>
                <c:pt idx="0">
                  <c:v>Target Revenue</c:v>
                </c:pt>
              </c:strCache>
            </c:strRef>
          </c:tx>
          <c:spPr>
            <a:solidFill>
              <a:srgbClr val="EA851A"/>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Calculations!$E$10:$S$10</c:f>
              <c:numCache>
                <c:formatCode>_-* #,##0_-;\-* #,##0_-;_-* "-"??_-;_-@_-</c:formatCode>
                <c:ptCount val="15"/>
                <c:pt idx="0">
                  <c:v>811.22625783308479</c:v>
                </c:pt>
                <c:pt idx="1">
                  <c:v>841.66887814335053</c:v>
                </c:pt>
                <c:pt idx="2">
                  <c:v>868.81948711571681</c:v>
                </c:pt>
                <c:pt idx="3">
                  <c:v>921.49503539560988</c:v>
                </c:pt>
                <c:pt idx="4">
                  <c:v>1063.1542283707811</c:v>
                </c:pt>
                <c:pt idx="5">
                  <c:v>1272.4741317965586</c:v>
                </c:pt>
                <c:pt idx="6">
                  <c:v>1502.2326647999444</c:v>
                </c:pt>
                <c:pt idx="7">
                  <c:v>1676.9756225354122</c:v>
                </c:pt>
                <c:pt idx="8">
                  <c:v>1595.1169464557045</c:v>
                </c:pt>
                <c:pt idx="9">
                  <c:v>1422.7749560309041</c:v>
                </c:pt>
                <c:pt idx="10">
                  <c:v>984.93845330985459</c:v>
                </c:pt>
                <c:pt idx="11">
                  <c:v>979.50161694070948</c:v>
                </c:pt>
                <c:pt idx="12">
                  <c:v>1009.7034073596931</c:v>
                </c:pt>
                <c:pt idx="13">
                  <c:v>1013.0733749219866</c:v>
                </c:pt>
                <c:pt idx="14">
                  <c:v>1010.9053439458479</c:v>
                </c:pt>
              </c:numCache>
            </c:numRef>
          </c:val>
          <c:extLst>
            <c:ext xmlns:c16="http://schemas.microsoft.com/office/drawing/2014/chart" uri="{C3380CC4-5D6E-409C-BE32-E72D297353CC}">
              <c16:uniqueId val="{00000000-9416-4EEB-A9FF-1C44E44DD5CD}"/>
            </c:ext>
          </c:extLst>
        </c:ser>
        <c:ser>
          <c:idx val="1"/>
          <c:order val="1"/>
          <c:tx>
            <c:strRef>
              <c:f>Calculations!$D$11</c:f>
              <c:strCache>
                <c:ptCount val="1"/>
                <c:pt idx="0">
                  <c:v>Actual Revenue</c:v>
                </c:pt>
              </c:strCache>
            </c:strRef>
          </c:tx>
          <c:spPr>
            <a:solidFill>
              <a:srgbClr val="816E59"/>
            </a:solidFill>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Calculations!$E$11:$S$11</c:f>
              <c:numCache>
                <c:formatCode>_-* #,##0_-;\-* #,##0_-;_-* "-"??_-;_-@_-</c:formatCode>
                <c:ptCount val="15"/>
                <c:pt idx="0">
                  <c:v>801.89560347662905</c:v>
                </c:pt>
                <c:pt idx="1">
                  <c:v>858.85700124976518</c:v>
                </c:pt>
                <c:pt idx="2">
                  <c:v>898.826587612494</c:v>
                </c:pt>
                <c:pt idx="3">
                  <c:v>939.03742548275829</c:v>
                </c:pt>
                <c:pt idx="4">
                  <c:v>1084.8983892571971</c:v>
                </c:pt>
                <c:pt idx="5">
                  <c:v>1210.6610590576286</c:v>
                </c:pt>
                <c:pt idx="6">
                  <c:v>1473.6678225366152</c:v>
                </c:pt>
                <c:pt idx="7">
                  <c:v>1711.6721066907678</c:v>
                </c:pt>
                <c:pt idx="8">
                  <c:v>1559.593717516899</c:v>
                </c:pt>
                <c:pt idx="9">
                  <c:v>1503.0293348782186</c:v>
                </c:pt>
                <c:pt idx="10">
                  <c:v>925.99985904809398</c:v>
                </c:pt>
                <c:pt idx="11">
                  <c:v>1012.2168487466832</c:v>
                </c:pt>
                <c:pt idx="12">
                  <c:v>1024.013610345055</c:v>
                </c:pt>
                <c:pt idx="13">
                  <c:v>1017.339955680151</c:v>
                </c:pt>
                <c:pt idx="14">
                  <c:v>987.10355318251106</c:v>
                </c:pt>
              </c:numCache>
            </c:numRef>
          </c:val>
          <c:extLst>
            <c:ext xmlns:c16="http://schemas.microsoft.com/office/drawing/2014/chart" uri="{C3380CC4-5D6E-409C-BE32-E72D297353CC}">
              <c16:uniqueId val="{00000001-9416-4EEB-A9FF-1C44E44DD5CD}"/>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title>
          <c:tx>
            <c:rich>
              <a:bodyPr rot="-5400000" vert="horz"/>
              <a:lstStyle/>
              <a:p>
                <a:pPr>
                  <a:defRPr>
                    <a:solidFill>
                      <a:sysClr val="windowText" lastClr="000000"/>
                    </a:solidFill>
                  </a:defRPr>
                </a:pPr>
                <a:r>
                  <a:rPr lang="en-US">
                    <a:solidFill>
                      <a:sysClr val="windowText" lastClr="000000"/>
                    </a:solidFill>
                  </a:rPr>
                  <a:t>$m 2020</a:t>
                </a:r>
              </a:p>
            </c:rich>
          </c:tx>
          <c:overlay val="0"/>
        </c:title>
        <c:numFmt formatCode="_-* #,##0_-;\-* #,##0_-;_-* &quot;-&quot;??_-;_-@_-" sourceLinked="1"/>
        <c:majorTickMark val="out"/>
        <c:minorTickMark val="none"/>
        <c:tickLblPos val="nextTo"/>
        <c:crossAx val="45645683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2108756167861613"/>
          <c:y val="7.7244098329139199E-2"/>
          <c:w val="0.84713139544274041"/>
          <c:h val="0.79796899606683158"/>
        </c:manualLayout>
      </c:layout>
      <c:barChart>
        <c:barDir val="col"/>
        <c:grouping val="clustered"/>
        <c:varyColors val="0"/>
        <c:ser>
          <c:idx val="0"/>
          <c:order val="0"/>
          <c:tx>
            <c:strRef>
              <c:f>Calculations!$D$26</c:f>
              <c:strCache>
                <c:ptCount val="1"/>
                <c:pt idx="0">
                  <c:v>Network utilisation</c:v>
                </c:pt>
              </c:strCache>
            </c:strRef>
          </c:tx>
          <c:spPr>
            <a:solidFill>
              <a:schemeClr val="accent1"/>
            </a:solidFill>
            <a:ln>
              <a:noFill/>
            </a:ln>
            <a:effectLst/>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Calculations!$E$26:$S$26</c:f>
              <c:numCache>
                <c:formatCode>_(* #,##0.00_);_(* \(#,##0.00\);_(* "-"??_);_(@_)</c:formatCode>
                <c:ptCount val="15"/>
                <c:pt idx="0">
                  <c:v>0.39678700091303232</c:v>
                </c:pt>
                <c:pt idx="1">
                  <c:v>0.35528354892113556</c:v>
                </c:pt>
                <c:pt idx="2">
                  <c:v>0.32456279112797276</c:v>
                </c:pt>
                <c:pt idx="3">
                  <c:v>0.3291723603283101</c:v>
                </c:pt>
                <c:pt idx="4">
                  <c:v>0.30546469166736379</c:v>
                </c:pt>
                <c:pt idx="5">
                  <c:v>0.29051348942375832</c:v>
                </c:pt>
                <c:pt idx="6">
                  <c:v>0.26061742313573227</c:v>
                </c:pt>
                <c:pt idx="7">
                  <c:v>0.27098473316935551</c:v>
                </c:pt>
                <c:pt idx="8">
                  <c:v>0.19466092405147223</c:v>
                </c:pt>
                <c:pt idx="9">
                  <c:v>0.17990463554482405</c:v>
                </c:pt>
                <c:pt idx="10">
                  <c:v>0.18698284583759339</c:v>
                </c:pt>
                <c:pt idx="11">
                  <c:v>0.19896528438294503</c:v>
                </c:pt>
                <c:pt idx="12">
                  <c:v>0.18886408165125074</c:v>
                </c:pt>
                <c:pt idx="13">
                  <c:v>0.1946363712067827</c:v>
                </c:pt>
                <c:pt idx="14">
                  <c:v>0.19445469785492589</c:v>
                </c:pt>
              </c:numCache>
            </c:numRef>
          </c:val>
          <c:extLst>
            <c:ext xmlns:c16="http://schemas.microsoft.com/office/drawing/2014/chart" uri="{C3380CC4-5D6E-409C-BE32-E72D297353CC}">
              <c16:uniqueId val="{00000000-673A-4B13-9FA0-1A22F2974713}"/>
            </c:ext>
          </c:extLst>
        </c:ser>
        <c:dLbls>
          <c:showLegendKey val="0"/>
          <c:showVal val="0"/>
          <c:showCatName val="0"/>
          <c:showSerName val="0"/>
          <c:showPercent val="0"/>
          <c:showBubbleSize val="0"/>
        </c:dLbls>
        <c:gapWidth val="150"/>
        <c:axId val="451725952"/>
        <c:axId val="457638272"/>
      </c:barChart>
      <c:catAx>
        <c:axId val="4517259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57638272"/>
        <c:crosses val="autoZero"/>
        <c:auto val="1"/>
        <c:lblAlgn val="ctr"/>
        <c:lblOffset val="100"/>
        <c:noMultiLvlLbl val="0"/>
      </c:catAx>
      <c:valAx>
        <c:axId val="457638272"/>
        <c:scaling>
          <c:orientation val="minMax"/>
          <c:min val="0"/>
        </c:scaling>
        <c:delete val="0"/>
        <c:axPos val="l"/>
        <c:majorGridlines>
          <c:spPr>
            <a:ln w="9525" cap="flat" cmpd="sng" algn="ctr">
              <a:noFill/>
              <a:prstDash val="solid"/>
              <a:round/>
            </a:ln>
            <a:effectLst/>
          </c:spPr>
        </c:majorGridlines>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5172595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clustered"/>
        <c:varyColors val="0"/>
        <c:ser>
          <c:idx val="0"/>
          <c:order val="0"/>
          <c:tx>
            <c:strRef>
              <c:f>Calculations!$D$27</c:f>
              <c:strCache>
                <c:ptCount val="1"/>
                <c:pt idx="0">
                  <c:v>Regulatory service life - overhead lines less than 33Kv (wires and poles)</c:v>
                </c:pt>
              </c:strCache>
            </c:strRef>
          </c:tx>
          <c:spPr>
            <a:solidFill>
              <a:schemeClr val="accent2">
                <a:lumMod val="60000"/>
                <a:lumOff val="40000"/>
              </a:schemeClr>
            </a:solidFill>
            <a:ln>
              <a:noFill/>
            </a:ln>
            <a:effectLst/>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Calculations!$E$27:$S$27</c:f>
              <c:numCache>
                <c:formatCode>_-* #,##0.0_-;\-* #,##0.0_-;_-* "-"??_-;_-@_-</c:formatCode>
                <c:ptCount val="15"/>
                <c:pt idx="0">
                  <c:v>27.740623392230098</c:v>
                </c:pt>
                <c:pt idx="1">
                  <c:v>28.312336380175601</c:v>
                </c:pt>
                <c:pt idx="2">
                  <c:v>28.823347728903499</c:v>
                </c:pt>
                <c:pt idx="3">
                  <c:v>29.387997972713698</c:v>
                </c:pt>
                <c:pt idx="4">
                  <c:v>29.9352415739219</c:v>
                </c:pt>
                <c:pt idx="5">
                  <c:v>30.404243698334799</c:v>
                </c:pt>
                <c:pt idx="6">
                  <c:v>30.8476268523121</c:v>
                </c:pt>
                <c:pt idx="7">
                  <c:v>31.605301870633799</c:v>
                </c:pt>
                <c:pt idx="8">
                  <c:v>39.159128843741001</c:v>
                </c:pt>
                <c:pt idx="9">
                  <c:v>41.395644063692004</c:v>
                </c:pt>
                <c:pt idx="10">
                  <c:v>41.994774078038304</c:v>
                </c:pt>
                <c:pt idx="11">
                  <c:v>42.687483530460398</c:v>
                </c:pt>
                <c:pt idx="12">
                  <c:v>43.521999999999998</c:v>
                </c:pt>
                <c:pt idx="13">
                  <c:v>44.103000000000002</c:v>
                </c:pt>
                <c:pt idx="14" formatCode="_-* #,##0_-;\-* #,##0_-;_-* &quot;-&quot;??_-;_-@_-">
                  <c:v>44.427999999999997</c:v>
                </c:pt>
              </c:numCache>
            </c:numRef>
          </c:val>
          <c:extLst>
            <c:ext xmlns:c16="http://schemas.microsoft.com/office/drawing/2014/chart" uri="{C3380CC4-5D6E-409C-BE32-E72D297353CC}">
              <c16:uniqueId val="{00000000-39C8-401C-A734-2914C10D0838}"/>
            </c:ext>
          </c:extLst>
        </c:ser>
        <c:ser>
          <c:idx val="1"/>
          <c:order val="1"/>
          <c:tx>
            <c:strRef>
              <c:f>Calculations!$D$28</c:f>
              <c:strCache>
                <c:ptCount val="1"/>
                <c:pt idx="0">
                  <c:v>Regulatory service life - distribution substations and transformers</c:v>
                </c:pt>
              </c:strCache>
            </c:strRef>
          </c:tx>
          <c:spPr>
            <a:solidFill>
              <a:schemeClr val="accent2"/>
            </a:solidFill>
            <a:ln>
              <a:noFill/>
            </a:ln>
            <a:effectLst/>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Calculations!$E$28:$S$28</c:f>
              <c:numCache>
                <c:formatCode>_-* #,##0.0_-;\-* #,##0.0_-;_-* "-"??_-;_-@_-</c:formatCode>
                <c:ptCount val="15"/>
                <c:pt idx="0">
                  <c:v>21.4931203862281</c:v>
                </c:pt>
                <c:pt idx="1">
                  <c:v>21.989545276826799</c:v>
                </c:pt>
                <c:pt idx="2">
                  <c:v>22.4664777886358</c:v>
                </c:pt>
                <c:pt idx="3">
                  <c:v>23.068688791904901</c:v>
                </c:pt>
                <c:pt idx="4">
                  <c:v>23.6414470033478</c:v>
                </c:pt>
                <c:pt idx="5">
                  <c:v>24.193101490112198</c:v>
                </c:pt>
                <c:pt idx="6">
                  <c:v>24.7304779883851</c:v>
                </c:pt>
                <c:pt idx="7">
                  <c:v>25.570920660801601</c:v>
                </c:pt>
                <c:pt idx="8">
                  <c:v>22.698834459867001</c:v>
                </c:pt>
                <c:pt idx="9">
                  <c:v>23.103745461599399</c:v>
                </c:pt>
                <c:pt idx="10">
                  <c:v>23.196553866859499</c:v>
                </c:pt>
                <c:pt idx="11">
                  <c:v>23.514333760443101</c:v>
                </c:pt>
                <c:pt idx="12">
                  <c:v>23.934000000000001</c:v>
                </c:pt>
                <c:pt idx="13">
                  <c:v>24.056999999999999</c:v>
                </c:pt>
                <c:pt idx="14" formatCode="_-* #,##0_-;\-* #,##0_-;_-* &quot;-&quot;??_-;_-@_-">
                  <c:v>23.879000000000001</c:v>
                </c:pt>
              </c:numCache>
            </c:numRef>
          </c:val>
          <c:extLst>
            <c:ext xmlns:c16="http://schemas.microsoft.com/office/drawing/2014/chart" uri="{C3380CC4-5D6E-409C-BE32-E72D297353CC}">
              <c16:uniqueId val="{00000001-39C8-401C-A734-2914C10D0838}"/>
            </c:ext>
          </c:extLst>
        </c:ser>
        <c:ser>
          <c:idx val="2"/>
          <c:order val="2"/>
          <c:tx>
            <c:strRef>
              <c:f>Calculations!$D$29</c:f>
              <c:strCache>
                <c:ptCount val="1"/>
                <c:pt idx="0">
                  <c:v>Regulatory service life - zone substations and transformers</c:v>
                </c:pt>
              </c:strCache>
            </c:strRef>
          </c:tx>
          <c:spPr>
            <a:solidFill>
              <a:srgbClr val="816E59"/>
            </a:solidFill>
            <a:ln>
              <a:noFill/>
            </a:ln>
            <a:effectLst/>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Calculations!$E$29:$S$29</c:f>
              <c:numCache>
                <c:formatCode>_-* #,##0.0_-;\-* #,##0.0_-;_-* "-"??_-;_-@_-</c:formatCode>
                <c:ptCount val="15"/>
                <c:pt idx="0">
                  <c:v>30.763218904193501</c:v>
                </c:pt>
                <c:pt idx="1">
                  <c:v>26.7363067697185</c:v>
                </c:pt>
                <c:pt idx="2">
                  <c:v>27.088335941574499</c:v>
                </c:pt>
                <c:pt idx="3">
                  <c:v>27.642259886039501</c:v>
                </c:pt>
                <c:pt idx="4">
                  <c:v>27.6609910342166</c:v>
                </c:pt>
                <c:pt idx="5">
                  <c:v>28.221706286236401</c:v>
                </c:pt>
                <c:pt idx="6">
                  <c:v>28.553855053102101</c:v>
                </c:pt>
                <c:pt idx="7">
                  <c:v>30.105058546855499</c:v>
                </c:pt>
                <c:pt idx="8">
                  <c:v>20.849863971551699</c:v>
                </c:pt>
                <c:pt idx="9">
                  <c:v>24.1843593250982</c:v>
                </c:pt>
                <c:pt idx="10">
                  <c:v>24.221486808792299</c:v>
                </c:pt>
                <c:pt idx="11">
                  <c:v>24.927462612470801</c:v>
                </c:pt>
                <c:pt idx="12">
                  <c:v>25.452000000000002</c:v>
                </c:pt>
                <c:pt idx="13">
                  <c:v>25.788</c:v>
                </c:pt>
                <c:pt idx="14" formatCode="_-* #,##0_-;\-* #,##0_-;_-* &quot;-&quot;??_-;_-@_-">
                  <c:v>26.405999999999999</c:v>
                </c:pt>
              </c:numCache>
            </c:numRef>
          </c:val>
          <c:extLst>
            <c:ext xmlns:c16="http://schemas.microsoft.com/office/drawing/2014/chart" uri="{C3380CC4-5D6E-409C-BE32-E72D297353CC}">
              <c16:uniqueId val="{00000002-39C8-401C-A734-2914C10D0838}"/>
            </c:ext>
          </c:extLst>
        </c:ser>
        <c:dLbls>
          <c:showLegendKey val="0"/>
          <c:showVal val="0"/>
          <c:showCatName val="0"/>
          <c:showSerName val="0"/>
          <c:showPercent val="0"/>
          <c:showBubbleSize val="0"/>
        </c:dLbls>
        <c:gapWidth val="219"/>
        <c:overlap val="-27"/>
        <c:axId val="814721256"/>
        <c:axId val="814716008"/>
      </c:barChart>
      <c:catAx>
        <c:axId val="81472125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716008"/>
        <c:crosses val="autoZero"/>
        <c:auto val="1"/>
        <c:lblAlgn val="ctr"/>
        <c:lblOffset val="100"/>
        <c:noMultiLvlLbl val="0"/>
      </c:catAx>
      <c:valAx>
        <c:axId val="814716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Service Life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721256"/>
        <c:crosses val="autoZero"/>
        <c:crossBetween val="between"/>
      </c:valAx>
      <c:spPr>
        <a:noFill/>
        <a:ln w="25400">
          <a:noFill/>
        </a:ln>
        <a:effectLst/>
      </c:spPr>
    </c:plotArea>
    <c:legend>
      <c:legendPos val="b"/>
      <c:layout>
        <c:manualLayout>
          <c:xMode val="edge"/>
          <c:yMode val="edge"/>
          <c:x val="4.5516487455197145E-2"/>
          <c:y val="0.80689131485669452"/>
          <c:w val="0.91579480286738346"/>
          <c:h val="0.169590152223121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Annual Revenue - Distribution total ($m 2020)</a:t>
            </a:r>
          </a:p>
        </c:rich>
      </c:tx>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'1. Revenue'!$B$30</c:f>
              <c:strCache>
                <c:ptCount val="1"/>
                <c:pt idx="0">
                  <c:v>Target Revenue</c:v>
                </c:pt>
              </c:strCache>
            </c:strRef>
          </c:tx>
          <c:spPr>
            <a:pattFill prst="pct50">
              <a:fgClr>
                <a:srgbClr val="5980BF"/>
              </a:fgClr>
              <a:bgClr>
                <a:schemeClr val="bg1"/>
              </a:bgClr>
            </a:pattFill>
          </c:spPr>
          <c:invertIfNegative val="0"/>
          <c:cat>
            <c:strRef>
              <c:f>'1. Revenue'!$D$31:$R$31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'1. Revenue'!$D$46:$R$46</c:f>
              <c:numCache>
                <c:formatCode>_-* #,##0_-;\-* #,##0_-;_-* "-"??_-;_-@_-</c:formatCode>
                <c:ptCount val="15"/>
                <c:pt idx="0">
                  <c:v>7112.016912149089</c:v>
                </c:pt>
                <c:pt idx="1">
                  <c:v>7311.3980441449121</c:v>
                </c:pt>
                <c:pt idx="2">
                  <c:v>7603.5820316407089</c:v>
                </c:pt>
                <c:pt idx="3">
                  <c:v>7876.2039522650639</c:v>
                </c:pt>
                <c:pt idx="4">
                  <c:v>8836.4633734913114</c:v>
                </c:pt>
                <c:pt idx="5">
                  <c:v>9941.1196485897472</c:v>
                </c:pt>
                <c:pt idx="6">
                  <c:v>11215.39232965572</c:v>
                </c:pt>
                <c:pt idx="7">
                  <c:v>12427.274773070549</c:v>
                </c:pt>
                <c:pt idx="8">
                  <c:v>12807.702246202289</c:v>
                </c:pt>
                <c:pt idx="9">
                  <c:v>12760.875016754826</c:v>
                </c:pt>
                <c:pt idx="10">
                  <c:v>10283.834199146846</c:v>
                </c:pt>
                <c:pt idx="11">
                  <c:v>10192.422076281155</c:v>
                </c:pt>
                <c:pt idx="12">
                  <c:v>10002.870821735267</c:v>
                </c:pt>
                <c:pt idx="13">
                  <c:v>9835.5582210317116</c:v>
                </c:pt>
                <c:pt idx="14">
                  <c:v>9801.0233059167895</c:v>
                </c:pt>
              </c:numCache>
            </c:numRef>
          </c:val>
          <c:extLst>
            <c:ext xmlns:c16="http://schemas.microsoft.com/office/drawing/2014/chart" uri="{C3380CC4-5D6E-409C-BE32-E72D297353CC}">
              <c16:uniqueId val="{00000000-E3B5-401D-9464-3CFAEBF14E99}"/>
            </c:ext>
          </c:extLst>
        </c:ser>
        <c:ser>
          <c:idx val="1"/>
          <c:order val="1"/>
          <c:tx>
            <c:strRef>
              <c:f>'1. Revenue'!$B$52</c:f>
              <c:strCache>
                <c:ptCount val="1"/>
                <c:pt idx="0">
                  <c:v>Actual Revenue</c:v>
                </c:pt>
              </c:strCache>
            </c:strRef>
          </c:tx>
          <c:spPr>
            <a:solidFill>
              <a:srgbClr val="5980BF"/>
            </a:solidFill>
          </c:spPr>
          <c:invertIfNegative val="0"/>
          <c:cat>
            <c:strRef>
              <c:f>'1. Revenue'!$D$31:$R$31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'1. Revenue'!$D$68:$R$68</c:f>
              <c:numCache>
                <c:formatCode>_-* #,##0_-;\-* #,##0_-;_-* "-"??_-;_-@_-</c:formatCode>
                <c:ptCount val="15"/>
                <c:pt idx="0">
                  <c:v>7458.8019220281021</c:v>
                </c:pt>
                <c:pt idx="1">
                  <c:v>7638.5280776477603</c:v>
                </c:pt>
                <c:pt idx="2">
                  <c:v>7916.3352385374474</c:v>
                </c:pt>
                <c:pt idx="3">
                  <c:v>8257.9500797224246</c:v>
                </c:pt>
                <c:pt idx="4">
                  <c:v>8988.8576981272381</c:v>
                </c:pt>
                <c:pt idx="5">
                  <c:v>9801.512453699037</c:v>
                </c:pt>
                <c:pt idx="6">
                  <c:v>10939.292530423761</c:v>
                </c:pt>
                <c:pt idx="7">
                  <c:v>12189.444037014417</c:v>
                </c:pt>
                <c:pt idx="8">
                  <c:v>12491.983282881747</c:v>
                </c:pt>
                <c:pt idx="9">
                  <c:v>12928.685201797578</c:v>
                </c:pt>
                <c:pt idx="10">
                  <c:v>10351.668055976155</c:v>
                </c:pt>
                <c:pt idx="11">
                  <c:v>10618.311672909704</c:v>
                </c:pt>
                <c:pt idx="12">
                  <c:v>10097.489502626519</c:v>
                </c:pt>
                <c:pt idx="13">
                  <c:v>9922.4553030453317</c:v>
                </c:pt>
                <c:pt idx="14">
                  <c:v>9776.9880651211079</c:v>
                </c:pt>
              </c:numCache>
            </c:numRef>
          </c:val>
          <c:extLst>
            <c:ext xmlns:c16="http://schemas.microsoft.com/office/drawing/2014/chart" uri="{C3380CC4-5D6E-409C-BE32-E72D297353CC}">
              <c16:uniqueId val="{00000000-9179-4661-9416-7F9D351F2EB8}"/>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9.0212683777009139E-2"/>
          <c:y val="9.1415982191062228E-2"/>
          <c:w val="0.18550740260170903"/>
          <c:h val="0.22666923548541154"/>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Closing RAB - Distribution total ($m 2020)</a:t>
            </a:r>
          </a:p>
        </c:rich>
      </c:tx>
      <c:layout>
        <c:manualLayout>
          <c:xMode val="edge"/>
          <c:yMode val="edge"/>
          <c:x val="0.30440745789132778"/>
          <c:y val="0"/>
        </c:manualLayout>
      </c:layout>
      <c:overlay val="1"/>
    </c:title>
    <c:autoTitleDeleted val="0"/>
    <c:plotArea>
      <c:layout>
        <c:manualLayout>
          <c:layoutTarget val="inner"/>
          <c:xMode val="edge"/>
          <c:yMode val="edge"/>
          <c:x val="6.278145279981652E-2"/>
          <c:y val="3.6671216534290597E-2"/>
          <c:w val="0.90203405259700797"/>
          <c:h val="0.8805836850221026"/>
        </c:manualLayout>
      </c:layout>
      <c:barChart>
        <c:barDir val="col"/>
        <c:grouping val="clustered"/>
        <c:varyColors val="0"/>
        <c:ser>
          <c:idx val="0"/>
          <c:order val="0"/>
          <c:tx>
            <c:strRef>
              <c:f>'2. RAB'!$B$30</c:f>
              <c:strCache>
                <c:ptCount val="1"/>
                <c:pt idx="0">
                  <c:v>Forecast RAB</c:v>
                </c:pt>
              </c:strCache>
            </c:strRef>
          </c:tx>
          <c:spPr>
            <a:pattFill prst="pct50">
              <a:fgClr>
                <a:srgbClr val="5980BF"/>
              </a:fgClr>
              <a:bgClr>
                <a:schemeClr val="bg1"/>
              </a:bgClr>
            </a:pattFill>
          </c:spPr>
          <c:invertIfNegative val="0"/>
          <c:cat>
            <c:strRef>
              <c:f>'2. RAB'!$D$31:$R$31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'2. RAB'!$D$46:$R$46</c:f>
              <c:numCache>
                <c:formatCode>_-* #,##0_-;\-* #,##0_-;_-* "-"??_-;_-@_-</c:formatCode>
                <c:ptCount val="15"/>
                <c:pt idx="0">
                  <c:v>42823.508153830851</c:v>
                </c:pt>
                <c:pt idx="1">
                  <c:v>45492.651697760084</c:v>
                </c:pt>
                <c:pt idx="2">
                  <c:v>48216.792710535759</c:v>
                </c:pt>
                <c:pt idx="3">
                  <c:v>50934.636587216213</c:v>
                </c:pt>
                <c:pt idx="4">
                  <c:v>56882.785663059622</c:v>
                </c:pt>
                <c:pt idx="5">
                  <c:v>62799.170492589074</c:v>
                </c:pt>
                <c:pt idx="6">
                  <c:v>68443.9707229716</c:v>
                </c:pt>
                <c:pt idx="7">
                  <c:v>73941.278513571655</c:v>
                </c:pt>
                <c:pt idx="8">
                  <c:v>79070.208676241644</c:v>
                </c:pt>
                <c:pt idx="9">
                  <c:v>78579.237186312617</c:v>
                </c:pt>
                <c:pt idx="10">
                  <c:v>75594.601801606317</c:v>
                </c:pt>
                <c:pt idx="11">
                  <c:v>77449.892617222751</c:v>
                </c:pt>
                <c:pt idx="12">
                  <c:v>78866.50183946488</c:v>
                </c:pt>
                <c:pt idx="13">
                  <c:v>80037.082095496095</c:v>
                </c:pt>
                <c:pt idx="14">
                  <c:v>80398.096942382195</c:v>
                </c:pt>
              </c:numCache>
            </c:numRef>
          </c:val>
          <c:extLst>
            <c:ext xmlns:c16="http://schemas.microsoft.com/office/drawing/2014/chart" uri="{C3380CC4-5D6E-409C-BE32-E72D297353CC}">
              <c16:uniqueId val="{00000000-2F10-47AB-981E-27927A3C4299}"/>
            </c:ext>
          </c:extLst>
        </c:ser>
        <c:ser>
          <c:idx val="1"/>
          <c:order val="1"/>
          <c:tx>
            <c:strRef>
              <c:f>'2. RAB'!$B$52</c:f>
              <c:strCache>
                <c:ptCount val="1"/>
                <c:pt idx="0">
                  <c:v>Actual RAB</c:v>
                </c:pt>
              </c:strCache>
            </c:strRef>
          </c:tx>
          <c:spPr>
            <a:solidFill>
              <a:srgbClr val="5980BF"/>
            </a:solidFill>
          </c:spPr>
          <c:invertIfNegative val="0"/>
          <c:cat>
            <c:strRef>
              <c:f>'2. RAB'!$D$31:$R$31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'2. RAB'!$D$68:$R$68</c:f>
              <c:numCache>
                <c:formatCode>_-* #,##0_-;\-* #,##0_-;_-* "-"??_-;_-@_-</c:formatCode>
                <c:ptCount val="15"/>
                <c:pt idx="0">
                  <c:v>42328.547617651137</c:v>
                </c:pt>
                <c:pt idx="1">
                  <c:v>45440.250814485153</c:v>
                </c:pt>
                <c:pt idx="2">
                  <c:v>47933.54114550224</c:v>
                </c:pt>
                <c:pt idx="3">
                  <c:v>51648.518861047916</c:v>
                </c:pt>
                <c:pt idx="4">
                  <c:v>56728.481152485809</c:v>
                </c:pt>
                <c:pt idx="5">
                  <c:v>61303.110043825545</c:v>
                </c:pt>
                <c:pt idx="6">
                  <c:v>66121.240099061266</c:v>
                </c:pt>
                <c:pt idx="7">
                  <c:v>69905.447800659356</c:v>
                </c:pt>
                <c:pt idx="8">
                  <c:v>72085.349260777453</c:v>
                </c:pt>
                <c:pt idx="9">
                  <c:v>73445.365961189309</c:v>
                </c:pt>
                <c:pt idx="10">
                  <c:v>74206.716113712682</c:v>
                </c:pt>
                <c:pt idx="11">
                  <c:v>74713.075482324537</c:v>
                </c:pt>
                <c:pt idx="12">
                  <c:v>75740.847221934921</c:v>
                </c:pt>
                <c:pt idx="13">
                  <c:v>76995.976505320083</c:v>
                </c:pt>
                <c:pt idx="14">
                  <c:v>78414.119433938176</c:v>
                </c:pt>
              </c:numCache>
            </c:numRef>
          </c:val>
          <c:extLst>
            <c:ext xmlns:c16="http://schemas.microsoft.com/office/drawing/2014/chart" uri="{C3380CC4-5D6E-409C-BE32-E72D297353CC}">
              <c16:uniqueId val="{00000000-7A83-4876-B51B-ACA97FFEBE82}"/>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11067730105838998"/>
          <c:y val="0.19506732390834064"/>
          <c:w val="9.2714914319207156E-2"/>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Capital</a:t>
            </a:r>
            <a:r>
              <a:rPr lang="en-US" baseline="0">
                <a:solidFill>
                  <a:sysClr val="windowText" lastClr="000000"/>
                </a:solidFill>
              </a:rPr>
              <a:t> expenditure</a:t>
            </a:r>
            <a:r>
              <a:rPr lang="en-US">
                <a:solidFill>
                  <a:sysClr val="windowText" lastClr="000000"/>
                </a:solidFill>
              </a:rPr>
              <a:t> - Distribution total ($m 2020)</a:t>
            </a:r>
          </a:p>
        </c:rich>
      </c:tx>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'3. Capex'!$B$30</c:f>
              <c:strCache>
                <c:ptCount val="1"/>
                <c:pt idx="0">
                  <c:v>Forecast Capex</c:v>
                </c:pt>
              </c:strCache>
            </c:strRef>
          </c:tx>
          <c:spPr>
            <a:pattFill prst="pct50">
              <a:fgClr>
                <a:srgbClr val="5980BF"/>
              </a:fgClr>
              <a:bgClr>
                <a:schemeClr val="bg1"/>
              </a:bgClr>
            </a:pattFill>
          </c:spPr>
          <c:invertIfNegative val="0"/>
          <c:cat>
            <c:strRef>
              <c:f>'3. Capex'!$D$31:$R$31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'3. Capex'!$D$46:$R$46</c:f>
              <c:numCache>
                <c:formatCode>_-* #,##0_-;\-* #,##0_-;_-* "-"??_-;_-@_-</c:formatCode>
                <c:ptCount val="15"/>
                <c:pt idx="0">
                  <c:v>4061.0148009569093</c:v>
                </c:pt>
                <c:pt idx="1">
                  <c:v>4604.5127634393248</c:v>
                </c:pt>
                <c:pt idx="2">
                  <c:v>4873.5528742355991</c:v>
                </c:pt>
                <c:pt idx="3">
                  <c:v>5035.7481094091754</c:v>
                </c:pt>
                <c:pt idx="4">
                  <c:v>6571.3666030656686</c:v>
                </c:pt>
                <c:pt idx="5">
                  <c:v>7962.1264049690035</c:v>
                </c:pt>
                <c:pt idx="6">
                  <c:v>8155.5084073924891</c:v>
                </c:pt>
                <c:pt idx="7">
                  <c:v>8090.537597351341</c:v>
                </c:pt>
                <c:pt idx="8">
                  <c:v>8029.3151981111032</c:v>
                </c:pt>
                <c:pt idx="9">
                  <c:v>6243.8160295050875</c:v>
                </c:pt>
                <c:pt idx="10">
                  <c:v>4882.3080807717643</c:v>
                </c:pt>
                <c:pt idx="11">
                  <c:v>4892.7661441795381</c:v>
                </c:pt>
                <c:pt idx="12">
                  <c:v>4592.1099714167385</c:v>
                </c:pt>
                <c:pt idx="13">
                  <c:v>4370.0450587998366</c:v>
                </c:pt>
                <c:pt idx="14">
                  <c:v>4519.5532519137832</c:v>
                </c:pt>
              </c:numCache>
            </c:numRef>
          </c:val>
          <c:extLst>
            <c:ext xmlns:c16="http://schemas.microsoft.com/office/drawing/2014/chart" uri="{C3380CC4-5D6E-409C-BE32-E72D297353CC}">
              <c16:uniqueId val="{00000000-F052-44F5-9F9B-85EB1203A9B6}"/>
            </c:ext>
          </c:extLst>
        </c:ser>
        <c:ser>
          <c:idx val="1"/>
          <c:order val="1"/>
          <c:tx>
            <c:strRef>
              <c:f>'3. Capex'!$B$53</c:f>
              <c:strCache>
                <c:ptCount val="1"/>
                <c:pt idx="0">
                  <c:v>Actual Capex</c:v>
                </c:pt>
              </c:strCache>
            </c:strRef>
          </c:tx>
          <c:spPr>
            <a:solidFill>
              <a:srgbClr val="5980BF"/>
            </a:solidFill>
          </c:spPr>
          <c:invertIfNegative val="0"/>
          <c:cat>
            <c:strRef>
              <c:f>'3. Capex'!$D$31:$R$31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'3. Capex'!$D$69:$R$69</c:f>
              <c:numCache>
                <c:formatCode>_-* #,##0_-;\-* #,##0_-;_-* "-"??_-;_-@_-</c:formatCode>
                <c:ptCount val="15"/>
                <c:pt idx="0">
                  <c:v>4595.531094554859</c:v>
                </c:pt>
                <c:pt idx="1">
                  <c:v>4958.5001986677744</c:v>
                </c:pt>
                <c:pt idx="2">
                  <c:v>4954.0769080123764</c:v>
                </c:pt>
                <c:pt idx="3">
                  <c:v>5951.3440164951589</c:v>
                </c:pt>
                <c:pt idx="4">
                  <c:v>6399.6076186853325</c:v>
                </c:pt>
                <c:pt idx="5">
                  <c:v>7074.7953195349764</c:v>
                </c:pt>
                <c:pt idx="6">
                  <c:v>7197.9865065980675</c:v>
                </c:pt>
                <c:pt idx="7">
                  <c:v>6559.9174457964309</c:v>
                </c:pt>
                <c:pt idx="8">
                  <c:v>5501.7137537755189</c:v>
                </c:pt>
                <c:pt idx="9">
                  <c:v>4858.5012055998786</c:v>
                </c:pt>
                <c:pt idx="10">
                  <c:v>3751.2717728105285</c:v>
                </c:pt>
                <c:pt idx="11">
                  <c:v>3781.7651542675562</c:v>
                </c:pt>
                <c:pt idx="12">
                  <c:v>4140.7790522260239</c:v>
                </c:pt>
                <c:pt idx="13">
                  <c:v>4386.7721102952873</c:v>
                </c:pt>
                <c:pt idx="14">
                  <c:v>4279.4209807397829</c:v>
                </c:pt>
              </c:numCache>
            </c:numRef>
          </c:val>
          <c:extLst>
            <c:ext xmlns:c16="http://schemas.microsoft.com/office/drawing/2014/chart" uri="{C3380CC4-5D6E-409C-BE32-E72D297353CC}">
              <c16:uniqueId val="{00000001-F052-44F5-9F9B-85EB1203A9B6}"/>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11067730105838998"/>
          <c:y val="0.19506732390834064"/>
          <c:w val="0.16503576335872727"/>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Operating</a:t>
            </a:r>
            <a:r>
              <a:rPr lang="en-US" baseline="0">
                <a:solidFill>
                  <a:sysClr val="windowText" lastClr="000000"/>
                </a:solidFill>
              </a:rPr>
              <a:t> expenditure</a:t>
            </a:r>
            <a:r>
              <a:rPr lang="en-US">
                <a:solidFill>
                  <a:sysClr val="windowText" lastClr="000000"/>
                </a:solidFill>
              </a:rPr>
              <a:t> - Distribution total ($m 2020)</a:t>
            </a:r>
          </a:p>
        </c:rich>
      </c:tx>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'4. Opex'!$B$30</c:f>
              <c:strCache>
                <c:ptCount val="1"/>
                <c:pt idx="0">
                  <c:v>Forecast Opex</c:v>
                </c:pt>
              </c:strCache>
            </c:strRef>
          </c:tx>
          <c:spPr>
            <a:pattFill prst="pct50">
              <a:fgClr>
                <a:srgbClr val="5980BF"/>
              </a:fgClr>
              <a:bgClr>
                <a:schemeClr val="bg1"/>
              </a:bgClr>
            </a:pattFill>
          </c:spPr>
          <c:invertIfNegative val="0"/>
          <c:cat>
            <c:strRef>
              <c:f>'4. Opex'!$D$31:$R$31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'4. Opex'!$D$46:$R$46</c:f>
              <c:numCache>
                <c:formatCode>_-* #,##0_-;\-* #,##0_-;_-* "-"??_-;_-@_-</c:formatCode>
                <c:ptCount val="15"/>
                <c:pt idx="0">
                  <c:v>2657.9595651078012</c:v>
                </c:pt>
                <c:pt idx="1">
                  <c:v>2803.745054404756</c:v>
                </c:pt>
                <c:pt idx="2">
                  <c:v>2926.8679308772562</c:v>
                </c:pt>
                <c:pt idx="3">
                  <c:v>2958.2985912944687</c:v>
                </c:pt>
                <c:pt idx="4">
                  <c:v>3300.4890397824647</c:v>
                </c:pt>
                <c:pt idx="5">
                  <c:v>3480.8615126593072</c:v>
                </c:pt>
                <c:pt idx="6">
                  <c:v>3579.2082572160798</c:v>
                </c:pt>
                <c:pt idx="7">
                  <c:v>3651.3086422915617</c:v>
                </c:pt>
                <c:pt idx="8">
                  <c:v>3664.0287469477544</c:v>
                </c:pt>
                <c:pt idx="9">
                  <c:v>3126.0166282588643</c:v>
                </c:pt>
                <c:pt idx="10">
                  <c:v>3131.9086687482686</c:v>
                </c:pt>
                <c:pt idx="11">
                  <c:v>3163.5482723725981</c:v>
                </c:pt>
                <c:pt idx="12">
                  <c:v>3200.253514942066</c:v>
                </c:pt>
                <c:pt idx="13">
                  <c:v>3253.8997324901816</c:v>
                </c:pt>
                <c:pt idx="14">
                  <c:v>3295.5263487730667</c:v>
                </c:pt>
              </c:numCache>
            </c:numRef>
          </c:val>
          <c:extLst>
            <c:ext xmlns:c16="http://schemas.microsoft.com/office/drawing/2014/chart" uri="{C3380CC4-5D6E-409C-BE32-E72D297353CC}">
              <c16:uniqueId val="{00000000-5E57-459E-8DFD-8BD1492D16FC}"/>
            </c:ext>
          </c:extLst>
        </c:ser>
        <c:ser>
          <c:idx val="1"/>
          <c:order val="1"/>
          <c:tx>
            <c:strRef>
              <c:f>'4. Opex'!$B$52</c:f>
              <c:strCache>
                <c:ptCount val="1"/>
                <c:pt idx="0">
                  <c:v>Actual Opex</c:v>
                </c:pt>
              </c:strCache>
            </c:strRef>
          </c:tx>
          <c:spPr>
            <a:solidFill>
              <a:srgbClr val="5980BF"/>
            </a:solidFill>
          </c:spPr>
          <c:invertIfNegative val="0"/>
          <c:cat>
            <c:strRef>
              <c:f>'4. Opex'!$D$31:$R$31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'4. Opex'!$D$68:$R$68</c:f>
              <c:numCache>
                <c:formatCode>#,##0</c:formatCode>
                <c:ptCount val="15"/>
                <c:pt idx="0">
                  <c:v>2611.1111493175704</c:v>
                </c:pt>
                <c:pt idx="1">
                  <c:v>2657.8695076155595</c:v>
                </c:pt>
                <c:pt idx="2">
                  <c:v>3056.3427862306798</c:v>
                </c:pt>
                <c:pt idx="3">
                  <c:v>3054.302709032746</c:v>
                </c:pt>
                <c:pt idx="4">
                  <c:v>3150.229108771442</c:v>
                </c:pt>
                <c:pt idx="5">
                  <c:v>3371.9147111179363</c:v>
                </c:pt>
                <c:pt idx="6">
                  <c:v>3701.8578198477635</c:v>
                </c:pt>
                <c:pt idx="7">
                  <c:v>3467.1478744803558</c:v>
                </c:pt>
                <c:pt idx="8">
                  <c:v>3502.606129485001</c:v>
                </c:pt>
                <c:pt idx="9">
                  <c:v>3509.4173216416275</c:v>
                </c:pt>
                <c:pt idx="10">
                  <c:v>3323.6939533360314</c:v>
                </c:pt>
                <c:pt idx="11">
                  <c:v>3233.1949709609958</c:v>
                </c:pt>
                <c:pt idx="12">
                  <c:v>3105.9295833925798</c:v>
                </c:pt>
                <c:pt idx="13">
                  <c:v>3104.308187013291</c:v>
                </c:pt>
                <c:pt idx="14">
                  <c:v>2964.4923181552376</c:v>
                </c:pt>
              </c:numCache>
            </c:numRef>
          </c:val>
          <c:extLst>
            <c:ext xmlns:c16="http://schemas.microsoft.com/office/drawing/2014/chart" uri="{C3380CC4-5D6E-409C-BE32-E72D297353CC}">
              <c16:uniqueId val="{00000001-5E57-459E-8DFD-8BD1492D16FC}"/>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8.6910232477624805E-2"/>
          <c:y val="0.11968452993213817"/>
          <c:w val="0.16503576335872727"/>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Average minutes without</a:t>
            </a:r>
            <a:r>
              <a:rPr lang="en-US" baseline="0">
                <a:solidFill>
                  <a:sysClr val="windowText" lastClr="000000"/>
                </a:solidFill>
              </a:rPr>
              <a:t> supply per customer</a:t>
            </a:r>
            <a:endParaRPr lang="en-US">
              <a:solidFill>
                <a:sysClr val="windowText" lastClr="000000"/>
              </a:solidFill>
            </a:endParaRPr>
          </a:p>
        </c:rich>
      </c:tx>
      <c:layout>
        <c:manualLayout>
          <c:xMode val="edge"/>
          <c:yMode val="edge"/>
          <c:x val="0.28664180788332028"/>
          <c:y val="2.8742511356183838E-2"/>
        </c:manualLayout>
      </c:layout>
      <c:overlay val="1"/>
    </c:title>
    <c:autoTitleDeleted val="0"/>
    <c:plotArea>
      <c:layout>
        <c:manualLayout>
          <c:layoutTarget val="inner"/>
          <c:xMode val="edge"/>
          <c:yMode val="edge"/>
          <c:x val="5.4425968661931765E-2"/>
          <c:y val="8.6926649919881055E-2"/>
          <c:w val="0.91649825451534217"/>
          <c:h val="0.83032836774734298"/>
        </c:manualLayout>
      </c:layout>
      <c:barChart>
        <c:barDir val="col"/>
        <c:grouping val="clustered"/>
        <c:varyColors val="0"/>
        <c:ser>
          <c:idx val="0"/>
          <c:order val="0"/>
          <c:tx>
            <c:strRef>
              <c:f>'5. SAIDI'!$B$30</c:f>
              <c:strCache>
                <c:ptCount val="1"/>
                <c:pt idx="0">
                  <c:v>Minutes/customer</c:v>
                </c:pt>
              </c:strCache>
            </c:strRef>
          </c:tx>
          <c:invertIfNegative val="0"/>
          <c:cat>
            <c:strRef>
              <c:f>'5. SAIDI'!$D$31:$R$31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'5. SAIDI'!$D$46:$R$46</c:f>
              <c:numCache>
                <c:formatCode>_-* #,##0_-;\-* #,##0_-;_-* "-"??_-;_-@_-</c:formatCode>
                <c:ptCount val="15"/>
                <c:pt idx="0">
                  <c:v>145.96435781652701</c:v>
                </c:pt>
                <c:pt idx="1">
                  <c:v>129.29001155548983</c:v>
                </c:pt>
                <c:pt idx="2">
                  <c:v>127.48934184451279</c:v>
                </c:pt>
                <c:pt idx="3">
                  <c:v>143.21468253506606</c:v>
                </c:pt>
                <c:pt idx="4">
                  <c:v>128.66270337538606</c:v>
                </c:pt>
                <c:pt idx="5">
                  <c:v>126.20774105726819</c:v>
                </c:pt>
                <c:pt idx="6">
                  <c:v>120.36870906747794</c:v>
                </c:pt>
                <c:pt idx="7">
                  <c:v>118.43096985005573</c:v>
                </c:pt>
                <c:pt idx="8">
                  <c:v>118.10094574836002</c:v>
                </c:pt>
                <c:pt idx="9">
                  <c:v>117.72577026421773</c:v>
                </c:pt>
                <c:pt idx="10">
                  <c:v>118.6727868102948</c:v>
                </c:pt>
                <c:pt idx="11">
                  <c:v>107.23562105250566</c:v>
                </c:pt>
                <c:pt idx="12">
                  <c:v>110.27447239675783</c:v>
                </c:pt>
                <c:pt idx="13">
                  <c:v>118.66485793011881</c:v>
                </c:pt>
                <c:pt idx="14">
                  <c:v>119.74764424272826</c:v>
                </c:pt>
              </c:numCache>
            </c:numRef>
          </c:val>
          <c:extLst>
            <c:ext xmlns:c16="http://schemas.microsoft.com/office/drawing/2014/chart" uri="{C3380CC4-5D6E-409C-BE32-E72D297353CC}">
              <c16:uniqueId val="{00000000-4E17-451C-B2E6-AB190A361325}"/>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Average number of</a:t>
            </a:r>
            <a:r>
              <a:rPr lang="en-US" baseline="0">
                <a:solidFill>
                  <a:sysClr val="windowText" lastClr="000000"/>
                </a:solidFill>
              </a:rPr>
              <a:t> interruptions per customer</a:t>
            </a:r>
            <a:endParaRPr lang="en-US">
              <a:solidFill>
                <a:sysClr val="windowText" lastClr="000000"/>
              </a:solidFill>
            </a:endParaRPr>
          </a:p>
        </c:rich>
      </c:tx>
      <c:layout>
        <c:manualLayout>
          <c:xMode val="edge"/>
          <c:yMode val="edge"/>
          <c:x val="0.31197575937975269"/>
          <c:y val="2.8742511356183838E-2"/>
        </c:manualLayout>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'6. SAIFI'!$B$30</c:f>
              <c:strCache>
                <c:ptCount val="1"/>
                <c:pt idx="0">
                  <c:v>Interruptions/customer</c:v>
                </c:pt>
              </c:strCache>
            </c:strRef>
          </c:tx>
          <c:invertIfNegative val="0"/>
          <c:cat>
            <c:strRef>
              <c:f>'6. SAIFI'!$D$31:$R$31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'6. SAIFI'!$D$46:$R$46</c:f>
              <c:numCache>
                <c:formatCode>_(* #,##0.00_);_(* \(#,##0.00\);_(* "-"??_);_(@_)</c:formatCode>
                <c:ptCount val="15"/>
                <c:pt idx="0">
                  <c:v>1.7663381069841573</c:v>
                </c:pt>
                <c:pt idx="1">
                  <c:v>1.5516664767153325</c:v>
                </c:pt>
                <c:pt idx="2">
                  <c:v>1.51718007064752</c:v>
                </c:pt>
                <c:pt idx="3">
                  <c:v>1.6250429168052936</c:v>
                </c:pt>
                <c:pt idx="4">
                  <c:v>1.5063802174908199</c:v>
                </c:pt>
                <c:pt idx="5">
                  <c:v>1.3690524661500689</c:v>
                </c:pt>
                <c:pt idx="6">
                  <c:v>1.3085794913842039</c:v>
                </c:pt>
                <c:pt idx="7">
                  <c:v>1.2754726488256785</c:v>
                </c:pt>
                <c:pt idx="8">
                  <c:v>1.2579894447743385</c:v>
                </c:pt>
                <c:pt idx="9">
                  <c:v>1.2083898090963043</c:v>
                </c:pt>
                <c:pt idx="10">
                  <c:v>1.1734409566878719</c:v>
                </c:pt>
                <c:pt idx="11">
                  <c:v>1.096245158057324</c:v>
                </c:pt>
                <c:pt idx="12">
                  <c:v>1.1024563066372959</c:v>
                </c:pt>
                <c:pt idx="13">
                  <c:v>1.1282330997773355</c:v>
                </c:pt>
                <c:pt idx="14">
                  <c:v>1.0907528283280008</c:v>
                </c:pt>
              </c:numCache>
            </c:numRef>
          </c:val>
          <c:extLst>
            <c:ext xmlns:c16="http://schemas.microsoft.com/office/drawing/2014/chart" uri="{C3380CC4-5D6E-409C-BE32-E72D297353CC}">
              <c16:uniqueId val="{00000000-DF04-46EC-BB89-8E58CECD0BF1}"/>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00_);_(* \(#,##0.00\);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Energy</a:t>
            </a:r>
            <a:r>
              <a:rPr lang="en-US" baseline="0">
                <a:solidFill>
                  <a:sysClr val="windowText" lastClr="000000"/>
                </a:solidFill>
              </a:rPr>
              <a:t> delivered </a:t>
            </a:r>
            <a:r>
              <a:rPr lang="en-US">
                <a:solidFill>
                  <a:sysClr val="windowText" lastClr="000000"/>
                </a:solidFill>
              </a:rPr>
              <a:t>- Distribution total</a:t>
            </a:r>
          </a:p>
        </c:rich>
      </c:tx>
      <c:layout>
        <c:manualLayout>
          <c:xMode val="edge"/>
          <c:yMode val="edge"/>
          <c:x val="0.34012994683992914"/>
          <c:y val="9.5808371187279459E-3"/>
        </c:manualLayout>
      </c:layout>
      <c:overlay val="1"/>
    </c:title>
    <c:autoTitleDeleted val="0"/>
    <c:plotArea>
      <c:layout>
        <c:manualLayout>
          <c:layoutTarget val="inner"/>
          <c:xMode val="edge"/>
          <c:yMode val="edge"/>
          <c:x val="8.7299081861713632E-2"/>
          <c:y val="3.6671340245652884E-2"/>
          <c:w val="0.75739238662839792"/>
          <c:h val="0.8805836850221026"/>
        </c:manualLayout>
      </c:layout>
      <c:barChart>
        <c:barDir val="col"/>
        <c:grouping val="clustered"/>
        <c:varyColors val="0"/>
        <c:ser>
          <c:idx val="0"/>
          <c:order val="0"/>
          <c:tx>
            <c:strRef>
              <c:f>'7. Energy delivered'!$B$30</c:f>
              <c:strCache>
                <c:ptCount val="1"/>
                <c:pt idx="0">
                  <c:v>Forecast energy delivered</c:v>
                </c:pt>
              </c:strCache>
            </c:strRef>
          </c:tx>
          <c:spPr>
            <a:pattFill prst="pct50">
              <a:fgClr>
                <a:schemeClr val="accent1"/>
              </a:fgClr>
              <a:bgClr>
                <a:schemeClr val="bg1"/>
              </a:bgClr>
            </a:pattFill>
          </c:spPr>
          <c:invertIfNegative val="0"/>
          <c:cat>
            <c:strRef>
              <c:f>'7. Energy delivered'!$D$31:$R$31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'7. Energy delivered'!$D$46:$R$46</c:f>
              <c:numCache>
                <c:formatCode>_-* #,##0_-;\-* #,##0_-;_-* "-"??_-;_-@_-</c:formatCode>
                <c:ptCount val="15"/>
                <c:pt idx="0">
                  <c:v>143225.83256005999</c:v>
                </c:pt>
                <c:pt idx="1">
                  <c:v>146407.97494406</c:v>
                </c:pt>
                <c:pt idx="2">
                  <c:v>149581.83695086799</c:v>
                </c:pt>
                <c:pt idx="3">
                  <c:v>153787.48425090799</c:v>
                </c:pt>
                <c:pt idx="4">
                  <c:v>154212.53049850999</c:v>
                </c:pt>
                <c:pt idx="5">
                  <c:v>153716.565315196</c:v>
                </c:pt>
                <c:pt idx="6">
                  <c:v>155120.68141689801</c:v>
                </c:pt>
                <c:pt idx="7">
                  <c:v>156250.48800285798</c:v>
                </c:pt>
                <c:pt idx="8">
                  <c:v>157531.244882528</c:v>
                </c:pt>
                <c:pt idx="9">
                  <c:v>143109.93530294872</c:v>
                </c:pt>
                <c:pt idx="10">
                  <c:v>143076.05636083969</c:v>
                </c:pt>
                <c:pt idx="11">
                  <c:v>143500.60276857327</c:v>
                </c:pt>
                <c:pt idx="12">
                  <c:v>146906.91229859181</c:v>
                </c:pt>
                <c:pt idx="13">
                  <c:v>147723.66153008779</c:v>
                </c:pt>
                <c:pt idx="14">
                  <c:v>149337.46112010308</c:v>
                </c:pt>
              </c:numCache>
            </c:numRef>
          </c:val>
          <c:extLst>
            <c:ext xmlns:c16="http://schemas.microsoft.com/office/drawing/2014/chart" uri="{C3380CC4-5D6E-409C-BE32-E72D297353CC}">
              <c16:uniqueId val="{00000000-B87E-4761-842B-33E8B26E9A3E}"/>
            </c:ext>
          </c:extLst>
        </c:ser>
        <c:ser>
          <c:idx val="1"/>
          <c:order val="1"/>
          <c:tx>
            <c:strRef>
              <c:f>'7. Energy delivered'!$B$52</c:f>
              <c:strCache>
                <c:ptCount val="1"/>
                <c:pt idx="0">
                  <c:v>Actual energy delivered</c:v>
                </c:pt>
              </c:strCache>
            </c:strRef>
          </c:tx>
          <c:spPr>
            <a:solidFill>
              <a:srgbClr val="5980BF"/>
            </a:solidFill>
          </c:spPr>
          <c:invertIfNegative val="0"/>
          <c:cat>
            <c:strRef>
              <c:f>'7. Energy delivered'!$D$31:$R$31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'7. Energy delivered'!$D$68:$R$68</c:f>
              <c:numCache>
                <c:formatCode>_-* #,##0_-;\-* #,##0_-;_-* "-"??_-;_-@_-</c:formatCode>
                <c:ptCount val="15"/>
                <c:pt idx="0">
                  <c:v>148693.47116510363</c:v>
                </c:pt>
                <c:pt idx="1">
                  <c:v>150384.43271819828</c:v>
                </c:pt>
                <c:pt idx="2">
                  <c:v>152731.24561604974</c:v>
                </c:pt>
                <c:pt idx="3">
                  <c:v>153406.2005785605</c:v>
                </c:pt>
                <c:pt idx="4">
                  <c:v>154492.44214422558</c:v>
                </c:pt>
                <c:pt idx="5">
                  <c:v>151593.88813434949</c:v>
                </c:pt>
                <c:pt idx="6">
                  <c:v>149381.65933418748</c:v>
                </c:pt>
                <c:pt idx="7">
                  <c:v>145159.77995379479</c:v>
                </c:pt>
                <c:pt idx="8">
                  <c:v>142539.73363784369</c:v>
                </c:pt>
                <c:pt idx="9">
                  <c:v>144133.05171384025</c:v>
                </c:pt>
                <c:pt idx="10">
                  <c:v>145096.11512224757</c:v>
                </c:pt>
                <c:pt idx="11">
                  <c:v>144980.2314569616</c:v>
                </c:pt>
                <c:pt idx="12">
                  <c:v>144125.69042240822</c:v>
                </c:pt>
                <c:pt idx="13">
                  <c:v>145093.71614272118</c:v>
                </c:pt>
                <c:pt idx="14">
                  <c:v>142268.94240020984</c:v>
                </c:pt>
              </c:numCache>
            </c:numRef>
          </c:val>
          <c:extLst>
            <c:ext xmlns:c16="http://schemas.microsoft.com/office/drawing/2014/chart" uri="{C3380CC4-5D6E-409C-BE32-E72D297353CC}">
              <c16:uniqueId val="{00000001-B87E-4761-842B-33E8B26E9A3E}"/>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sz="1100"/>
                </a:pPr>
                <a:r>
                  <a:rPr lang="en-US" sz="1100"/>
                  <a:t>Gwh</a:t>
                </a:r>
              </a:p>
            </c:rich>
          </c:tx>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85623950842944274"/>
          <c:y val="0.427497605334965"/>
          <c:w val="0.12032832940702391"/>
          <c:h val="0.27064253197152965"/>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Customer numbers - Distribution</a:t>
            </a:r>
            <a:r>
              <a:rPr lang="en-US" baseline="0">
                <a:solidFill>
                  <a:sysClr val="windowText" lastClr="000000"/>
                </a:solidFill>
              </a:rPr>
              <a:t> total</a:t>
            </a:r>
          </a:p>
        </c:rich>
      </c:tx>
      <c:overlay val="1"/>
    </c:title>
    <c:autoTitleDeleted val="0"/>
    <c:plotArea>
      <c:layout>
        <c:manualLayout>
          <c:layoutTarget val="inner"/>
          <c:xMode val="edge"/>
          <c:yMode val="edge"/>
          <c:x val="6.2120949691580205E-2"/>
          <c:y val="3.6671340245652884E-2"/>
          <c:w val="0.91845045176012907"/>
          <c:h val="0.8805836850221026"/>
        </c:manualLayout>
      </c:layout>
      <c:barChart>
        <c:barDir val="col"/>
        <c:grouping val="clustered"/>
        <c:varyColors val="0"/>
        <c:ser>
          <c:idx val="0"/>
          <c:order val="0"/>
          <c:tx>
            <c:strRef>
              <c:f>'8. Customer numbers'!$B$30</c:f>
              <c:strCache>
                <c:ptCount val="1"/>
                <c:pt idx="0">
                  <c:v>Customer numbers</c:v>
                </c:pt>
              </c:strCache>
            </c:strRef>
          </c:tx>
          <c:invertIfNegative val="0"/>
          <c:cat>
            <c:strRef>
              <c:f>'8. Customer numbers'!$D$31:$R$31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'8. Customer numbers'!$D$46:$R$46</c:f>
              <c:numCache>
                <c:formatCode>_-* #,##0_-;\-* #,##0_-;_-* "-"??_-;_-@_-</c:formatCode>
                <c:ptCount val="15"/>
                <c:pt idx="0">
                  <c:v>8752.3143953594918</c:v>
                </c:pt>
                <c:pt idx="1">
                  <c:v>8866.5865517033999</c:v>
                </c:pt>
                <c:pt idx="2">
                  <c:v>8985.0439754500985</c:v>
                </c:pt>
                <c:pt idx="3">
                  <c:v>9128.9800474699769</c:v>
                </c:pt>
                <c:pt idx="4">
                  <c:v>9244.0113074436485</c:v>
                </c:pt>
                <c:pt idx="5">
                  <c:v>9359.0261891334467</c:v>
                </c:pt>
                <c:pt idx="6">
                  <c:v>9471.3164238950812</c:v>
                </c:pt>
                <c:pt idx="7">
                  <c:v>9586.3900564647192</c:v>
                </c:pt>
                <c:pt idx="8">
                  <c:v>9696.7613908080184</c:v>
                </c:pt>
                <c:pt idx="9">
                  <c:v>9827.6766834703267</c:v>
                </c:pt>
                <c:pt idx="10">
                  <c:v>9967.3802206584642</c:v>
                </c:pt>
                <c:pt idx="11">
                  <c:v>10134.055500099999</c:v>
                </c:pt>
                <c:pt idx="12">
                  <c:v>10288.957999999999</c:v>
                </c:pt>
                <c:pt idx="13">
                  <c:v>10444.378500000001</c:v>
                </c:pt>
                <c:pt idx="14">
                  <c:v>10574.452500000005</c:v>
                </c:pt>
              </c:numCache>
            </c:numRef>
          </c:val>
          <c:extLst>
            <c:ext xmlns:c16="http://schemas.microsoft.com/office/drawing/2014/chart" uri="{C3380CC4-5D6E-409C-BE32-E72D297353CC}">
              <c16:uniqueId val="{00000000-0C24-4863-9F06-D8FF94C50B3B}"/>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AU"/>
                  <a:t>000's</a:t>
                </a:r>
              </a:p>
            </c:rich>
          </c:tx>
          <c:overlay val="0"/>
        </c:title>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6168224299066"/>
          <c:y val="4.4917297597086091E-2"/>
          <c:w val="0.8287074995699788"/>
          <c:h val="0.78057383104391098"/>
        </c:manualLayout>
      </c:layout>
      <c:barChart>
        <c:barDir val="col"/>
        <c:grouping val="clustered"/>
        <c:varyColors val="0"/>
        <c:ser>
          <c:idx val="1"/>
          <c:order val="0"/>
          <c:tx>
            <c:strRef>
              <c:f>Calculations!$D$12</c:f>
              <c:strCache>
                <c:ptCount val="1"/>
                <c:pt idx="0">
                  <c:v>Forecast RAB</c:v>
                </c:pt>
              </c:strCache>
            </c:strRef>
          </c:tx>
          <c:spPr>
            <a:solidFill>
              <a:schemeClr val="accent2"/>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Calculations!$E$12:$S$12</c:f>
              <c:numCache>
                <c:formatCode>_-* #,##0_-;\-* #,##0_-;_-* "-"??_-;_-@_-</c:formatCode>
                <c:ptCount val="15"/>
                <c:pt idx="0">
                  <c:v>3931.7942788454829</c:v>
                </c:pt>
                <c:pt idx="1">
                  <c:v>4166.4866775240771</c:v>
                </c:pt>
                <c:pt idx="2">
                  <c:v>4414.364058846546</c:v>
                </c:pt>
                <c:pt idx="3">
                  <c:v>4673.1750786204548</c:v>
                </c:pt>
                <c:pt idx="4">
                  <c:v>6055.5655319000898</c:v>
                </c:pt>
                <c:pt idx="5">
                  <c:v>6673.9897285310408</c:v>
                </c:pt>
                <c:pt idx="6">
                  <c:v>7347.8111893528458</c:v>
                </c:pt>
                <c:pt idx="7">
                  <c:v>7990.3795317237254</c:v>
                </c:pt>
                <c:pt idx="8">
                  <c:v>8622.7884835117093</c:v>
                </c:pt>
                <c:pt idx="9">
                  <c:v>7826.4135299106838</c:v>
                </c:pt>
                <c:pt idx="10">
                  <c:v>8075.658292332203</c:v>
                </c:pt>
                <c:pt idx="11">
                  <c:v>8291.880783427232</c:v>
                </c:pt>
                <c:pt idx="12">
                  <c:v>8485.0291532727751</c:v>
                </c:pt>
                <c:pt idx="13">
                  <c:v>8641.8401439110603</c:v>
                </c:pt>
                <c:pt idx="14">
                  <c:v>8482.1333077883901</c:v>
                </c:pt>
              </c:numCache>
            </c:numRef>
          </c:val>
          <c:extLst>
            <c:ext xmlns:c16="http://schemas.microsoft.com/office/drawing/2014/chart" uri="{C3380CC4-5D6E-409C-BE32-E72D297353CC}">
              <c16:uniqueId val="{00000000-E338-4A6B-BCF4-B54320540267}"/>
            </c:ext>
          </c:extLst>
        </c:ser>
        <c:ser>
          <c:idx val="2"/>
          <c:order val="1"/>
          <c:tx>
            <c:strRef>
              <c:f>Calculations!$D$13</c:f>
              <c:strCache>
                <c:ptCount val="1"/>
                <c:pt idx="0">
                  <c:v>Actual RAB</c:v>
                </c:pt>
              </c:strCache>
            </c:strRef>
          </c:tx>
          <c:spPr>
            <a:solidFill>
              <a:srgbClr val="816E59"/>
            </a:solidFill>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Calculations!$E$13:$S$13</c:f>
              <c:numCache>
                <c:formatCode>_-* #,##0_-;\-* #,##0_-;_-* "-"??_-;_-@_-</c:formatCode>
                <c:ptCount val="15"/>
                <c:pt idx="0">
                  <c:v>4064.1394590076256</c:v>
                </c:pt>
                <c:pt idx="1">
                  <c:v>4468.6712258405023</c:v>
                </c:pt>
                <c:pt idx="2">
                  <c:v>4914.2295316939253</c:v>
                </c:pt>
                <c:pt idx="3">
                  <c:v>5435.3754737777526</c:v>
                </c:pt>
                <c:pt idx="4">
                  <c:v>5956.2667828228596</c:v>
                </c:pt>
                <c:pt idx="5">
                  <c:v>6463.9253048905539</c:v>
                </c:pt>
                <c:pt idx="6">
                  <c:v>7031.8532934672376</c:v>
                </c:pt>
                <c:pt idx="7">
                  <c:v>7429.9736640154688</c:v>
                </c:pt>
                <c:pt idx="8">
                  <c:v>7552.1493700161845</c:v>
                </c:pt>
                <c:pt idx="9">
                  <c:v>7785.4070783178586</c:v>
                </c:pt>
                <c:pt idx="10">
                  <c:v>7917.561493727203</c:v>
                </c:pt>
                <c:pt idx="11">
                  <c:v>8017.2970071310447</c:v>
                </c:pt>
                <c:pt idx="12">
                  <c:v>8093.7556503741525</c:v>
                </c:pt>
                <c:pt idx="13">
                  <c:v>8254.1211946284438</c:v>
                </c:pt>
                <c:pt idx="14">
                  <c:v>8403.2287400799996</c:v>
                </c:pt>
              </c:numCache>
            </c:numRef>
          </c:val>
          <c:extLst>
            <c:ext xmlns:c16="http://schemas.microsoft.com/office/drawing/2014/chart" uri="{C3380CC4-5D6E-409C-BE32-E72D297353CC}">
              <c16:uniqueId val="{00000001-E338-4A6B-BCF4-B54320540267}"/>
            </c:ext>
          </c:extLst>
        </c:ser>
        <c:dLbls>
          <c:showLegendKey val="0"/>
          <c:showVal val="0"/>
          <c:showCatName val="0"/>
          <c:showSerName val="0"/>
          <c:showPercent val="0"/>
          <c:showBubbleSize val="0"/>
        </c:dLbls>
        <c:gapWidth val="150"/>
        <c:axId val="450949888"/>
        <c:axId val="450951424"/>
      </c:barChart>
      <c:catAx>
        <c:axId val="450949888"/>
        <c:scaling>
          <c:orientation val="minMax"/>
        </c:scaling>
        <c:delete val="0"/>
        <c:axPos val="b"/>
        <c:numFmt formatCode="General" sourceLinked="0"/>
        <c:majorTickMark val="out"/>
        <c:minorTickMark val="none"/>
        <c:tickLblPos val="nextTo"/>
        <c:crossAx val="450951424"/>
        <c:crosses val="autoZero"/>
        <c:auto val="1"/>
        <c:lblAlgn val="ctr"/>
        <c:lblOffset val="100"/>
        <c:noMultiLvlLbl val="0"/>
      </c:catAx>
      <c:valAx>
        <c:axId val="450951424"/>
        <c:scaling>
          <c:orientation val="minMax"/>
        </c:scaling>
        <c:delete val="0"/>
        <c:axPos val="l"/>
        <c:majorGridlines>
          <c:spPr>
            <a:ln>
              <a:noFill/>
            </a:ln>
          </c:spPr>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rPr>
                  <a:t>$m </a:t>
                </a:r>
                <a:r>
                  <a:rPr lang="en-US" sz="1000" b="1" i="0" u="none" strike="noStrike" kern="1200" baseline="0">
                    <a:solidFill>
                      <a:sysClr val="windowText" lastClr="000000"/>
                    </a:solidFill>
                    <a:latin typeface="+mn-lt"/>
                    <a:ea typeface="+mn-ea"/>
                    <a:cs typeface="+mn-cs"/>
                  </a:rPr>
                  <a:t>2020</a:t>
                </a:r>
                <a:endParaRPr lang="en-AU" sz="1000" b="1" i="0" u="none" strike="noStrike" kern="1200" baseline="0">
                  <a:solidFill>
                    <a:sysClr val="windowText" lastClr="000000"/>
                  </a:solidFill>
                  <a:latin typeface="+mn-lt"/>
                  <a:ea typeface="+mn-ea"/>
                  <a:cs typeface="+mn-cs"/>
                </a:endParaRPr>
              </a:p>
            </c:rich>
          </c:tx>
          <c:overlay val="0"/>
        </c:title>
        <c:numFmt formatCode="_-* #,##0_-;\-* #,##0_-;_-* &quot;-&quot;??_-;_-@_-" sourceLinked="1"/>
        <c:majorTickMark val="out"/>
        <c:minorTickMark val="none"/>
        <c:tickLblPos val="nextTo"/>
        <c:crossAx val="45094988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Circuit length - Distribution</a:t>
            </a:r>
            <a:r>
              <a:rPr lang="en-US" baseline="0">
                <a:solidFill>
                  <a:sysClr val="windowText" lastClr="000000"/>
                </a:solidFill>
              </a:rPr>
              <a:t> total</a:t>
            </a:r>
          </a:p>
        </c:rich>
      </c:tx>
      <c:layout/>
      <c:overlay val="1"/>
    </c:title>
    <c:autoTitleDeleted val="0"/>
    <c:plotArea>
      <c:layout>
        <c:manualLayout>
          <c:layoutTarget val="inner"/>
          <c:xMode val="edge"/>
          <c:yMode val="edge"/>
          <c:x val="8.385201078300096E-2"/>
          <c:y val="0.1591684941470751"/>
          <c:w val="0.89020318642186991"/>
          <c:h val="0.75808652352014894"/>
        </c:manualLayout>
      </c:layout>
      <c:barChart>
        <c:barDir val="col"/>
        <c:grouping val="clustered"/>
        <c:varyColors val="0"/>
        <c:ser>
          <c:idx val="0"/>
          <c:order val="0"/>
          <c:tx>
            <c:strRef>
              <c:f>'9. Circuit length'!$B$30</c:f>
              <c:strCache>
                <c:ptCount val="1"/>
                <c:pt idx="0">
                  <c:v>Circuit length</c:v>
                </c:pt>
              </c:strCache>
            </c:strRef>
          </c:tx>
          <c:invertIfNegative val="0"/>
          <c:cat>
            <c:strRef>
              <c:f>'9. Circuit length'!$D$31:$R$31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'9. Circuit length'!$D$46:$R$46</c:f>
              <c:numCache>
                <c:formatCode>_-* #,##0_-;\-* #,##0_-;_-* "-"??_-;_-@_-</c:formatCode>
                <c:ptCount val="15"/>
                <c:pt idx="0">
                  <c:v>717387.73342175735</c:v>
                </c:pt>
                <c:pt idx="1">
                  <c:v>712153.87672433641</c:v>
                </c:pt>
                <c:pt idx="2">
                  <c:v>712073.52055952593</c:v>
                </c:pt>
                <c:pt idx="3">
                  <c:v>719039.45964316861</c:v>
                </c:pt>
                <c:pt idx="4">
                  <c:v>724082.11068463966</c:v>
                </c:pt>
                <c:pt idx="5">
                  <c:v>728576.55598141695</c:v>
                </c:pt>
                <c:pt idx="6">
                  <c:v>733095.72606248059</c:v>
                </c:pt>
                <c:pt idx="7">
                  <c:v>732341.53833223938</c:v>
                </c:pt>
                <c:pt idx="8">
                  <c:v>735433.4286181737</c:v>
                </c:pt>
                <c:pt idx="9">
                  <c:v>739201.63041835569</c:v>
                </c:pt>
                <c:pt idx="10">
                  <c:v>742164.38601710834</c:v>
                </c:pt>
                <c:pt idx="11">
                  <c:v>745359.47077091585</c:v>
                </c:pt>
                <c:pt idx="12">
                  <c:v>747359.24200457113</c:v>
                </c:pt>
                <c:pt idx="13">
                  <c:v>750486.970676795</c:v>
                </c:pt>
                <c:pt idx="14">
                  <c:v>753454.26387675153</c:v>
                </c:pt>
              </c:numCache>
            </c:numRef>
          </c:val>
          <c:extLst>
            <c:ext xmlns:c16="http://schemas.microsoft.com/office/drawing/2014/chart" uri="{C3380CC4-5D6E-409C-BE32-E72D297353CC}">
              <c16:uniqueId val="{00000000-B3DF-46AF-A59A-474077799BBF}"/>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AU"/>
                  <a:t>Km</a:t>
                </a:r>
              </a:p>
            </c:rich>
          </c:tx>
          <c:layout/>
          <c:overlay val="0"/>
        </c:title>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Network</a:t>
            </a:r>
            <a:r>
              <a:rPr lang="en-US" baseline="0">
                <a:solidFill>
                  <a:sysClr val="windowText" lastClr="000000"/>
                </a:solidFill>
              </a:rPr>
              <a:t> </a:t>
            </a:r>
            <a:r>
              <a:rPr lang="en-US">
                <a:solidFill>
                  <a:sysClr val="windowText" lastClr="000000"/>
                </a:solidFill>
              </a:rPr>
              <a:t>utilisation - Distribution</a:t>
            </a:r>
            <a:r>
              <a:rPr lang="en-US" baseline="0">
                <a:solidFill>
                  <a:sysClr val="windowText" lastClr="000000"/>
                </a:solidFill>
              </a:rPr>
              <a:t> average</a:t>
            </a:r>
          </a:p>
        </c:rich>
      </c:tx>
      <c:overlay val="1"/>
    </c:title>
    <c:autoTitleDeleted val="0"/>
    <c:plotArea>
      <c:layout>
        <c:manualLayout>
          <c:layoutTarget val="inner"/>
          <c:xMode val="edge"/>
          <c:yMode val="edge"/>
          <c:x val="6.2120949691580205E-2"/>
          <c:y val="3.6671340245652884E-2"/>
          <c:w val="0.91845045176012907"/>
          <c:h val="0.8805836850221026"/>
        </c:manualLayout>
      </c:layout>
      <c:barChart>
        <c:barDir val="col"/>
        <c:grouping val="clustered"/>
        <c:varyColors val="0"/>
        <c:ser>
          <c:idx val="0"/>
          <c:order val="0"/>
          <c:tx>
            <c:strRef>
              <c:f>'10. Utilisation'!$B$30</c:f>
              <c:strCache>
                <c:ptCount val="1"/>
                <c:pt idx="0">
                  <c:v>Network utilisation</c:v>
                </c:pt>
              </c:strCache>
            </c:strRef>
          </c:tx>
          <c:invertIfNegative val="0"/>
          <c:cat>
            <c:strRef>
              <c:f>'10. Utilisation'!$D$31:$R$31</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'10. Utilisation'!$D$46:$R$46</c:f>
              <c:numCache>
                <c:formatCode>_(* #,##0.00_);_(* \(#,##0.00\);_(* "-"??_);_(@_)</c:formatCode>
                <c:ptCount val="15"/>
                <c:pt idx="0">
                  <c:v>0.57083113174788136</c:v>
                </c:pt>
                <c:pt idx="1">
                  <c:v>0.57377234343603323</c:v>
                </c:pt>
                <c:pt idx="2">
                  <c:v>0.58029259535860611</c:v>
                </c:pt>
                <c:pt idx="3">
                  <c:v>0.59380921490223026</c:v>
                </c:pt>
                <c:pt idx="4">
                  <c:v>0.55971202610129966</c:v>
                </c:pt>
                <c:pt idx="5">
                  <c:v>0.54046247230739308</c:v>
                </c:pt>
                <c:pt idx="6">
                  <c:v>0.49033120966999605</c:v>
                </c:pt>
                <c:pt idx="7">
                  <c:v>0.50350235756559214</c:v>
                </c:pt>
                <c:pt idx="8">
                  <c:v>0.48387803957129671</c:v>
                </c:pt>
                <c:pt idx="9">
                  <c:v>0.44894421187717215</c:v>
                </c:pt>
                <c:pt idx="10">
                  <c:v>0.4652759445616686</c:v>
                </c:pt>
                <c:pt idx="11">
                  <c:v>0.472386434225959</c:v>
                </c:pt>
                <c:pt idx="12">
                  <c:v>0.4821056839118672</c:v>
                </c:pt>
                <c:pt idx="13">
                  <c:v>0.4916647870965884</c:v>
                </c:pt>
                <c:pt idx="14">
                  <c:v>0.49013657637628988</c:v>
                </c:pt>
              </c:numCache>
            </c:numRef>
          </c:val>
          <c:extLst>
            <c:ext xmlns:c16="http://schemas.microsoft.com/office/drawing/2014/chart" uri="{C3380CC4-5D6E-409C-BE32-E72D297353CC}">
              <c16:uniqueId val="{00000000-7833-43AC-9EF1-85771B3FDEFC}"/>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0%" sourceLinked="0"/>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Regulatory</a:t>
            </a:r>
            <a:r>
              <a:rPr lang="en-US" baseline="0">
                <a:solidFill>
                  <a:sysClr val="windowText" lastClr="000000"/>
                </a:solidFill>
              </a:rPr>
              <a:t> service life </a:t>
            </a:r>
            <a:r>
              <a:rPr lang="en-US">
                <a:solidFill>
                  <a:sysClr val="windowText" lastClr="000000"/>
                </a:solidFill>
              </a:rPr>
              <a:t>- Distribution average</a:t>
            </a:r>
          </a:p>
        </c:rich>
      </c:tx>
      <c:layout>
        <c:manualLayout>
          <c:xMode val="edge"/>
          <c:yMode val="edge"/>
          <c:x val="0.31777626590028596"/>
          <c:y val="0"/>
        </c:manualLayout>
      </c:layout>
      <c:overlay val="1"/>
    </c:title>
    <c:autoTitleDeleted val="0"/>
    <c:plotArea>
      <c:layout>
        <c:manualLayout>
          <c:layoutTarget val="inner"/>
          <c:xMode val="edge"/>
          <c:yMode val="edge"/>
          <c:x val="6.2120920347348431E-2"/>
          <c:y val="3.6671496839051958E-2"/>
          <c:w val="0.91845045176012907"/>
          <c:h val="0.79372368990862308"/>
        </c:manualLayout>
      </c:layout>
      <c:lineChart>
        <c:grouping val="standard"/>
        <c:varyColors val="0"/>
        <c:ser>
          <c:idx val="0"/>
          <c:order val="0"/>
          <c:tx>
            <c:strRef>
              <c:f>'11. Reg service life'!$B$31</c:f>
              <c:strCache>
                <c:ptCount val="1"/>
                <c:pt idx="0">
                  <c:v>Regulatory service life - overhead lines less than 33Kv (wires and poles)</c:v>
                </c:pt>
              </c:strCache>
            </c:strRef>
          </c:tx>
          <c:marker>
            <c:symbol val="none"/>
          </c:marker>
          <c:cat>
            <c:strRef>
              <c:f>'11. Reg service life'!$D$32:$R$32</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'11. Reg service life'!$D$47:$R$47</c:f>
              <c:numCache>
                <c:formatCode>0</c:formatCode>
                <c:ptCount val="15"/>
                <c:pt idx="0">
                  <c:v>24.916563199833032</c:v>
                </c:pt>
                <c:pt idx="1">
                  <c:v>23.876621486650293</c:v>
                </c:pt>
                <c:pt idx="2">
                  <c:v>23.814034740269541</c:v>
                </c:pt>
                <c:pt idx="3">
                  <c:v>23.722939454259823</c:v>
                </c:pt>
                <c:pt idx="4">
                  <c:v>23.700062309164654</c:v>
                </c:pt>
                <c:pt idx="5">
                  <c:v>23.134092878467197</c:v>
                </c:pt>
                <c:pt idx="6">
                  <c:v>23.380015490326663</c:v>
                </c:pt>
                <c:pt idx="7">
                  <c:v>23.455113881521552</c:v>
                </c:pt>
                <c:pt idx="8">
                  <c:v>23.796031439299917</c:v>
                </c:pt>
                <c:pt idx="9">
                  <c:v>24.54288907348209</c:v>
                </c:pt>
                <c:pt idx="10">
                  <c:v>24.843083377494047</c:v>
                </c:pt>
                <c:pt idx="11">
                  <c:v>25.428813925041485</c:v>
                </c:pt>
                <c:pt idx="12">
                  <c:v>25.489751286739452</c:v>
                </c:pt>
                <c:pt idx="13">
                  <c:v>25.69895413050774</c:v>
                </c:pt>
                <c:pt idx="14">
                  <c:v>25.723965496326848</c:v>
                </c:pt>
              </c:numCache>
            </c:numRef>
          </c:val>
          <c:smooth val="0"/>
          <c:extLst>
            <c:ext xmlns:c16="http://schemas.microsoft.com/office/drawing/2014/chart" uri="{C3380CC4-5D6E-409C-BE32-E72D297353CC}">
              <c16:uniqueId val="{00000000-DC8A-47F9-ADF8-4644E4822364}"/>
            </c:ext>
          </c:extLst>
        </c:ser>
        <c:ser>
          <c:idx val="1"/>
          <c:order val="1"/>
          <c:tx>
            <c:strRef>
              <c:f>'11. Reg service life'!$B$49</c:f>
              <c:strCache>
                <c:ptCount val="1"/>
                <c:pt idx="0">
                  <c:v>Regulatory service life - distribution substations and transformers</c:v>
                </c:pt>
              </c:strCache>
            </c:strRef>
          </c:tx>
          <c:marker>
            <c:symbol val="none"/>
          </c:marker>
          <c:cat>
            <c:strRef>
              <c:f>'11. Reg service life'!$D$32:$R$32</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'11. Reg service life'!$D$65:$R$65</c:f>
              <c:numCache>
                <c:formatCode>0</c:formatCode>
                <c:ptCount val="15"/>
                <c:pt idx="0">
                  <c:v>22.731203836203708</c:v>
                </c:pt>
                <c:pt idx="1">
                  <c:v>22.216901720164977</c:v>
                </c:pt>
                <c:pt idx="2">
                  <c:v>19.750630759957694</c:v>
                </c:pt>
                <c:pt idx="3">
                  <c:v>19.554353784535117</c:v>
                </c:pt>
                <c:pt idx="4">
                  <c:v>20.687332173689033</c:v>
                </c:pt>
                <c:pt idx="5">
                  <c:v>20.53431994791433</c:v>
                </c:pt>
                <c:pt idx="6">
                  <c:v>20.103825262550576</c:v>
                </c:pt>
                <c:pt idx="7">
                  <c:v>20.091972563281786</c:v>
                </c:pt>
                <c:pt idx="8">
                  <c:v>20.243960611711429</c:v>
                </c:pt>
                <c:pt idx="9">
                  <c:v>19.446656084434501</c:v>
                </c:pt>
                <c:pt idx="10">
                  <c:v>19.658722376894243</c:v>
                </c:pt>
                <c:pt idx="11">
                  <c:v>19.932238292422451</c:v>
                </c:pt>
                <c:pt idx="12">
                  <c:v>20.237110374964423</c:v>
                </c:pt>
                <c:pt idx="13">
                  <c:v>20.712465897033134</c:v>
                </c:pt>
                <c:pt idx="14">
                  <c:v>20.770786461195144</c:v>
                </c:pt>
              </c:numCache>
            </c:numRef>
          </c:val>
          <c:smooth val="0"/>
          <c:extLst>
            <c:ext xmlns:c16="http://schemas.microsoft.com/office/drawing/2014/chart" uri="{C3380CC4-5D6E-409C-BE32-E72D297353CC}">
              <c16:uniqueId val="{00000001-DC8A-47F9-ADF8-4644E4822364}"/>
            </c:ext>
          </c:extLst>
        </c:ser>
        <c:ser>
          <c:idx val="2"/>
          <c:order val="2"/>
          <c:tx>
            <c:strRef>
              <c:f>'11. Reg service life'!$B$67</c:f>
              <c:strCache>
                <c:ptCount val="1"/>
                <c:pt idx="0">
                  <c:v>Regulatory service life - zone substations and transformers</c:v>
                </c:pt>
              </c:strCache>
            </c:strRef>
          </c:tx>
          <c:marker>
            <c:symbol val="none"/>
          </c:marker>
          <c:cat>
            <c:strRef>
              <c:f>'11. Reg service life'!$D$32:$R$32</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'11. Reg service life'!$D$83:$R$83</c:f>
              <c:numCache>
                <c:formatCode>0</c:formatCode>
                <c:ptCount val="15"/>
                <c:pt idx="0">
                  <c:v>25.058494849854664</c:v>
                </c:pt>
                <c:pt idx="1">
                  <c:v>23.758897238685083</c:v>
                </c:pt>
                <c:pt idx="2">
                  <c:v>23.764732497254034</c:v>
                </c:pt>
                <c:pt idx="3">
                  <c:v>22.742208733544885</c:v>
                </c:pt>
                <c:pt idx="4">
                  <c:v>23.73427836014708</c:v>
                </c:pt>
                <c:pt idx="5">
                  <c:v>22.899070794571607</c:v>
                </c:pt>
                <c:pt idx="6">
                  <c:v>23.235626117319704</c:v>
                </c:pt>
                <c:pt idx="7">
                  <c:v>20.826630572333475</c:v>
                </c:pt>
                <c:pt idx="8">
                  <c:v>22.492940578007186</c:v>
                </c:pt>
                <c:pt idx="9">
                  <c:v>24.077709498393798</c:v>
                </c:pt>
                <c:pt idx="10">
                  <c:v>23.390084545340404</c:v>
                </c:pt>
                <c:pt idx="11">
                  <c:v>23.483163914507895</c:v>
                </c:pt>
                <c:pt idx="12">
                  <c:v>23.168172629688701</c:v>
                </c:pt>
                <c:pt idx="13">
                  <c:v>23.377109600460546</c:v>
                </c:pt>
                <c:pt idx="14">
                  <c:v>23.049315124123002</c:v>
                </c:pt>
              </c:numCache>
            </c:numRef>
          </c:val>
          <c:smooth val="0"/>
          <c:extLst>
            <c:ext xmlns:c16="http://schemas.microsoft.com/office/drawing/2014/chart" uri="{C3380CC4-5D6E-409C-BE32-E72D297353CC}">
              <c16:uniqueId val="{00000002-DC8A-47F9-ADF8-4644E4822364}"/>
            </c:ext>
          </c:extLst>
        </c:ser>
        <c:dLbls>
          <c:showLegendKey val="0"/>
          <c:showVal val="0"/>
          <c:showCatName val="0"/>
          <c:showSerName val="0"/>
          <c:showPercent val="0"/>
          <c:showBubbleSize val="0"/>
        </c:dLbls>
        <c:smooth val="0"/>
        <c:axId val="456456832"/>
        <c:axId val="458201728"/>
      </c:lineChart>
      <c:catAx>
        <c:axId val="456456832"/>
        <c:scaling>
          <c:orientation val="minMax"/>
        </c:scaling>
        <c:delete val="0"/>
        <c:axPos val="b"/>
        <c:numFmt formatCode="General" sourceLinked="0"/>
        <c:majorTickMark val="out"/>
        <c:minorTickMark val="none"/>
        <c:tickLblPos val="nextTo"/>
        <c:crossAx val="458201728"/>
        <c:crossesAt val="0"/>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US"/>
                  <a:t>Years</a:t>
                </a:r>
              </a:p>
            </c:rich>
          </c:tx>
          <c:overlay val="0"/>
        </c:title>
        <c:numFmt formatCode="#,##0" sourceLinked="0"/>
        <c:majorTickMark val="out"/>
        <c:minorTickMark val="none"/>
        <c:tickLblPos val="nextTo"/>
        <c:crossAx val="456456832"/>
        <c:crosses val="autoZero"/>
        <c:crossBetween val="between"/>
      </c:valAx>
    </c:plotArea>
    <c:legend>
      <c:legendPos val="b"/>
      <c:layout>
        <c:manualLayout>
          <c:xMode val="edge"/>
          <c:yMode val="edge"/>
          <c:x val="0.12753995514444166"/>
          <c:y val="0.64871396507694812"/>
          <c:w val="0.81933781055724952"/>
          <c:h val="0.13664341390675433"/>
        </c:manualLayout>
      </c:layout>
      <c:overlay val="0"/>
      <c:txPr>
        <a:bodyPr/>
        <a:lstStyle/>
        <a:p>
          <a:pPr>
            <a:defRPr sz="105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Calculations!$D$16</c:f>
              <c:strCache>
                <c:ptCount val="1"/>
                <c:pt idx="0">
                  <c:v>Forecast Opex</c:v>
                </c:pt>
              </c:strCache>
            </c:strRef>
          </c:tx>
          <c:spPr>
            <a:solidFill>
              <a:srgbClr val="EA851A"/>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Calculations!$E$16:$S$16</c:f>
              <c:numCache>
                <c:formatCode>_-* #,##0_-;\-* #,##0_-;_-* "-"??_-;_-@_-</c:formatCode>
                <c:ptCount val="15"/>
                <c:pt idx="0">
                  <c:v>335.34395906993728</c:v>
                </c:pt>
                <c:pt idx="1">
                  <c:v>396.94558208350833</c:v>
                </c:pt>
                <c:pt idx="2">
                  <c:v>401.17094162842653</c:v>
                </c:pt>
                <c:pt idx="3">
                  <c:v>406.92267248084181</c:v>
                </c:pt>
                <c:pt idx="4">
                  <c:v>497.10727181673718</c:v>
                </c:pt>
                <c:pt idx="5">
                  <c:v>507.29598220399191</c:v>
                </c:pt>
                <c:pt idx="6">
                  <c:v>517.06586326585273</c:v>
                </c:pt>
                <c:pt idx="7">
                  <c:v>525.55862525221528</c:v>
                </c:pt>
                <c:pt idx="8">
                  <c:v>531.39298820509305</c:v>
                </c:pt>
                <c:pt idx="9">
                  <c:v>356.55638647822337</c:v>
                </c:pt>
                <c:pt idx="10">
                  <c:v>360.379558314988</c:v>
                </c:pt>
                <c:pt idx="11">
                  <c:v>364.16473062374195</c:v>
                </c:pt>
                <c:pt idx="12">
                  <c:v>368.13903333709266</c:v>
                </c:pt>
                <c:pt idx="13">
                  <c:v>372.28091590816103</c:v>
                </c:pt>
                <c:pt idx="14">
                  <c:v>382.3732716809406</c:v>
                </c:pt>
              </c:numCache>
            </c:numRef>
          </c:val>
          <c:extLst>
            <c:ext xmlns:c16="http://schemas.microsoft.com/office/drawing/2014/chart" uri="{C3380CC4-5D6E-409C-BE32-E72D297353CC}">
              <c16:uniqueId val="{00000000-AF10-4665-B908-73564E5E6E62}"/>
            </c:ext>
          </c:extLst>
        </c:ser>
        <c:ser>
          <c:idx val="1"/>
          <c:order val="1"/>
          <c:tx>
            <c:strRef>
              <c:f>Calculations!$D$17</c:f>
              <c:strCache>
                <c:ptCount val="1"/>
                <c:pt idx="0">
                  <c:v>Actual Opex</c:v>
                </c:pt>
              </c:strCache>
            </c:strRef>
          </c:tx>
          <c:spPr>
            <a:solidFill>
              <a:srgbClr val="816E59"/>
            </a:solidFill>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Calculations!$E$17:$S$17</c:f>
              <c:numCache>
                <c:formatCode>_-* #,##0_-;\-* #,##0_-;_-* "-"??_-;_-@_-</c:formatCode>
                <c:ptCount val="15"/>
                <c:pt idx="0">
                  <c:v>341.08276845188982</c:v>
                </c:pt>
                <c:pt idx="1">
                  <c:v>404.97938652533838</c:v>
                </c:pt>
                <c:pt idx="2">
                  <c:v>460.13825487116384</c:v>
                </c:pt>
                <c:pt idx="3">
                  <c:v>434.79597040903394</c:v>
                </c:pt>
                <c:pt idx="4">
                  <c:v>457.76012652597598</c:v>
                </c:pt>
                <c:pt idx="5">
                  <c:v>472.65021495829541</c:v>
                </c:pt>
                <c:pt idx="6">
                  <c:v>571.05412777885851</c:v>
                </c:pt>
                <c:pt idx="7">
                  <c:v>531.19877001914165</c:v>
                </c:pt>
                <c:pt idx="8">
                  <c:v>513.95694330231515</c:v>
                </c:pt>
                <c:pt idx="9">
                  <c:v>430.90685069654381</c:v>
                </c:pt>
                <c:pt idx="10">
                  <c:v>338.94459665473846</c:v>
                </c:pt>
                <c:pt idx="11">
                  <c:v>342.81411107798158</c:v>
                </c:pt>
                <c:pt idx="12">
                  <c:v>361.94672107443478</c:v>
                </c:pt>
                <c:pt idx="13">
                  <c:v>413.053216518824</c:v>
                </c:pt>
                <c:pt idx="14">
                  <c:v>398.26881288452751</c:v>
                </c:pt>
              </c:numCache>
            </c:numRef>
          </c:val>
          <c:extLst>
            <c:ext xmlns:c16="http://schemas.microsoft.com/office/drawing/2014/chart" uri="{C3380CC4-5D6E-409C-BE32-E72D297353CC}">
              <c16:uniqueId val="{00000001-AF10-4665-B908-73564E5E6E62}"/>
            </c:ext>
          </c:extLst>
        </c:ser>
        <c:dLbls>
          <c:showLegendKey val="0"/>
          <c:showVal val="0"/>
          <c:showCatName val="0"/>
          <c:showSerName val="0"/>
          <c:showPercent val="0"/>
          <c:showBubbleSize val="0"/>
        </c:dLbls>
        <c:gapWidth val="150"/>
        <c:axId val="451297664"/>
        <c:axId val="451299200"/>
      </c:barChart>
      <c:catAx>
        <c:axId val="451297664"/>
        <c:scaling>
          <c:orientation val="minMax"/>
        </c:scaling>
        <c:delete val="0"/>
        <c:axPos val="b"/>
        <c:numFmt formatCode="General" sourceLinked="0"/>
        <c:majorTickMark val="out"/>
        <c:minorTickMark val="none"/>
        <c:tickLblPos val="nextTo"/>
        <c:crossAx val="451299200"/>
        <c:crosses val="autoZero"/>
        <c:auto val="1"/>
        <c:lblAlgn val="ctr"/>
        <c:lblOffset val="100"/>
        <c:noMultiLvlLbl val="0"/>
      </c:catAx>
      <c:valAx>
        <c:axId val="451299200"/>
        <c:scaling>
          <c:orientation val="minMax"/>
        </c:scaling>
        <c:delete val="0"/>
        <c:axPos val="l"/>
        <c:majorGridlines>
          <c:spPr>
            <a:ln>
              <a:noFill/>
            </a:ln>
          </c:spPr>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rPr>
                  <a:t>$m 2020</a:t>
                </a:r>
                <a:endParaRPr lang="en-AU" sz="1000">
                  <a:effectLst/>
                </a:endParaRPr>
              </a:p>
            </c:rich>
          </c:tx>
          <c:overlay val="0"/>
        </c:title>
        <c:numFmt formatCode="_-* #,##0_-;\-* #,##0_-;_-* &quot;-&quot;??_-;_-@_-" sourceLinked="1"/>
        <c:majorTickMark val="out"/>
        <c:minorTickMark val="none"/>
        <c:tickLblPos val="nextTo"/>
        <c:crossAx val="4512976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Calculations!$D$14</c:f>
              <c:strCache>
                <c:ptCount val="1"/>
                <c:pt idx="0">
                  <c:v>Forecast Capex</c:v>
                </c:pt>
              </c:strCache>
            </c:strRef>
          </c:tx>
          <c:spPr>
            <a:solidFill>
              <a:srgbClr val="EA851A"/>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Calculations!$E$14:$S$14</c:f>
              <c:numCache>
                <c:formatCode>_-* #,##0_-;\-* #,##0_-;_-* "-"??_-;_-@_-</c:formatCode>
                <c:ptCount val="15"/>
                <c:pt idx="0">
                  <c:v>346.47570874860747</c:v>
                </c:pt>
                <c:pt idx="1">
                  <c:v>512.45340883187362</c:v>
                </c:pt>
                <c:pt idx="2">
                  <c:v>517.80218077976599</c:v>
                </c:pt>
                <c:pt idx="3">
                  <c:v>518.16455716351697</c:v>
                </c:pt>
                <c:pt idx="4">
                  <c:v>907.84338580539293</c:v>
                </c:pt>
                <c:pt idx="5">
                  <c:v>942.46187743847941</c:v>
                </c:pt>
                <c:pt idx="6">
                  <c:v>965.75019068027632</c:v>
                </c:pt>
                <c:pt idx="7">
                  <c:v>969.11365317320724</c:v>
                </c:pt>
                <c:pt idx="8">
                  <c:v>991.23300603035295</c:v>
                </c:pt>
                <c:pt idx="9">
                  <c:v>550.76925609224384</c:v>
                </c:pt>
                <c:pt idx="10">
                  <c:v>549.45902906646643</c:v>
                </c:pt>
                <c:pt idx="11">
                  <c:v>536.42403232282084</c:v>
                </c:pt>
                <c:pt idx="12">
                  <c:v>507.91243894578452</c:v>
                </c:pt>
                <c:pt idx="13">
                  <c:v>482.31899304545584</c:v>
                </c:pt>
                <c:pt idx="14">
                  <c:v>504.32994575679942</c:v>
                </c:pt>
              </c:numCache>
            </c:numRef>
          </c:val>
          <c:extLst>
            <c:ext xmlns:c16="http://schemas.microsoft.com/office/drawing/2014/chart" uri="{C3380CC4-5D6E-409C-BE32-E72D297353CC}">
              <c16:uniqueId val="{00000000-07C7-4230-BBD5-6BC3DD85707B}"/>
            </c:ext>
          </c:extLst>
        </c:ser>
        <c:ser>
          <c:idx val="1"/>
          <c:order val="1"/>
          <c:tx>
            <c:strRef>
              <c:f>Calculations!$D$15</c:f>
              <c:strCache>
                <c:ptCount val="1"/>
                <c:pt idx="0">
                  <c:v>Actual Capex</c:v>
                </c:pt>
              </c:strCache>
            </c:strRef>
          </c:tx>
          <c:spPr>
            <a:solidFill>
              <a:srgbClr val="816E59"/>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Calculations!$E$15:$S$15</c:f>
              <c:numCache>
                <c:formatCode>_-* #,##0_-;\-* #,##0_-;_-* "-"??_-;_-@_-</c:formatCode>
                <c:ptCount val="15"/>
                <c:pt idx="0">
                  <c:v>480.34140420358523</c:v>
                </c:pt>
                <c:pt idx="1">
                  <c:v>587.85991109139957</c:v>
                </c:pt>
                <c:pt idx="2">
                  <c:v>640.37689015001831</c:v>
                </c:pt>
                <c:pt idx="3">
                  <c:v>707.2128115603042</c:v>
                </c:pt>
                <c:pt idx="4">
                  <c:v>819.70377987793131</c:v>
                </c:pt>
                <c:pt idx="5">
                  <c:v>835.09729103890754</c:v>
                </c:pt>
                <c:pt idx="6">
                  <c:v>852.97535138755995</c:v>
                </c:pt>
                <c:pt idx="7">
                  <c:v>724.63021483002831</c:v>
                </c:pt>
                <c:pt idx="8">
                  <c:v>628.63090572672138</c:v>
                </c:pt>
                <c:pt idx="9">
                  <c:v>510.5057527208715</c:v>
                </c:pt>
                <c:pt idx="10">
                  <c:v>437.58677338726233</c:v>
                </c:pt>
                <c:pt idx="11">
                  <c:v>426.02150919243979</c:v>
                </c:pt>
                <c:pt idx="12">
                  <c:v>395.06953730702713</c:v>
                </c:pt>
                <c:pt idx="13">
                  <c:v>492.17967775856312</c:v>
                </c:pt>
                <c:pt idx="14">
                  <c:v>465.44144271555496</c:v>
                </c:pt>
              </c:numCache>
            </c:numRef>
          </c:val>
          <c:extLst>
            <c:ext xmlns:c16="http://schemas.microsoft.com/office/drawing/2014/chart" uri="{C3380CC4-5D6E-409C-BE32-E72D297353CC}">
              <c16:uniqueId val="{00000001-07C7-4230-BBD5-6BC3DD85707B}"/>
            </c:ext>
          </c:extLst>
        </c:ser>
        <c:dLbls>
          <c:showLegendKey val="0"/>
          <c:showVal val="0"/>
          <c:showCatName val="0"/>
          <c:showSerName val="0"/>
          <c:showPercent val="0"/>
          <c:showBubbleSize val="0"/>
        </c:dLbls>
        <c:gapWidth val="150"/>
        <c:axId val="451203840"/>
        <c:axId val="451205376"/>
      </c:barChart>
      <c:catAx>
        <c:axId val="451203840"/>
        <c:scaling>
          <c:orientation val="minMax"/>
        </c:scaling>
        <c:delete val="0"/>
        <c:axPos val="b"/>
        <c:numFmt formatCode="General" sourceLinked="0"/>
        <c:majorTickMark val="out"/>
        <c:minorTickMark val="none"/>
        <c:tickLblPos val="nextTo"/>
        <c:crossAx val="451205376"/>
        <c:crosses val="autoZero"/>
        <c:auto val="1"/>
        <c:lblAlgn val="ctr"/>
        <c:lblOffset val="100"/>
        <c:noMultiLvlLbl val="0"/>
      </c:catAx>
      <c:valAx>
        <c:axId val="451205376"/>
        <c:scaling>
          <c:orientation val="minMax"/>
        </c:scaling>
        <c:delete val="0"/>
        <c:axPos val="l"/>
        <c:majorGridlines>
          <c:spPr>
            <a:ln>
              <a:noFill/>
            </a:ln>
          </c:spPr>
        </c:majorGridlines>
        <c:title>
          <c:tx>
            <c:rich>
              <a:bodyPr rot="-5400000" vert="horz"/>
              <a:lstStyle/>
              <a:p>
                <a:pPr>
                  <a:defRPr sz="1000">
                    <a:solidFill>
                      <a:sysClr val="windowText" lastClr="000000"/>
                    </a:solidFill>
                  </a:defRPr>
                </a:pPr>
                <a:r>
                  <a:rPr lang="en-US" sz="1000" b="1" i="0" baseline="0">
                    <a:effectLst/>
                  </a:rPr>
                  <a:t>$m 2020</a:t>
                </a:r>
                <a:endParaRPr lang="en-AU" sz="1000">
                  <a:effectLst/>
                </a:endParaRPr>
              </a:p>
            </c:rich>
          </c:tx>
          <c:overlay val="0"/>
        </c:title>
        <c:numFmt formatCode="_-* #,##0_-;\-* #,##0_-;_-* &quot;-&quot;??_-;_-@_-" sourceLinked="1"/>
        <c:majorTickMark val="out"/>
        <c:minorTickMark val="none"/>
        <c:tickLblPos val="nextTo"/>
        <c:crossAx val="4512038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51346012453104E-2"/>
          <c:y val="5.1400542145346582E-2"/>
          <c:w val="0.8676227182936711"/>
          <c:h val="0.79523549139690874"/>
        </c:manualLayout>
      </c:layout>
      <c:barChart>
        <c:barDir val="col"/>
        <c:grouping val="clustered"/>
        <c:varyColors val="0"/>
        <c:ser>
          <c:idx val="1"/>
          <c:order val="0"/>
          <c:tx>
            <c:strRef>
              <c:f>Calculations!$D$19</c:f>
              <c:strCache>
                <c:ptCount val="1"/>
                <c:pt idx="0">
                  <c:v>Interruptions/customer</c:v>
                </c:pt>
              </c:strCache>
            </c:strRef>
          </c:tx>
          <c:spPr>
            <a:solidFill>
              <a:schemeClr val="accent2"/>
            </a:solidFill>
            <a:ln>
              <a:noFill/>
            </a:ln>
            <a:effectLst/>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Calculations!$E$19:$S$19</c:f>
              <c:numCache>
                <c:formatCode>_(* #,##0.00_);_(* \(#,##0.00\);_(* "-"??_);_(@_)</c:formatCode>
                <c:ptCount val="15"/>
                <c:pt idx="0">
                  <c:v>2.637</c:v>
                </c:pt>
                <c:pt idx="1">
                  <c:v>2.2989999999999999</c:v>
                </c:pt>
                <c:pt idx="2">
                  <c:v>2.2549999999999999</c:v>
                </c:pt>
                <c:pt idx="3">
                  <c:v>2.3370000000000002</c:v>
                </c:pt>
                <c:pt idx="4">
                  <c:v>1.996</c:v>
                </c:pt>
                <c:pt idx="5">
                  <c:v>1.8660000000000001</c:v>
                </c:pt>
                <c:pt idx="6">
                  <c:v>2.121</c:v>
                </c:pt>
                <c:pt idx="7">
                  <c:v>1.847</c:v>
                </c:pt>
                <c:pt idx="8">
                  <c:v>1.726</c:v>
                </c:pt>
                <c:pt idx="9">
                  <c:v>1.96816573822055</c:v>
                </c:pt>
                <c:pt idx="10">
                  <c:v>1.7670367702052401</c:v>
                </c:pt>
                <c:pt idx="11">
                  <c:v>1.86014383876332</c:v>
                </c:pt>
                <c:pt idx="12">
                  <c:v>1.7803482452535999</c:v>
                </c:pt>
                <c:pt idx="13">
                  <c:v>1.8747</c:v>
                </c:pt>
                <c:pt idx="14">
                  <c:v>1.7976377329443001</c:v>
                </c:pt>
              </c:numCache>
            </c:numRef>
          </c:val>
          <c:extLst>
            <c:ext xmlns:c16="http://schemas.microsoft.com/office/drawing/2014/chart" uri="{C3380CC4-5D6E-409C-BE32-E72D297353CC}">
              <c16:uniqueId val="{00000000-684B-45DC-988A-F1E64A09E59A}"/>
            </c:ext>
          </c:extLst>
        </c:ser>
        <c:dLbls>
          <c:showLegendKey val="0"/>
          <c:showVal val="0"/>
          <c:showCatName val="0"/>
          <c:showSerName val="0"/>
          <c:showPercent val="0"/>
          <c:showBubbleSize val="0"/>
        </c:dLbls>
        <c:gapWidth val="150"/>
        <c:axId val="451386368"/>
        <c:axId val="451392256"/>
      </c:barChart>
      <c:catAx>
        <c:axId val="451386368"/>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51392256"/>
        <c:crosses val="autoZero"/>
        <c:auto val="1"/>
        <c:lblAlgn val="ctr"/>
        <c:lblOffset val="100"/>
        <c:noMultiLvlLbl val="0"/>
      </c:catAx>
      <c:valAx>
        <c:axId val="451392256"/>
        <c:scaling>
          <c:orientation val="minMax"/>
        </c:scaling>
        <c:delete val="0"/>
        <c:axPos val="l"/>
        <c:majorGridlines>
          <c:spPr>
            <a:ln w="9525" cap="flat" cmpd="sng" algn="ctr">
              <a:no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AU"/>
                  <a:t>Number</a:t>
                </a:r>
                <a:r>
                  <a:rPr lang="en-AU" baseline="0"/>
                  <a:t> of total loss of supply events</a:t>
                </a:r>
                <a:endParaRPr lang="en-AU"/>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5138636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06768511959726"/>
          <c:y val="3.6094115470681989E-2"/>
          <c:w val="0.85177176554114187"/>
          <c:h val="0.82216013333894855"/>
        </c:manualLayout>
      </c:layout>
      <c:barChart>
        <c:barDir val="col"/>
        <c:grouping val="clustered"/>
        <c:varyColors val="0"/>
        <c:ser>
          <c:idx val="0"/>
          <c:order val="0"/>
          <c:tx>
            <c:strRef>
              <c:f>Calculations!$D$18</c:f>
              <c:strCache>
                <c:ptCount val="1"/>
                <c:pt idx="0">
                  <c:v>Minutes/customer</c:v>
                </c:pt>
              </c:strCache>
            </c:strRef>
          </c:tx>
          <c:spPr>
            <a:solidFill>
              <a:schemeClr val="accent6"/>
            </a:solidFill>
            <a:ln>
              <a:noFill/>
            </a:ln>
            <a:effectLst/>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Calculations!$E$18:$S$18</c:f>
              <c:numCache>
                <c:formatCode>_-* #,##0_-;\-* #,##0_-;_-* "-"??_-;_-@_-</c:formatCode>
                <c:ptCount val="15"/>
                <c:pt idx="0">
                  <c:v>297</c:v>
                </c:pt>
                <c:pt idx="1">
                  <c:v>222.3</c:v>
                </c:pt>
                <c:pt idx="2">
                  <c:v>218.4</c:v>
                </c:pt>
                <c:pt idx="3">
                  <c:v>261</c:v>
                </c:pt>
                <c:pt idx="4">
                  <c:v>196.5</c:v>
                </c:pt>
                <c:pt idx="5">
                  <c:v>222.5</c:v>
                </c:pt>
                <c:pt idx="6">
                  <c:v>237.5</c:v>
                </c:pt>
                <c:pt idx="7">
                  <c:v>232.5</c:v>
                </c:pt>
                <c:pt idx="8">
                  <c:v>181.2</c:v>
                </c:pt>
                <c:pt idx="9">
                  <c:v>221.568489267991</c:v>
                </c:pt>
                <c:pt idx="10">
                  <c:v>214.148293962503</c:v>
                </c:pt>
                <c:pt idx="11">
                  <c:v>235.91066237852101</c:v>
                </c:pt>
                <c:pt idx="12">
                  <c:v>212.107709488236</c:v>
                </c:pt>
                <c:pt idx="13">
                  <c:v>236.4</c:v>
                </c:pt>
                <c:pt idx="14">
                  <c:v>243.14423040701999</c:v>
                </c:pt>
              </c:numCache>
            </c:numRef>
          </c:val>
          <c:extLst>
            <c:ext xmlns:c16="http://schemas.microsoft.com/office/drawing/2014/chart" uri="{C3380CC4-5D6E-409C-BE32-E72D297353CC}">
              <c16:uniqueId val="{00000000-1D42-4F13-B760-88D396842226}"/>
            </c:ext>
          </c:extLst>
        </c:ser>
        <c:dLbls>
          <c:showLegendKey val="0"/>
          <c:showVal val="0"/>
          <c:showCatName val="0"/>
          <c:showSerName val="0"/>
          <c:showPercent val="0"/>
          <c:showBubbleSize val="0"/>
        </c:dLbls>
        <c:gapWidth val="150"/>
        <c:axId val="451590016"/>
        <c:axId val="451591552"/>
      </c:barChart>
      <c:catAx>
        <c:axId val="45159001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591552"/>
        <c:crosses val="autoZero"/>
        <c:auto val="1"/>
        <c:lblAlgn val="ctr"/>
        <c:lblOffset val="100"/>
        <c:noMultiLvlLbl val="0"/>
      </c:catAx>
      <c:valAx>
        <c:axId val="45159155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Average outage duration (minutes per event)</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_-* #,##0_-;\-* #,##0_-;_-* &quot;-&quot;??_-;_-@_-"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451590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7719390724693"/>
          <c:y val="5.7352830896137984E-2"/>
          <c:w val="0.85967966266595885"/>
          <c:h val="0.79523549139690874"/>
        </c:manualLayout>
      </c:layout>
      <c:barChart>
        <c:barDir val="col"/>
        <c:grouping val="clustered"/>
        <c:varyColors val="0"/>
        <c:ser>
          <c:idx val="0"/>
          <c:order val="0"/>
          <c:tx>
            <c:strRef>
              <c:f>Calculations!$D$22</c:f>
              <c:strCache>
                <c:ptCount val="1"/>
                <c:pt idx="0">
                  <c:v>Customer numbers</c:v>
                </c:pt>
              </c:strCache>
            </c:strRef>
          </c:tx>
          <c:spPr>
            <a:solidFill>
              <a:schemeClr val="accent2"/>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Calculations!$E$22:$S$22</c:f>
              <c:numCache>
                <c:formatCode>_-* #,##0_-;\-* #,##0_-;_-* "-"??_-;_-@_-</c:formatCode>
                <c:ptCount val="15"/>
                <c:pt idx="0">
                  <c:v>799.02800000000002</c:v>
                </c:pt>
                <c:pt idx="1">
                  <c:v>805.19</c:v>
                </c:pt>
                <c:pt idx="2">
                  <c:v>814.86500000000001</c:v>
                </c:pt>
                <c:pt idx="3">
                  <c:v>821.57799999999997</c:v>
                </c:pt>
                <c:pt idx="4">
                  <c:v>825.21500000000003</c:v>
                </c:pt>
                <c:pt idx="5">
                  <c:v>834.41700000000003</c:v>
                </c:pt>
                <c:pt idx="6">
                  <c:v>838.38499999999999</c:v>
                </c:pt>
                <c:pt idx="7">
                  <c:v>844.24400000000003</c:v>
                </c:pt>
                <c:pt idx="8">
                  <c:v>854.23099999999999</c:v>
                </c:pt>
                <c:pt idx="9">
                  <c:v>867.00099999999998</c:v>
                </c:pt>
                <c:pt idx="10">
                  <c:v>879.06449999999995</c:v>
                </c:pt>
                <c:pt idx="11">
                  <c:v>891.93449999999996</c:v>
                </c:pt>
                <c:pt idx="12">
                  <c:v>905.97</c:v>
                </c:pt>
                <c:pt idx="13">
                  <c:v>916.47050000000002</c:v>
                </c:pt>
                <c:pt idx="14">
                  <c:v>925.96600000000001</c:v>
                </c:pt>
              </c:numCache>
            </c:numRef>
          </c:val>
          <c:extLst>
            <c:ext xmlns:c16="http://schemas.microsoft.com/office/drawing/2014/chart" uri="{C3380CC4-5D6E-409C-BE32-E72D297353CC}">
              <c16:uniqueId val="{00000000-72EF-45D1-A996-B4B529BB6AA9}"/>
            </c:ext>
          </c:extLst>
        </c:ser>
        <c:dLbls>
          <c:showLegendKey val="0"/>
          <c:showVal val="0"/>
          <c:showCatName val="0"/>
          <c:showSerName val="0"/>
          <c:showPercent val="0"/>
          <c:showBubbleSize val="0"/>
        </c:dLbls>
        <c:gapWidth val="150"/>
        <c:axId val="451645824"/>
        <c:axId val="451647360"/>
      </c:barChart>
      <c:catAx>
        <c:axId val="451645824"/>
        <c:scaling>
          <c:orientation val="minMax"/>
        </c:scaling>
        <c:delete val="0"/>
        <c:axPos val="b"/>
        <c:numFmt formatCode="General" sourceLinked="1"/>
        <c:majorTickMark val="out"/>
        <c:minorTickMark val="none"/>
        <c:tickLblPos val="nextTo"/>
        <c:crossAx val="451647360"/>
        <c:crosses val="autoZero"/>
        <c:auto val="1"/>
        <c:lblAlgn val="ctr"/>
        <c:lblOffset val="100"/>
        <c:noMultiLvlLbl val="0"/>
      </c:catAx>
      <c:valAx>
        <c:axId val="451647360"/>
        <c:scaling>
          <c:orientation val="minMax"/>
          <c:min val="0"/>
        </c:scaling>
        <c:delete val="0"/>
        <c:axPos val="l"/>
        <c:majorGridlines>
          <c:spPr>
            <a:ln>
              <a:noFill/>
            </a:ln>
          </c:spPr>
        </c:majorGridlines>
        <c:title>
          <c:tx>
            <c:rich>
              <a:bodyPr/>
              <a:lstStyle/>
              <a:p>
                <a:pPr>
                  <a:defRPr/>
                </a:pPr>
                <a:r>
                  <a:rPr lang="en-AU"/>
                  <a:t>000's</a:t>
                </a:r>
              </a:p>
            </c:rich>
          </c:tx>
          <c:overlay val="0"/>
        </c:title>
        <c:numFmt formatCode="#,##0" sourceLinked="0"/>
        <c:majorTickMark val="out"/>
        <c:minorTickMark val="none"/>
        <c:tickLblPos val="nextTo"/>
        <c:crossAx val="451645824"/>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Calculations!$D$23</c:f>
              <c:strCache>
                <c:ptCount val="1"/>
                <c:pt idx="0">
                  <c:v>Circuit length</c:v>
                </c:pt>
              </c:strCache>
            </c:strRef>
          </c:tx>
          <c:spPr>
            <a:solidFill>
              <a:schemeClr val="accent2"/>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Calculations!$E$23:$S$23</c:f>
              <c:numCache>
                <c:formatCode>_-* #,##0_-;\-* #,##0_-;_-* "-"??_-;_-@_-</c:formatCode>
                <c:ptCount val="15"/>
                <c:pt idx="0">
                  <c:v>199551</c:v>
                </c:pt>
                <c:pt idx="1">
                  <c:v>189452</c:v>
                </c:pt>
                <c:pt idx="2">
                  <c:v>185829</c:v>
                </c:pt>
                <c:pt idx="3">
                  <c:v>187750</c:v>
                </c:pt>
                <c:pt idx="4">
                  <c:v>188634</c:v>
                </c:pt>
                <c:pt idx="5">
                  <c:v>190592</c:v>
                </c:pt>
                <c:pt idx="6">
                  <c:v>190819</c:v>
                </c:pt>
                <c:pt idx="7">
                  <c:v>191107</c:v>
                </c:pt>
                <c:pt idx="8">
                  <c:v>191156.07200000001</c:v>
                </c:pt>
                <c:pt idx="9">
                  <c:v>191475.29249708584</c:v>
                </c:pt>
                <c:pt idx="10">
                  <c:v>191945.32419558283</c:v>
                </c:pt>
                <c:pt idx="11">
                  <c:v>192103.12437846052</c:v>
                </c:pt>
                <c:pt idx="12">
                  <c:v>192203.6</c:v>
                </c:pt>
                <c:pt idx="13">
                  <c:v>192537.93982799997</c:v>
                </c:pt>
                <c:pt idx="14">
                  <c:v>192685.01</c:v>
                </c:pt>
              </c:numCache>
            </c:numRef>
          </c:val>
          <c:extLst>
            <c:ext xmlns:c16="http://schemas.microsoft.com/office/drawing/2014/chart" uri="{C3380CC4-5D6E-409C-BE32-E72D297353CC}">
              <c16:uniqueId val="{00000000-4D51-4515-8F83-BB801F94EC0A}"/>
            </c:ext>
          </c:extLst>
        </c:ser>
        <c:dLbls>
          <c:showLegendKey val="0"/>
          <c:showVal val="0"/>
          <c:showCatName val="0"/>
          <c:showSerName val="0"/>
          <c:showPercent val="0"/>
          <c:showBubbleSize val="0"/>
        </c:dLbls>
        <c:gapWidth val="150"/>
        <c:axId val="458382336"/>
        <c:axId val="458392320"/>
      </c:barChart>
      <c:catAx>
        <c:axId val="458382336"/>
        <c:scaling>
          <c:orientation val="minMax"/>
        </c:scaling>
        <c:delete val="0"/>
        <c:axPos val="b"/>
        <c:numFmt formatCode="General" sourceLinked="0"/>
        <c:majorTickMark val="out"/>
        <c:minorTickMark val="none"/>
        <c:tickLblPos val="nextTo"/>
        <c:crossAx val="458392320"/>
        <c:crosses val="autoZero"/>
        <c:auto val="1"/>
        <c:lblAlgn val="ctr"/>
        <c:lblOffset val="100"/>
        <c:noMultiLvlLbl val="0"/>
      </c:catAx>
      <c:valAx>
        <c:axId val="458392320"/>
        <c:scaling>
          <c:orientation val="minMax"/>
          <c:min val="0"/>
        </c:scaling>
        <c:delete val="0"/>
        <c:axPos val="l"/>
        <c:majorGridlines>
          <c:spPr>
            <a:ln>
              <a:noFill/>
            </a:ln>
          </c:spPr>
        </c:majorGridlines>
        <c:title>
          <c:tx>
            <c:rich>
              <a:bodyPr/>
              <a:lstStyle/>
              <a:p>
                <a:pPr>
                  <a:defRPr/>
                </a:pPr>
                <a:r>
                  <a:rPr lang="en-AU"/>
                  <a:t>km</a:t>
                </a:r>
              </a:p>
            </c:rich>
          </c:tx>
          <c:overlay val="0"/>
        </c:title>
        <c:numFmt formatCode="_-* #,##0_-;\-* #,##0_-;_-* &quot;-&quot;??_-;_-@_-" sourceLinked="1"/>
        <c:majorTickMark val="out"/>
        <c:minorTickMark val="none"/>
        <c:tickLblPos val="nextTo"/>
        <c:crossAx val="458382336"/>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9767025089605"/>
          <c:y val="7.7244018050891566E-2"/>
          <c:w val="0.87719874551971322"/>
          <c:h val="0.76269135802469135"/>
        </c:manualLayout>
      </c:layout>
      <c:barChart>
        <c:barDir val="col"/>
        <c:grouping val="clustered"/>
        <c:varyColors val="0"/>
        <c:ser>
          <c:idx val="0"/>
          <c:order val="0"/>
          <c:tx>
            <c:strRef>
              <c:f>Calculations!$D$20</c:f>
              <c:strCache>
                <c:ptCount val="1"/>
                <c:pt idx="0">
                  <c:v>Forecast energy delivered</c:v>
                </c:pt>
              </c:strCache>
            </c:strRef>
          </c:tx>
          <c:spPr>
            <a:solidFill>
              <a:schemeClr val="accent2"/>
            </a:solidFill>
            <a:ln>
              <a:solidFill>
                <a:schemeClr val="bg1">
                  <a:lumMod val="50000"/>
                </a:schemeClr>
              </a:solidFill>
            </a:ln>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Calculations!$E$20:$S$20</c:f>
              <c:numCache>
                <c:formatCode>_-* #,##0_-;\-* #,##0_-;_-* "-"??_-;_-@_-</c:formatCode>
                <c:ptCount val="15"/>
                <c:pt idx="0">
                  <c:v>11071</c:v>
                </c:pt>
                <c:pt idx="1">
                  <c:v>11269</c:v>
                </c:pt>
                <c:pt idx="2">
                  <c:v>11455</c:v>
                </c:pt>
                <c:pt idx="3">
                  <c:v>11610</c:v>
                </c:pt>
                <c:pt idx="4">
                  <c:v>12092</c:v>
                </c:pt>
                <c:pt idx="5">
                  <c:v>12147</c:v>
                </c:pt>
                <c:pt idx="6">
                  <c:v>12202</c:v>
                </c:pt>
                <c:pt idx="7">
                  <c:v>12258</c:v>
                </c:pt>
                <c:pt idx="8">
                  <c:v>12314</c:v>
                </c:pt>
                <c:pt idx="9">
                  <c:v>11680.716200000001</c:v>
                </c:pt>
                <c:pt idx="10">
                  <c:v>11628.3436</c:v>
                </c:pt>
                <c:pt idx="11">
                  <c:v>11557.3428</c:v>
                </c:pt>
                <c:pt idx="12">
                  <c:v>12306.396000000001</c:v>
                </c:pt>
                <c:pt idx="13">
                  <c:v>12287.095000000001</c:v>
                </c:pt>
                <c:pt idx="14">
                  <c:v>12288.60200000001</c:v>
                </c:pt>
              </c:numCache>
            </c:numRef>
          </c:val>
          <c:extLst>
            <c:ext xmlns:c16="http://schemas.microsoft.com/office/drawing/2014/chart" uri="{C3380CC4-5D6E-409C-BE32-E72D297353CC}">
              <c16:uniqueId val="{00000000-228A-4F11-9126-BF62A0938730}"/>
            </c:ext>
          </c:extLst>
        </c:ser>
        <c:ser>
          <c:idx val="1"/>
          <c:order val="1"/>
          <c:tx>
            <c:strRef>
              <c:f>Calculations!$D$21</c:f>
              <c:strCache>
                <c:ptCount val="1"/>
                <c:pt idx="0">
                  <c:v>Actual energy delivered</c:v>
                </c:pt>
              </c:strCache>
            </c:strRef>
          </c:tx>
          <c:spPr>
            <a:solidFill>
              <a:srgbClr val="816E59"/>
            </a:solidFill>
          </c:spPr>
          <c:invertIfNegative val="0"/>
          <c:cat>
            <c:strRef>
              <c:f>Calculations!$E$9:$S$9</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Calculations!$E$21:$S$21</c:f>
              <c:numCache>
                <c:formatCode>_-* #,##0_-;\-* #,##0_-;_-* "-"??_-;_-@_-</c:formatCode>
                <c:ptCount val="15"/>
                <c:pt idx="0">
                  <c:v>11964.840000000002</c:v>
                </c:pt>
                <c:pt idx="1">
                  <c:v>11974.119999999999</c:v>
                </c:pt>
                <c:pt idx="2">
                  <c:v>12036.900000000007</c:v>
                </c:pt>
                <c:pt idx="3">
                  <c:v>12121.430282999996</c:v>
                </c:pt>
                <c:pt idx="4">
                  <c:v>12103.520000000002</c:v>
                </c:pt>
                <c:pt idx="5">
                  <c:v>11943.293001</c:v>
                </c:pt>
                <c:pt idx="6">
                  <c:v>11853.304756999998</c:v>
                </c:pt>
                <c:pt idx="7">
                  <c:v>12291.140578</c:v>
                </c:pt>
                <c:pt idx="8">
                  <c:v>12029.802982677164</c:v>
                </c:pt>
                <c:pt idx="9">
                  <c:v>12270.657441472908</c:v>
                </c:pt>
                <c:pt idx="10">
                  <c:v>12313.244188421209</c:v>
                </c:pt>
                <c:pt idx="11">
                  <c:v>12388.536404142571</c:v>
                </c:pt>
                <c:pt idx="12">
                  <c:v>12532.743999999999</c:v>
                </c:pt>
                <c:pt idx="13">
                  <c:v>12730.251</c:v>
                </c:pt>
                <c:pt idx="14">
                  <c:v>12450.349999999999</c:v>
                </c:pt>
              </c:numCache>
            </c:numRef>
          </c:val>
          <c:extLst>
            <c:ext xmlns:c16="http://schemas.microsoft.com/office/drawing/2014/chart" uri="{C3380CC4-5D6E-409C-BE32-E72D297353CC}">
              <c16:uniqueId val="{00000001-228A-4F11-9126-BF62A0938730}"/>
            </c:ext>
          </c:extLst>
        </c:ser>
        <c:dLbls>
          <c:showLegendKey val="0"/>
          <c:showVal val="0"/>
          <c:showCatName val="0"/>
          <c:showSerName val="0"/>
          <c:showPercent val="0"/>
          <c:showBubbleSize val="0"/>
        </c:dLbls>
        <c:gapWidth val="150"/>
        <c:axId val="458310784"/>
        <c:axId val="458312320"/>
      </c:barChart>
      <c:catAx>
        <c:axId val="458310784"/>
        <c:scaling>
          <c:orientation val="minMax"/>
        </c:scaling>
        <c:delete val="0"/>
        <c:axPos val="b"/>
        <c:numFmt formatCode="General" sourceLinked="0"/>
        <c:majorTickMark val="out"/>
        <c:minorTickMark val="none"/>
        <c:tickLblPos val="nextTo"/>
        <c:crossAx val="458312320"/>
        <c:crosses val="autoZero"/>
        <c:auto val="1"/>
        <c:lblAlgn val="ctr"/>
        <c:lblOffset val="100"/>
        <c:noMultiLvlLbl val="0"/>
      </c:catAx>
      <c:valAx>
        <c:axId val="458312320"/>
        <c:scaling>
          <c:orientation val="minMax"/>
          <c:min val="0"/>
        </c:scaling>
        <c:delete val="0"/>
        <c:axPos val="l"/>
        <c:majorGridlines>
          <c:spPr>
            <a:ln>
              <a:noFill/>
            </a:ln>
          </c:spPr>
        </c:majorGridlines>
        <c:title>
          <c:tx>
            <c:rich>
              <a:bodyPr/>
              <a:lstStyle/>
              <a:p>
                <a:pPr>
                  <a:defRPr/>
                </a:pPr>
                <a:r>
                  <a:rPr lang="en-AU"/>
                  <a:t>GWh</a:t>
                </a:r>
              </a:p>
            </c:rich>
          </c:tx>
          <c:layout>
            <c:manualLayout>
              <c:xMode val="edge"/>
              <c:yMode val="edge"/>
              <c:x val="0"/>
              <c:y val="0.42391944444444446"/>
            </c:manualLayout>
          </c:layout>
          <c:overlay val="0"/>
        </c:title>
        <c:numFmt formatCode="_-* #,##0_-;\-* #,##0_-;_-* &quot;-&quot;??_-;_-@_-" sourceLinked="1"/>
        <c:majorTickMark val="out"/>
        <c:minorTickMark val="none"/>
        <c:tickLblPos val="nextTo"/>
        <c:crossAx val="458310784"/>
        <c:crosses val="autoZero"/>
        <c:crossBetween val="between"/>
      </c:valAx>
    </c:plotArea>
    <c:legend>
      <c:legendPos val="b"/>
      <c:layout>
        <c:manualLayout>
          <c:xMode val="edge"/>
          <c:yMode val="edge"/>
          <c:x val="0.19745483870967742"/>
          <c:y val="0.91344043209876546"/>
          <c:w val="0.60964211469534046"/>
          <c:h val="7.0880555555555558E-2"/>
        </c:manualLayout>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47625</xdr:rowOff>
    </xdr:from>
    <xdr:to>
      <xdr:col>3</xdr:col>
      <xdr:colOff>542925</xdr:colOff>
      <xdr:row>0</xdr:row>
      <xdr:rowOff>550440</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3099"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5</xdr:row>
      <xdr:rowOff>148167</xdr:rowOff>
    </xdr:from>
    <xdr:to>
      <xdr:col>3</xdr:col>
      <xdr:colOff>666749</xdr:colOff>
      <xdr:row>6</xdr:row>
      <xdr:rowOff>161925</xdr:rowOff>
    </xdr:to>
    <xdr:grpSp>
      <xdr:nvGrpSpPr>
        <xdr:cNvPr id="3" name="Group 67"/>
        <xdr:cNvGrpSpPr>
          <a:grpSpLocks/>
        </xdr:cNvGrpSpPr>
      </xdr:nvGrpSpPr>
      <xdr:grpSpPr bwMode="auto">
        <a:xfrm>
          <a:off x="223520" y="2289387"/>
          <a:ext cx="1898649" cy="364278"/>
          <a:chOff x="2" y="144"/>
          <a:chExt cx="209" cy="37"/>
        </a:xfrm>
      </xdr:grpSpPr>
      <xdr:grpSp>
        <xdr:nvGrpSpPr>
          <xdr:cNvPr id="4" name="Group 68"/>
          <xdr:cNvGrpSpPr>
            <a:grpSpLocks/>
          </xdr:cNvGrpSpPr>
        </xdr:nvGrpSpPr>
        <xdr:grpSpPr bwMode="auto">
          <a:xfrm>
            <a:off x="2" y="152"/>
            <a:ext cx="200" cy="29"/>
            <a:chOff x="2" y="159"/>
            <a:chExt cx="200" cy="27"/>
          </a:xfrm>
        </xdr:grpSpPr>
        <xdr:sp macro="" textlink="">
          <xdr:nvSpPr>
            <xdr:cNvPr id="7" name="Oval 69"/>
            <xdr:cNvSpPr>
              <a:spLocks noChangeArrowheads="1"/>
            </xdr:cNvSpPr>
          </xdr:nvSpPr>
          <xdr:spPr bwMode="auto">
            <a:xfrm>
              <a:off x="175" y="159"/>
              <a:ext cx="27" cy="27"/>
            </a:xfrm>
            <a:prstGeom prst="ellipse">
              <a:avLst/>
            </a:prstGeom>
            <a:noFill/>
            <a:ln w="28575"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Line 70"/>
            <xdr:cNvSpPr>
              <a:spLocks noChangeShapeType="1"/>
            </xdr:cNvSpPr>
          </xdr:nvSpPr>
          <xdr:spPr bwMode="auto">
            <a:xfrm>
              <a:off x="2" y="186"/>
              <a:ext cx="186" cy="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grpSp>
      <xdr:sp macro="" textlink="">
        <xdr:nvSpPr>
          <xdr:cNvPr id="5" name="Rectangle 71"/>
          <xdr:cNvSpPr>
            <a:spLocks noChangeArrowheads="1"/>
          </xdr:cNvSpPr>
        </xdr:nvSpPr>
        <xdr:spPr bwMode="auto">
          <a:xfrm>
            <a:off x="168" y="148"/>
            <a:ext cx="21" cy="32"/>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sp macro="" textlink="">
        <xdr:nvSpPr>
          <xdr:cNvPr id="6" name="Rectangle 72"/>
          <xdr:cNvSpPr>
            <a:spLocks noChangeArrowheads="1"/>
          </xdr:cNvSpPr>
        </xdr:nvSpPr>
        <xdr:spPr bwMode="auto">
          <a:xfrm>
            <a:off x="187" y="144"/>
            <a:ext cx="24" cy="21"/>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grpSp>
    <xdr:clientData/>
  </xdr:twoCellAnchor>
  <xdr:twoCellAnchor editAs="oneCell">
    <xdr:from>
      <xdr:col>5</xdr:col>
      <xdr:colOff>571500</xdr:colOff>
      <xdr:row>5</xdr:row>
      <xdr:rowOff>38101</xdr:rowOff>
    </xdr:from>
    <xdr:to>
      <xdr:col>9</xdr:col>
      <xdr:colOff>134711</xdr:colOff>
      <xdr:row>7</xdr:row>
      <xdr:rowOff>32501</xdr:rowOff>
    </xdr:to>
    <xdr:pic>
      <xdr:nvPicPr>
        <xdr:cNvPr id="9"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 y="2181226"/>
          <a:ext cx="2124075" cy="53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869674</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384024"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514348</xdr:colOff>
      <xdr:row>5</xdr:row>
      <xdr:rowOff>4762</xdr:rowOff>
    </xdr:from>
    <xdr:to>
      <xdr:col>17</xdr:col>
      <xdr:colOff>657224</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728382</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242732"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4762</xdr:rowOff>
    </xdr:from>
    <xdr:to>
      <xdr:col>18</xdr:col>
      <xdr:colOff>11206</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895350</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409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514348</xdr:colOff>
      <xdr:row>5</xdr:row>
      <xdr:rowOff>4762</xdr:rowOff>
    </xdr:from>
    <xdr:to>
      <xdr:col>17</xdr:col>
      <xdr:colOff>714375</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657225</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171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105615</xdr:rowOff>
    </xdr:from>
    <xdr:to>
      <xdr:col>18</xdr:col>
      <xdr:colOff>11206</xdr:colOff>
      <xdr:row>27</xdr:row>
      <xdr:rowOff>224678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762000</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2763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503142</xdr:colOff>
      <xdr:row>5</xdr:row>
      <xdr:rowOff>15967</xdr:rowOff>
    </xdr:from>
    <xdr:to>
      <xdr:col>17</xdr:col>
      <xdr:colOff>647699</xdr:colOff>
      <xdr:row>27</xdr:row>
      <xdr:rowOff>135030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458404</xdr:colOff>
      <xdr:row>1</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88715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324484</xdr:colOff>
      <xdr:row>1</xdr:row>
      <xdr:rowOff>340179</xdr:rowOff>
    </xdr:from>
    <xdr:to>
      <xdr:col>15</xdr:col>
      <xdr:colOff>258536</xdr:colOff>
      <xdr:row>6</xdr:row>
      <xdr:rowOff>13608</xdr:rowOff>
    </xdr:to>
    <xdr:sp macro="" textlink="">
      <xdr:nvSpPr>
        <xdr:cNvPr id="2" name="Left Arrow 1">
          <a:extLst>
            <a:ext uri="{FF2B5EF4-FFF2-40B4-BE49-F238E27FC236}">
              <a16:creationId xmlns:a16="http://schemas.microsoft.com/office/drawing/2014/main" id="{00000000-0008-0000-0100-00003E000000}"/>
            </a:ext>
          </a:extLst>
        </xdr:cNvPr>
        <xdr:cNvSpPr/>
      </xdr:nvSpPr>
      <xdr:spPr>
        <a:xfrm>
          <a:off x="10401934" y="949779"/>
          <a:ext cx="2982052" cy="1340304"/>
        </a:xfrm>
        <a:prstGeom prst="leftArrow">
          <a:avLst/>
        </a:prstGeom>
        <a:solidFill>
          <a:srgbClr val="FF0000">
            <a:alpha val="40000"/>
          </a:srgbClr>
        </a:solidFill>
        <a:ln>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NZ" sz="1200" b="1">
              <a:solidFill>
                <a:sysClr val="windowText" lastClr="000000"/>
              </a:solidFill>
              <a:effectLst/>
              <a:latin typeface="+mn-lt"/>
              <a:ea typeface="+mn-ea"/>
              <a:cs typeface="+mn-cs"/>
            </a:rPr>
            <a:t>   Important:</a:t>
          </a:r>
          <a:r>
            <a:rPr lang="en-NZ" sz="1200" b="1" baseline="0">
              <a:solidFill>
                <a:sysClr val="windowText" lastClr="000000"/>
              </a:solidFill>
              <a:effectLst/>
              <a:latin typeface="+mn-lt"/>
              <a:ea typeface="+mn-ea"/>
              <a:cs typeface="+mn-cs"/>
            </a:rPr>
            <a:t> </a:t>
          </a:r>
          <a:r>
            <a:rPr lang="en-NZ" sz="1200" b="0" baseline="0">
              <a:solidFill>
                <a:sysClr val="windowText" lastClr="000000"/>
              </a:solidFill>
              <a:effectLst/>
              <a:latin typeface="+mn-lt"/>
              <a:ea typeface="+mn-ea"/>
              <a:cs typeface="+mn-cs"/>
            </a:rPr>
            <a:t>Please click in cell to use d</a:t>
          </a:r>
          <a:r>
            <a:rPr lang="en-NZ" sz="1200" b="0">
              <a:solidFill>
                <a:sysClr val="windowText" lastClr="000000"/>
              </a:solidFill>
              <a:effectLst/>
              <a:latin typeface="+mn-lt"/>
              <a:ea typeface="+mn-ea"/>
              <a:cs typeface="+mn-cs"/>
            </a:rPr>
            <a:t>rop-down list</a:t>
          </a:r>
          <a:r>
            <a:rPr lang="en-NZ" sz="1200" b="0" baseline="0">
              <a:solidFill>
                <a:sysClr val="windowText" lastClr="000000"/>
              </a:solidFill>
              <a:effectLst/>
              <a:latin typeface="+mn-lt"/>
              <a:ea typeface="+mn-ea"/>
              <a:cs typeface="+mn-cs"/>
            </a:rPr>
            <a:t> to see individual DNSP statistics</a:t>
          </a:r>
          <a:endParaRPr lang="en-NZ" sz="1200" b="0">
            <a:solidFill>
              <a:sysClr val="windowText" lastClr="000000"/>
            </a:solidFill>
            <a:effectLst/>
          </a:endParaRPr>
        </a:p>
      </xdr:txBody>
    </xdr:sp>
    <xdr:clientData/>
  </xdr:twoCellAnchor>
  <xdr:oneCellAnchor>
    <xdr:from>
      <xdr:col>0</xdr:col>
      <xdr:colOff>136071</xdr:colOff>
      <xdr:row>0</xdr:row>
      <xdr:rowOff>133445</xdr:rowOff>
    </xdr:from>
    <xdr:ext cx="1773219" cy="574126"/>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133445"/>
          <a:ext cx="1773219" cy="574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23517</xdr:colOff>
      <xdr:row>38</xdr:row>
      <xdr:rowOff>70555</xdr:rowOff>
    </xdr:from>
    <xdr:to>
      <xdr:col>6</xdr:col>
      <xdr:colOff>3802163</xdr:colOff>
      <xdr:row>61</xdr:row>
      <xdr:rowOff>9523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24694</xdr:colOff>
      <xdr:row>38</xdr:row>
      <xdr:rowOff>70555</xdr:rowOff>
    </xdr:from>
    <xdr:to>
      <xdr:col>14</xdr:col>
      <xdr:colOff>126485</xdr:colOff>
      <xdr:row>61</xdr:row>
      <xdr:rowOff>9523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23517</xdr:colOff>
      <xdr:row>68</xdr:row>
      <xdr:rowOff>105833</xdr:rowOff>
    </xdr:from>
    <xdr:to>
      <xdr:col>6</xdr:col>
      <xdr:colOff>3906117</xdr:colOff>
      <xdr:row>91</xdr:row>
      <xdr:rowOff>122483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348544</xdr:colOff>
      <xdr:row>68</xdr:row>
      <xdr:rowOff>105833</xdr:rowOff>
    </xdr:from>
    <xdr:to>
      <xdr:col>13</xdr:col>
      <xdr:colOff>383044</xdr:colOff>
      <xdr:row>91</xdr:row>
      <xdr:rowOff>122483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291394</xdr:colOff>
      <xdr:row>99</xdr:row>
      <xdr:rowOff>55266</xdr:rowOff>
    </xdr:from>
    <xdr:to>
      <xdr:col>13</xdr:col>
      <xdr:colOff>325894</xdr:colOff>
      <xdr:row>122</xdr:row>
      <xdr:rowOff>14766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581024</xdr:colOff>
      <xdr:row>99</xdr:row>
      <xdr:rowOff>55266</xdr:rowOff>
    </xdr:from>
    <xdr:to>
      <xdr:col>24</xdr:col>
      <xdr:colOff>577424</xdr:colOff>
      <xdr:row>122</xdr:row>
      <xdr:rowOff>14766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23517</xdr:colOff>
      <xdr:row>129</xdr:row>
      <xdr:rowOff>105490</xdr:rowOff>
    </xdr:from>
    <xdr:to>
      <xdr:col>6</xdr:col>
      <xdr:colOff>3906117</xdr:colOff>
      <xdr:row>152</xdr:row>
      <xdr:rowOff>122140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129</xdr:row>
      <xdr:rowOff>143591</xdr:rowOff>
    </xdr:from>
    <xdr:to>
      <xdr:col>24</xdr:col>
      <xdr:colOff>606000</xdr:colOff>
      <xdr:row>152</xdr:row>
      <xdr:rowOff>160241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38099</xdr:colOff>
      <xdr:row>68</xdr:row>
      <xdr:rowOff>105833</xdr:rowOff>
    </xdr:from>
    <xdr:to>
      <xdr:col>25</xdr:col>
      <xdr:colOff>34499</xdr:colOff>
      <xdr:row>91</xdr:row>
      <xdr:rowOff>122483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291394</xdr:colOff>
      <xdr:row>129</xdr:row>
      <xdr:rowOff>162640</xdr:rowOff>
    </xdr:from>
    <xdr:to>
      <xdr:col>13</xdr:col>
      <xdr:colOff>325894</xdr:colOff>
      <xdr:row>153</xdr:row>
      <xdr:rowOff>7840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23517</xdr:colOff>
      <xdr:row>99</xdr:row>
      <xdr:rowOff>55266</xdr:rowOff>
    </xdr:from>
    <xdr:to>
      <xdr:col>6</xdr:col>
      <xdr:colOff>3906117</xdr:colOff>
      <xdr:row>122</xdr:row>
      <xdr:rowOff>14766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504824</xdr:colOff>
      <xdr:row>5</xdr:row>
      <xdr:rowOff>4762</xdr:rowOff>
    </xdr:from>
    <xdr:to>
      <xdr:col>17</xdr:col>
      <xdr:colOff>582706</xdr:colOff>
      <xdr:row>27</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15</xdr:col>
      <xdr:colOff>669925</xdr:colOff>
      <xdr:row>49</xdr:row>
      <xdr:rowOff>1063626</xdr:rowOff>
    </xdr:from>
    <xdr:ext cx="1695450" cy="172227"/>
    <xdr:sp macro="" textlink="">
      <xdr:nvSpPr>
        <xdr:cNvPr id="4" name="TextBox 3"/>
        <xdr:cNvSpPr txBox="1"/>
      </xdr:nvSpPr>
      <xdr:spPr>
        <a:xfrm>
          <a:off x="11703050" y="11064876"/>
          <a:ext cx="16954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AU"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5</xdr:row>
      <xdr:rowOff>4763</xdr:rowOff>
    </xdr:from>
    <xdr:to>
      <xdr:col>17</xdr:col>
      <xdr:colOff>739588</xdr:colOff>
      <xdr:row>26</xdr:row>
      <xdr:rowOff>514350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18</xdr:col>
      <xdr:colOff>9525</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504825</xdr:colOff>
      <xdr:row>5</xdr:row>
      <xdr:rowOff>4763</xdr:rowOff>
    </xdr:from>
    <xdr:to>
      <xdr:col>17</xdr:col>
      <xdr:colOff>649943</xdr:colOff>
      <xdr:row>26</xdr:row>
      <xdr:rowOff>514350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47625</xdr:rowOff>
    </xdr:from>
    <xdr:to>
      <xdr:col>1</xdr:col>
      <xdr:colOff>795618</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47625"/>
          <a:ext cx="13099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504264</xdr:colOff>
      <xdr:row>4</xdr:row>
      <xdr:rowOff>150439</xdr:rowOff>
    </xdr:from>
    <xdr:to>
      <xdr:col>17</xdr:col>
      <xdr:colOff>628649</xdr:colOff>
      <xdr:row>27</xdr:row>
      <xdr:rowOff>112619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842596</xdr:colOff>
      <xdr:row>2</xdr:row>
      <xdr:rowOff>95249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356946" cy="371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18</xdr:col>
      <xdr:colOff>0</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W99"/>
  <sheetViews>
    <sheetView showGridLines="0" showRowColHeaders="0" zoomScaleNormal="100" workbookViewId="0">
      <selection activeCell="B2" sqref="B2"/>
    </sheetView>
  </sheetViews>
  <sheetFormatPr defaultColWidth="9.08984375" defaultRowHeight="12.5"/>
  <cols>
    <col min="1" max="1" width="2.36328125" style="31" customWidth="1"/>
    <col min="2" max="2" width="10.54296875" style="31" customWidth="1"/>
    <col min="3" max="3" width="8.36328125" style="31" customWidth="1"/>
    <col min="4" max="4" width="11.6328125" style="31" customWidth="1"/>
    <col min="5" max="8" width="9.08984375" style="31"/>
    <col min="9" max="9" width="11" style="31" customWidth="1"/>
    <col min="10" max="10" width="11.36328125" style="31" bestFit="1" customWidth="1"/>
    <col min="11" max="16" width="9.08984375" style="31"/>
    <col min="17" max="17" width="11.6328125" style="36" customWidth="1"/>
    <col min="18" max="23" width="9.08984375" style="36"/>
    <col min="24" max="16384" width="9.08984375" style="31"/>
  </cols>
  <sheetData>
    <row r="1" spans="1:16" ht="44.25" customHeight="1">
      <c r="A1" s="30"/>
      <c r="B1" s="30"/>
      <c r="D1" s="32"/>
      <c r="E1" s="33"/>
      <c r="F1" s="34"/>
      <c r="G1" s="30"/>
      <c r="H1" s="30"/>
      <c r="I1" s="30"/>
      <c r="J1" s="30"/>
      <c r="K1" s="35"/>
      <c r="L1" s="30"/>
      <c r="M1" s="30"/>
      <c r="N1" s="30"/>
      <c r="O1" s="30"/>
      <c r="P1" s="30"/>
    </row>
    <row r="2" spans="1:16" ht="44.25" customHeight="1">
      <c r="A2" s="30"/>
      <c r="B2" s="36"/>
      <c r="C2" s="36"/>
      <c r="D2" s="37" t="s">
        <v>38</v>
      </c>
      <c r="E2" s="36"/>
      <c r="F2" s="36"/>
      <c r="G2" s="36"/>
      <c r="H2" s="36"/>
      <c r="I2" s="36"/>
      <c r="J2" s="36"/>
      <c r="K2" s="36"/>
      <c r="L2" s="36"/>
      <c r="M2" s="36"/>
      <c r="N2" s="36"/>
      <c r="O2" s="36"/>
      <c r="P2" s="36"/>
    </row>
    <row r="3" spans="1:16" ht="54.9" customHeight="1">
      <c r="A3" s="30"/>
      <c r="B3" s="36"/>
      <c r="C3" s="36"/>
      <c r="D3" s="38"/>
      <c r="E3" s="183"/>
      <c r="F3" s="183"/>
      <c r="G3" s="36"/>
      <c r="I3" s="73" t="s">
        <v>103</v>
      </c>
      <c r="J3" s="36"/>
      <c r="K3" s="36"/>
      <c r="L3" s="36"/>
      <c r="M3" s="36"/>
      <c r="N3" s="36"/>
      <c r="O3" s="36"/>
      <c r="P3" s="36"/>
    </row>
    <row r="4" spans="1:16">
      <c r="A4" s="30"/>
      <c r="B4" s="30"/>
      <c r="C4" s="30"/>
      <c r="D4" s="30"/>
      <c r="E4" s="30"/>
      <c r="F4" s="30"/>
      <c r="G4" s="30"/>
      <c r="H4" s="30"/>
      <c r="I4" s="30"/>
      <c r="J4" s="30"/>
      <c r="K4" s="30"/>
      <c r="L4" s="30"/>
      <c r="M4" s="30"/>
      <c r="N4" s="30"/>
      <c r="O4" s="30"/>
      <c r="P4" s="30"/>
    </row>
    <row r="5" spans="1:16">
      <c r="A5" s="30"/>
      <c r="B5" s="39"/>
      <c r="C5" s="39"/>
      <c r="D5" s="39"/>
      <c r="E5" s="39"/>
      <c r="F5" s="39"/>
      <c r="G5" s="39"/>
      <c r="H5" s="39"/>
      <c r="I5" s="39"/>
      <c r="J5" s="39"/>
      <c r="K5" s="39"/>
      <c r="L5" s="39"/>
      <c r="M5" s="39"/>
      <c r="N5" s="39"/>
      <c r="O5" s="39"/>
      <c r="P5" s="39"/>
    </row>
    <row r="6" spans="1:16" ht="27.5">
      <c r="A6" s="30"/>
      <c r="B6" s="40" t="s">
        <v>63</v>
      </c>
      <c r="C6" s="41"/>
      <c r="D6" s="41"/>
      <c r="E6" s="41"/>
      <c r="F6" s="41"/>
      <c r="G6" s="42"/>
      <c r="H6" s="41"/>
      <c r="I6" s="43"/>
      <c r="J6" s="42"/>
      <c r="K6" s="41"/>
      <c r="L6" s="41"/>
      <c r="M6" s="42"/>
      <c r="N6" s="42"/>
      <c r="O6" s="41"/>
      <c r="P6" s="41"/>
    </row>
    <row r="7" spans="1:16" ht="15.5">
      <c r="A7" s="30"/>
      <c r="B7" s="41"/>
      <c r="C7" s="41"/>
      <c r="D7" s="41"/>
      <c r="E7" s="41"/>
      <c r="F7" s="41"/>
      <c r="G7" s="42"/>
      <c r="H7" s="41"/>
      <c r="I7" s="44"/>
      <c r="J7" s="42"/>
      <c r="K7" s="41"/>
      <c r="L7" s="41"/>
      <c r="M7" s="41"/>
      <c r="N7" s="41"/>
      <c r="O7" s="41"/>
      <c r="P7" s="41"/>
    </row>
    <row r="8" spans="1:16">
      <c r="A8" s="30"/>
      <c r="B8" s="45"/>
      <c r="C8" s="45"/>
      <c r="D8" s="45"/>
      <c r="E8" s="45"/>
      <c r="F8" s="45"/>
      <c r="G8" s="45"/>
      <c r="H8" s="45"/>
      <c r="I8" s="45"/>
      <c r="J8" s="45"/>
      <c r="K8" s="45"/>
      <c r="L8" s="45"/>
      <c r="M8" s="45"/>
      <c r="N8" s="45"/>
      <c r="O8" s="45"/>
      <c r="P8" s="45"/>
    </row>
    <row r="9" spans="1:16">
      <c r="A9" s="30"/>
      <c r="B9" s="30"/>
      <c r="C9" s="30"/>
      <c r="D9" s="30"/>
      <c r="E9" s="30"/>
      <c r="F9" s="30"/>
      <c r="G9" s="30"/>
      <c r="H9" s="30"/>
      <c r="I9" s="30"/>
      <c r="J9" s="30"/>
      <c r="K9" s="30"/>
      <c r="L9" s="30"/>
      <c r="M9" s="30"/>
      <c r="N9" s="30"/>
      <c r="O9" s="30"/>
      <c r="P9" s="30"/>
    </row>
    <row r="10" spans="1:16" s="36" customFormat="1" ht="33" customHeight="1">
      <c r="C10" s="186" t="s">
        <v>104</v>
      </c>
      <c r="D10" s="186"/>
      <c r="E10" s="186"/>
      <c r="F10" s="186"/>
      <c r="G10" s="186"/>
      <c r="H10" s="186"/>
      <c r="I10" s="186"/>
      <c r="J10" s="186"/>
      <c r="K10" s="186"/>
      <c r="L10" s="186"/>
      <c r="M10" s="186"/>
      <c r="N10" s="186"/>
      <c r="O10" s="186"/>
      <c r="P10" s="186"/>
    </row>
    <row r="11" spans="1:16" s="36" customFormat="1" ht="26.25" customHeight="1">
      <c r="C11" s="74" t="s">
        <v>64</v>
      </c>
      <c r="D11" s="76"/>
      <c r="E11" s="76"/>
      <c r="F11" s="76"/>
      <c r="G11" s="76"/>
      <c r="H11" s="76"/>
      <c r="I11" s="76"/>
      <c r="J11" s="76"/>
      <c r="K11" s="76"/>
      <c r="L11" s="76"/>
      <c r="M11" s="76"/>
      <c r="N11" s="76"/>
      <c r="O11" s="76"/>
      <c r="P11" s="76"/>
    </row>
    <row r="12" spans="1:16" s="36" customFormat="1" ht="12.75" customHeight="1">
      <c r="C12" s="186" t="s">
        <v>187</v>
      </c>
      <c r="D12" s="186"/>
      <c r="E12" s="186"/>
      <c r="F12" s="186"/>
      <c r="G12" s="186"/>
      <c r="H12" s="186"/>
      <c r="I12" s="186"/>
      <c r="J12" s="186"/>
      <c r="K12" s="186"/>
      <c r="L12" s="186"/>
      <c r="M12" s="186"/>
      <c r="N12" s="186"/>
      <c r="O12" s="186"/>
      <c r="P12" s="186"/>
    </row>
    <row r="13" spans="1:16" s="36" customFormat="1" ht="15.75" customHeight="1">
      <c r="C13" s="186"/>
      <c r="D13" s="186"/>
      <c r="E13" s="186"/>
      <c r="F13" s="186"/>
      <c r="G13" s="186"/>
      <c r="H13" s="186"/>
      <c r="I13" s="186"/>
      <c r="J13" s="186"/>
      <c r="K13" s="186"/>
      <c r="L13" s="186"/>
      <c r="M13" s="186"/>
      <c r="N13" s="186"/>
      <c r="O13" s="186"/>
      <c r="P13" s="186"/>
    </row>
    <row r="14" spans="1:16" ht="15.75" customHeight="1">
      <c r="A14" s="30"/>
      <c r="B14" s="30"/>
      <c r="C14" s="186"/>
      <c r="D14" s="186"/>
      <c r="E14" s="186"/>
      <c r="F14" s="186"/>
      <c r="G14" s="186"/>
      <c r="H14" s="186"/>
      <c r="I14" s="186"/>
      <c r="J14" s="186"/>
      <c r="K14" s="186"/>
      <c r="L14" s="186"/>
      <c r="M14" s="186"/>
      <c r="N14" s="186"/>
      <c r="O14" s="186"/>
      <c r="P14" s="186"/>
    </row>
    <row r="15" spans="1:16" ht="15.75" customHeight="1">
      <c r="A15" s="30"/>
      <c r="B15" s="30"/>
      <c r="C15" s="186"/>
      <c r="D15" s="186"/>
      <c r="E15" s="186"/>
      <c r="F15" s="186"/>
      <c r="G15" s="186"/>
      <c r="H15" s="186"/>
      <c r="I15" s="186"/>
      <c r="J15" s="186"/>
      <c r="K15" s="186"/>
      <c r="L15" s="186"/>
      <c r="M15" s="186"/>
      <c r="N15" s="186"/>
      <c r="O15" s="186"/>
      <c r="P15" s="186"/>
    </row>
    <row r="16" spans="1:16" ht="12.75" customHeight="1">
      <c r="A16" s="30"/>
      <c r="B16" s="30"/>
      <c r="C16" s="186"/>
      <c r="D16" s="186"/>
      <c r="E16" s="186"/>
      <c r="F16" s="186"/>
      <c r="G16" s="186"/>
      <c r="H16" s="186"/>
      <c r="I16" s="186"/>
      <c r="J16" s="186"/>
      <c r="K16" s="186"/>
      <c r="L16" s="186"/>
      <c r="M16" s="186"/>
      <c r="N16" s="186"/>
      <c r="O16" s="186"/>
      <c r="P16" s="186"/>
    </row>
    <row r="17" spans="1:16" ht="15.5">
      <c r="A17" s="30"/>
      <c r="B17" s="30"/>
      <c r="C17" s="74"/>
      <c r="D17" s="75"/>
      <c r="E17" s="75"/>
      <c r="F17" s="75"/>
      <c r="G17" s="75"/>
      <c r="H17" s="75"/>
      <c r="I17" s="75"/>
      <c r="J17" s="75"/>
      <c r="K17" s="75"/>
      <c r="L17" s="76"/>
      <c r="M17" s="76"/>
      <c r="N17" s="76"/>
      <c r="O17" s="76"/>
      <c r="P17" s="76"/>
    </row>
    <row r="18" spans="1:16" ht="15.5">
      <c r="A18" s="30"/>
      <c r="B18" s="30"/>
      <c r="C18" s="74" t="s">
        <v>65</v>
      </c>
      <c r="D18" s="77"/>
      <c r="E18" s="77"/>
      <c r="F18" s="77"/>
      <c r="G18" s="77"/>
      <c r="H18" s="77"/>
      <c r="I18" s="77"/>
      <c r="J18" s="77"/>
      <c r="K18" s="75"/>
      <c r="L18" s="76"/>
      <c r="M18" s="76"/>
      <c r="N18" s="76"/>
      <c r="O18" s="76"/>
      <c r="P18" s="76"/>
    </row>
    <row r="19" spans="1:16" ht="156.15" customHeight="1">
      <c r="A19" s="30"/>
      <c r="B19" s="30"/>
      <c r="C19" s="186" t="s">
        <v>113</v>
      </c>
      <c r="D19" s="186"/>
      <c r="E19" s="186"/>
      <c r="F19" s="186"/>
      <c r="G19" s="186"/>
      <c r="H19" s="186"/>
      <c r="I19" s="186"/>
      <c r="J19" s="186"/>
      <c r="K19" s="186"/>
      <c r="L19" s="186"/>
      <c r="M19" s="186"/>
      <c r="N19" s="186"/>
      <c r="O19" s="186"/>
      <c r="P19" s="186"/>
    </row>
    <row r="20" spans="1:16" ht="15.5">
      <c r="A20" s="30"/>
      <c r="B20" s="30"/>
      <c r="C20" s="48"/>
      <c r="D20" s="38"/>
      <c r="E20" s="38"/>
      <c r="F20" s="38"/>
      <c r="G20" s="38"/>
      <c r="H20" s="38"/>
      <c r="I20" s="38"/>
      <c r="J20" s="47"/>
      <c r="K20" s="47"/>
      <c r="L20" s="36"/>
      <c r="M20" s="36"/>
      <c r="N20" s="36"/>
      <c r="O20" s="36"/>
      <c r="P20" s="36"/>
    </row>
    <row r="21" spans="1:16" ht="15.5">
      <c r="A21" s="30"/>
      <c r="B21" s="30"/>
      <c r="C21" s="46" t="s">
        <v>66</v>
      </c>
      <c r="D21" s="47"/>
      <c r="E21" s="47"/>
      <c r="F21" s="47"/>
      <c r="G21" s="47"/>
      <c r="H21" s="47"/>
      <c r="I21" s="47"/>
      <c r="J21" s="47"/>
      <c r="K21" s="47"/>
      <c r="L21" s="36"/>
      <c r="M21" s="36"/>
      <c r="N21" s="36"/>
      <c r="O21" s="36"/>
      <c r="P21" s="36"/>
    </row>
    <row r="22" spans="1:16" ht="15.5">
      <c r="A22" s="30"/>
      <c r="B22" s="30"/>
      <c r="C22" s="47"/>
      <c r="D22" s="47"/>
      <c r="E22" s="47"/>
      <c r="F22" s="47"/>
      <c r="G22" s="47"/>
      <c r="H22" s="47"/>
      <c r="I22" s="47"/>
      <c r="J22" s="47"/>
      <c r="K22" s="47"/>
      <c r="L22" s="36"/>
      <c r="M22" s="36"/>
      <c r="N22" s="36"/>
      <c r="O22" s="36"/>
      <c r="P22" s="36"/>
    </row>
    <row r="23" spans="1:16">
      <c r="A23" s="30"/>
      <c r="B23" s="30"/>
      <c r="C23" s="49" t="s">
        <v>67</v>
      </c>
      <c r="D23" s="49" t="s">
        <v>68</v>
      </c>
      <c r="E23" s="49"/>
      <c r="F23" s="49" t="s">
        <v>69</v>
      </c>
      <c r="G23" s="49"/>
      <c r="H23" s="49"/>
      <c r="I23" s="49"/>
      <c r="J23" s="49"/>
      <c r="K23" s="49"/>
      <c r="L23" s="49"/>
      <c r="M23" s="49"/>
      <c r="N23" s="49"/>
      <c r="O23" s="49"/>
      <c r="P23" s="49"/>
    </row>
    <row r="24" spans="1:16">
      <c r="A24" s="30"/>
      <c r="B24" s="30"/>
      <c r="C24" s="50">
        <v>4</v>
      </c>
      <c r="D24" s="51" t="s">
        <v>183</v>
      </c>
      <c r="E24" s="181"/>
      <c r="F24" s="181" t="s">
        <v>70</v>
      </c>
      <c r="G24" s="181"/>
      <c r="H24" s="181" t="s">
        <v>184</v>
      </c>
      <c r="I24" s="181"/>
      <c r="J24" s="181" t="s">
        <v>186</v>
      </c>
      <c r="K24" s="181"/>
      <c r="L24" s="181"/>
      <c r="M24" s="181"/>
      <c r="N24" s="181"/>
      <c r="O24" s="181"/>
      <c r="P24" s="181"/>
    </row>
    <row r="25" spans="1:16">
      <c r="A25" s="30"/>
      <c r="B25" s="30"/>
      <c r="C25" s="181"/>
      <c r="D25" s="181"/>
      <c r="E25" s="181"/>
      <c r="F25" s="181" t="s">
        <v>72</v>
      </c>
      <c r="G25" s="181"/>
      <c r="H25" s="181" t="s">
        <v>185</v>
      </c>
      <c r="I25" s="181"/>
      <c r="J25" s="181"/>
      <c r="K25" s="181"/>
      <c r="L25" s="181"/>
      <c r="M25" s="181"/>
      <c r="N25" s="181"/>
      <c r="O25" s="181"/>
      <c r="P25" s="181"/>
    </row>
    <row r="26" spans="1:16">
      <c r="A26" s="30"/>
      <c r="B26" s="30"/>
      <c r="C26" s="78">
        <v>3</v>
      </c>
      <c r="D26" s="79" t="s">
        <v>108</v>
      </c>
      <c r="E26" s="80"/>
      <c r="F26" s="80" t="s">
        <v>70</v>
      </c>
      <c r="G26" s="80"/>
      <c r="H26" s="77" t="s">
        <v>99</v>
      </c>
      <c r="I26" s="80"/>
      <c r="J26" s="80" t="s">
        <v>114</v>
      </c>
      <c r="K26" s="80"/>
      <c r="L26" s="80"/>
      <c r="M26" s="80"/>
      <c r="N26" s="80"/>
      <c r="O26" s="80"/>
      <c r="P26" s="80"/>
    </row>
    <row r="27" spans="1:16">
      <c r="A27" s="30"/>
      <c r="B27" s="30"/>
      <c r="C27" s="78"/>
      <c r="D27" s="79"/>
      <c r="E27" s="80"/>
      <c r="F27" s="80" t="s">
        <v>72</v>
      </c>
      <c r="G27" s="80"/>
      <c r="H27" s="81" t="s">
        <v>115</v>
      </c>
      <c r="I27" s="80"/>
      <c r="J27" s="80"/>
      <c r="K27" s="80"/>
      <c r="L27" s="80"/>
      <c r="M27" s="80"/>
      <c r="N27" s="80"/>
      <c r="O27" s="80"/>
      <c r="P27" s="80"/>
    </row>
    <row r="28" spans="1:16">
      <c r="A28" s="30"/>
      <c r="B28" s="30"/>
      <c r="C28" s="78">
        <v>2</v>
      </c>
      <c r="D28" s="82" t="s">
        <v>97</v>
      </c>
      <c r="E28" s="182"/>
      <c r="F28" s="80" t="s">
        <v>70</v>
      </c>
      <c r="G28" s="80"/>
      <c r="H28" s="77" t="s">
        <v>87</v>
      </c>
      <c r="I28" s="182"/>
      <c r="J28" s="77" t="s">
        <v>88</v>
      </c>
      <c r="K28" s="77"/>
      <c r="L28" s="77"/>
      <c r="M28" s="77"/>
      <c r="N28" s="77"/>
      <c r="O28" s="77"/>
      <c r="P28" s="77"/>
    </row>
    <row r="29" spans="1:16">
      <c r="A29" s="30"/>
      <c r="B29" s="30"/>
      <c r="C29" s="76"/>
      <c r="D29" s="76"/>
      <c r="E29" s="76"/>
      <c r="F29" s="77" t="s">
        <v>72</v>
      </c>
      <c r="G29" s="77"/>
      <c r="H29" s="77" t="s">
        <v>98</v>
      </c>
      <c r="I29" s="76"/>
      <c r="J29" s="80"/>
      <c r="K29" s="80"/>
      <c r="L29" s="80"/>
      <c r="M29" s="80"/>
      <c r="N29" s="80"/>
      <c r="O29" s="80"/>
      <c r="P29" s="77"/>
    </row>
    <row r="30" spans="1:16">
      <c r="A30" s="30"/>
      <c r="B30" s="30"/>
      <c r="C30" s="78">
        <v>1</v>
      </c>
      <c r="D30" s="82" t="s">
        <v>79</v>
      </c>
      <c r="E30" s="79"/>
      <c r="F30" s="77" t="s">
        <v>70</v>
      </c>
      <c r="G30" s="77"/>
      <c r="H30" s="77" t="s">
        <v>71</v>
      </c>
      <c r="I30" s="77"/>
      <c r="J30" s="80"/>
      <c r="K30" s="182"/>
      <c r="L30" s="182"/>
      <c r="M30" s="182"/>
      <c r="N30" s="182"/>
      <c r="O30" s="182"/>
      <c r="P30" s="76"/>
    </row>
    <row r="31" spans="1:16">
      <c r="A31" s="30"/>
      <c r="B31" s="30"/>
      <c r="C31" s="78"/>
      <c r="D31" s="82"/>
      <c r="E31" s="79"/>
      <c r="F31" s="80" t="s">
        <v>72</v>
      </c>
      <c r="G31" s="80"/>
      <c r="H31" s="80" t="s">
        <v>73</v>
      </c>
      <c r="I31" s="80"/>
      <c r="J31" s="80"/>
      <c r="K31" s="182"/>
      <c r="L31" s="182"/>
      <c r="M31" s="182"/>
      <c r="N31" s="182"/>
      <c r="O31" s="182"/>
      <c r="P31" s="76"/>
    </row>
    <row r="32" spans="1:16">
      <c r="A32" s="30"/>
      <c r="B32" s="30"/>
      <c r="C32" s="78"/>
      <c r="D32" s="82"/>
      <c r="E32" s="79"/>
      <c r="F32" s="36"/>
      <c r="G32" s="36"/>
      <c r="H32" s="36"/>
      <c r="I32" s="36"/>
      <c r="J32" s="76"/>
      <c r="K32" s="76"/>
      <c r="L32" s="76"/>
      <c r="M32" s="76"/>
      <c r="N32" s="76"/>
      <c r="O32" s="76"/>
      <c r="P32" s="76"/>
    </row>
    <row r="33" spans="1:16" s="36" customFormat="1"/>
    <row r="34" spans="1:16" s="36" customFormat="1"/>
    <row r="35" spans="1:16" s="36" customFormat="1"/>
    <row r="36" spans="1:16" s="36" customFormat="1"/>
    <row r="37" spans="1:16">
      <c r="A37" s="30"/>
      <c r="B37" s="30"/>
      <c r="C37" s="50"/>
      <c r="D37" s="36"/>
      <c r="E37" s="51"/>
      <c r="F37" s="38"/>
      <c r="G37" s="38"/>
      <c r="H37" s="38"/>
      <c r="I37" s="38"/>
      <c r="J37" s="38"/>
      <c r="K37" s="38"/>
      <c r="L37" s="38"/>
      <c r="M37" s="38"/>
      <c r="N37" s="38"/>
      <c r="O37" s="38"/>
      <c r="P37" s="38"/>
    </row>
    <row r="38" spans="1:16">
      <c r="A38" s="30"/>
      <c r="B38" s="30"/>
      <c r="C38" s="50"/>
      <c r="D38" s="36"/>
      <c r="E38" s="51"/>
      <c r="F38" s="36"/>
      <c r="G38" s="36"/>
      <c r="H38" s="36"/>
      <c r="I38" s="36"/>
      <c r="J38" s="36"/>
      <c r="K38" s="36"/>
      <c r="L38" s="36"/>
      <c r="M38" s="36"/>
      <c r="N38" s="36"/>
      <c r="O38" s="36"/>
      <c r="P38" s="36"/>
    </row>
    <row r="39" spans="1:16">
      <c r="A39" s="30"/>
      <c r="B39" s="30"/>
      <c r="C39" s="50"/>
      <c r="D39" s="36"/>
      <c r="E39" s="51"/>
      <c r="F39" s="36"/>
      <c r="G39" s="36"/>
      <c r="H39" s="36"/>
      <c r="I39" s="36"/>
      <c r="J39" s="36"/>
      <c r="K39" s="36"/>
      <c r="L39" s="36"/>
      <c r="M39" s="36"/>
      <c r="N39" s="36"/>
      <c r="O39" s="36"/>
      <c r="P39" s="36"/>
    </row>
    <row r="40" spans="1:16">
      <c r="A40" s="30"/>
      <c r="B40" s="30"/>
      <c r="C40" s="50"/>
      <c r="D40" s="36"/>
      <c r="E40" s="51"/>
      <c r="F40" s="36"/>
      <c r="G40" s="36"/>
      <c r="H40" s="36"/>
      <c r="I40" s="36"/>
      <c r="J40" s="36"/>
      <c r="K40" s="36"/>
      <c r="L40" s="36"/>
      <c r="M40" s="36"/>
      <c r="N40" s="36"/>
      <c r="O40" s="36"/>
      <c r="P40" s="36"/>
    </row>
    <row r="41" spans="1:16">
      <c r="A41" s="30"/>
      <c r="B41" s="30"/>
      <c r="C41" s="50"/>
      <c r="D41" s="36"/>
      <c r="E41" s="51"/>
      <c r="F41" s="36"/>
      <c r="G41" s="36"/>
      <c r="H41" s="36"/>
      <c r="I41" s="36"/>
      <c r="J41" s="36"/>
      <c r="K41" s="36"/>
      <c r="L41" s="36"/>
      <c r="M41" s="36"/>
      <c r="N41" s="36"/>
      <c r="O41" s="36"/>
      <c r="P41" s="36"/>
    </row>
    <row r="42" spans="1:16">
      <c r="A42" s="30"/>
      <c r="B42" s="30"/>
      <c r="C42" s="50"/>
      <c r="D42" s="36"/>
      <c r="E42" s="51"/>
      <c r="F42" s="36"/>
      <c r="G42" s="36"/>
      <c r="H42" s="36"/>
      <c r="I42" s="36"/>
      <c r="J42" s="36"/>
      <c r="K42" s="36"/>
      <c r="L42" s="36"/>
      <c r="M42" s="36"/>
      <c r="N42" s="36"/>
      <c r="O42" s="36"/>
      <c r="P42" s="36"/>
    </row>
    <row r="43" spans="1:16">
      <c r="A43" s="30"/>
      <c r="B43" s="30"/>
      <c r="C43" s="36"/>
      <c r="D43" s="36"/>
      <c r="E43" s="36"/>
      <c r="F43" s="36"/>
      <c r="G43" s="36"/>
      <c r="H43" s="36"/>
      <c r="I43" s="36"/>
      <c r="J43" s="36"/>
      <c r="K43" s="36"/>
      <c r="L43" s="36"/>
      <c r="M43" s="36"/>
      <c r="N43" s="36"/>
      <c r="O43" s="36"/>
      <c r="P43" s="36"/>
    </row>
    <row r="44" spans="1:16">
      <c r="A44" s="30"/>
      <c r="B44" s="30"/>
      <c r="C44" s="36"/>
      <c r="D44" s="36"/>
      <c r="E44" s="36"/>
      <c r="F44" s="36"/>
      <c r="G44" s="36"/>
      <c r="H44" s="36"/>
      <c r="I44" s="36"/>
      <c r="J44" s="36"/>
      <c r="K44" s="36"/>
      <c r="L44" s="36"/>
      <c r="M44" s="36"/>
      <c r="N44" s="36"/>
      <c r="O44" s="36"/>
      <c r="P44" s="36"/>
    </row>
    <row r="45" spans="1:16">
      <c r="A45" s="30"/>
      <c r="B45" s="30"/>
      <c r="C45" s="36"/>
      <c r="D45" s="36"/>
      <c r="E45" s="36"/>
      <c r="F45" s="36"/>
      <c r="G45" s="36"/>
      <c r="H45" s="36"/>
      <c r="I45" s="36"/>
      <c r="J45" s="36"/>
      <c r="K45" s="36"/>
      <c r="L45" s="36"/>
      <c r="M45" s="36"/>
      <c r="N45" s="36"/>
      <c r="O45" s="36"/>
      <c r="P45" s="36"/>
    </row>
    <row r="46" spans="1:16">
      <c r="A46" s="30"/>
      <c r="B46" s="30"/>
      <c r="C46" s="36"/>
      <c r="D46" s="36"/>
      <c r="E46" s="36"/>
      <c r="F46" s="36"/>
      <c r="G46" s="36"/>
      <c r="H46" s="36"/>
      <c r="I46" s="36"/>
      <c r="J46" s="36"/>
      <c r="K46" s="36"/>
      <c r="L46" s="36"/>
      <c r="M46" s="36"/>
      <c r="N46" s="36"/>
      <c r="O46" s="36"/>
      <c r="P46" s="36"/>
    </row>
    <row r="47" spans="1:16">
      <c r="A47" s="30"/>
      <c r="B47" s="30"/>
      <c r="C47" s="30"/>
      <c r="D47" s="30"/>
      <c r="E47" s="30"/>
      <c r="F47" s="30"/>
      <c r="G47" s="30"/>
      <c r="H47" s="30"/>
      <c r="I47" s="30"/>
      <c r="J47" s="30"/>
      <c r="K47" s="30"/>
      <c r="L47" s="30"/>
      <c r="M47" s="30"/>
      <c r="N47" s="30"/>
      <c r="O47" s="30"/>
      <c r="P47" s="30"/>
    </row>
    <row r="48" spans="1:16">
      <c r="A48" s="30"/>
      <c r="B48" s="30"/>
      <c r="C48" s="30"/>
      <c r="D48" s="30"/>
      <c r="E48" s="30"/>
      <c r="F48" s="30"/>
      <c r="G48" s="30"/>
      <c r="H48" s="30"/>
      <c r="I48" s="30"/>
      <c r="J48" s="30"/>
      <c r="K48" s="30"/>
      <c r="L48" s="30"/>
      <c r="M48" s="30"/>
      <c r="N48" s="30"/>
      <c r="O48" s="30"/>
      <c r="P48" s="30"/>
    </row>
    <row r="49" spans="1:16">
      <c r="A49" s="30"/>
      <c r="B49" s="30"/>
      <c r="C49" s="30"/>
      <c r="D49" s="30"/>
      <c r="E49" s="30"/>
      <c r="F49" s="30"/>
      <c r="G49" s="30"/>
      <c r="H49" s="30"/>
      <c r="I49" s="30"/>
      <c r="J49" s="30"/>
      <c r="K49" s="30"/>
      <c r="L49" s="30"/>
      <c r="M49" s="30"/>
      <c r="N49" s="30"/>
      <c r="O49" s="30"/>
      <c r="P49" s="30"/>
    </row>
    <row r="50" spans="1:16">
      <c r="A50" s="30"/>
      <c r="B50" s="30"/>
      <c r="C50" s="30"/>
      <c r="D50" s="30"/>
      <c r="E50" s="30"/>
      <c r="F50" s="30"/>
      <c r="G50" s="30"/>
      <c r="H50" s="30"/>
      <c r="I50" s="30"/>
      <c r="J50" s="30"/>
      <c r="K50" s="30"/>
      <c r="L50" s="30"/>
      <c r="M50" s="30"/>
      <c r="N50" s="30"/>
      <c r="O50" s="30"/>
      <c r="P50" s="30"/>
    </row>
    <row r="51" spans="1:16">
      <c r="A51" s="30"/>
      <c r="B51" s="30"/>
      <c r="C51" s="30"/>
      <c r="D51" s="30"/>
      <c r="E51" s="30"/>
      <c r="F51" s="30"/>
      <c r="G51" s="30"/>
      <c r="H51" s="30"/>
      <c r="I51" s="30"/>
      <c r="J51" s="30"/>
      <c r="K51" s="30"/>
      <c r="L51" s="30"/>
      <c r="M51" s="30"/>
      <c r="N51" s="30"/>
      <c r="O51" s="30"/>
      <c r="P51" s="30"/>
    </row>
    <row r="52" spans="1:16">
      <c r="A52" s="30"/>
      <c r="B52" s="30"/>
      <c r="C52" s="30"/>
      <c r="D52" s="30"/>
      <c r="E52" s="30"/>
      <c r="F52" s="30"/>
      <c r="G52" s="30"/>
      <c r="H52" s="30"/>
      <c r="I52" s="30"/>
      <c r="J52" s="30"/>
      <c r="K52" s="30"/>
      <c r="L52" s="30"/>
      <c r="M52" s="30"/>
      <c r="N52" s="30"/>
      <c r="O52" s="30"/>
      <c r="P52" s="30"/>
    </row>
    <row r="53" spans="1:16">
      <c r="A53" s="30"/>
      <c r="B53" s="65"/>
      <c r="C53" s="30"/>
      <c r="D53" s="30"/>
      <c r="E53" s="30"/>
      <c r="F53" s="30"/>
      <c r="G53" s="30"/>
      <c r="H53" s="30"/>
      <c r="I53" s="30"/>
      <c r="J53" s="30"/>
      <c r="K53" s="30"/>
      <c r="L53" s="30"/>
      <c r="M53" s="30"/>
      <c r="N53" s="30"/>
      <c r="O53" s="30"/>
      <c r="P53" s="30"/>
    </row>
    <row r="54" spans="1:16" ht="114" customHeight="1">
      <c r="A54" s="30"/>
      <c r="B54" s="30"/>
      <c r="C54" s="30"/>
      <c r="D54" s="30"/>
      <c r="E54" s="30"/>
      <c r="F54" s="30"/>
      <c r="G54" s="30"/>
      <c r="H54" s="30"/>
      <c r="I54" s="30"/>
      <c r="J54" s="30"/>
      <c r="K54" s="30"/>
      <c r="L54" s="30"/>
      <c r="M54" s="30"/>
      <c r="N54" s="30"/>
      <c r="O54" s="30"/>
      <c r="P54" s="30"/>
    </row>
    <row r="55" spans="1:16">
      <c r="A55" s="30"/>
      <c r="B55" s="30"/>
      <c r="C55" s="30"/>
      <c r="D55" s="30"/>
      <c r="E55" s="30"/>
      <c r="F55" s="30"/>
      <c r="G55" s="30"/>
      <c r="H55" s="30"/>
      <c r="I55" s="30"/>
      <c r="J55" s="30"/>
      <c r="K55" s="30"/>
      <c r="L55" s="30"/>
      <c r="M55" s="30"/>
      <c r="N55" s="30"/>
      <c r="O55" s="30"/>
      <c r="P55" s="30"/>
    </row>
    <row r="56" spans="1:16">
      <c r="A56" s="30"/>
      <c r="B56" s="30"/>
      <c r="C56" s="30"/>
      <c r="D56" s="30"/>
      <c r="E56" s="30"/>
      <c r="F56" s="30"/>
      <c r="G56" s="30"/>
      <c r="H56" s="30"/>
      <c r="I56" s="30"/>
      <c r="J56" s="30"/>
      <c r="K56" s="30"/>
      <c r="L56" s="30"/>
      <c r="M56" s="30"/>
      <c r="N56" s="30"/>
      <c r="O56" s="30"/>
      <c r="P56" s="30"/>
    </row>
    <row r="57" spans="1:16">
      <c r="A57" s="30"/>
      <c r="B57" s="30"/>
      <c r="C57" s="30"/>
      <c r="D57" s="30"/>
      <c r="E57" s="30"/>
      <c r="F57" s="30"/>
      <c r="G57" s="30"/>
      <c r="H57" s="30"/>
      <c r="I57" s="30"/>
      <c r="J57" s="30"/>
      <c r="K57" s="30"/>
      <c r="L57" s="30"/>
      <c r="M57" s="30"/>
      <c r="N57" s="30"/>
      <c r="O57" s="30"/>
      <c r="P57" s="30"/>
    </row>
    <row r="58" spans="1:16">
      <c r="A58" s="30"/>
      <c r="B58" s="30"/>
      <c r="C58" s="30"/>
      <c r="D58" s="30"/>
      <c r="E58" s="30"/>
      <c r="F58" s="30"/>
      <c r="G58" s="30"/>
      <c r="H58" s="30"/>
      <c r="I58" s="30"/>
      <c r="J58" s="30"/>
      <c r="K58" s="30"/>
      <c r="L58" s="30"/>
      <c r="M58" s="30"/>
      <c r="N58" s="30"/>
      <c r="O58" s="30"/>
      <c r="P58" s="30"/>
    </row>
    <row r="59" spans="1:16">
      <c r="A59" s="30"/>
      <c r="B59" s="30"/>
      <c r="C59" s="30"/>
      <c r="D59" s="30"/>
      <c r="E59" s="30"/>
      <c r="F59" s="30"/>
      <c r="G59" s="30"/>
      <c r="H59" s="30"/>
      <c r="I59" s="30"/>
      <c r="J59" s="30"/>
      <c r="K59" s="30"/>
      <c r="L59" s="30"/>
      <c r="M59" s="30"/>
      <c r="N59" s="30"/>
      <c r="O59" s="30"/>
      <c r="P59" s="30"/>
    </row>
    <row r="60" spans="1:16">
      <c r="A60" s="30"/>
      <c r="B60" s="30"/>
      <c r="C60" s="30"/>
      <c r="D60" s="30"/>
      <c r="E60" s="30"/>
      <c r="F60" s="30"/>
      <c r="G60" s="30"/>
      <c r="H60" s="30"/>
      <c r="I60" s="30"/>
      <c r="J60" s="30"/>
      <c r="K60" s="30"/>
      <c r="L60" s="30"/>
      <c r="M60" s="30"/>
      <c r="N60" s="30"/>
      <c r="O60" s="30"/>
      <c r="P60" s="30"/>
    </row>
    <row r="61" spans="1:16">
      <c r="A61" s="30"/>
      <c r="B61" s="30"/>
      <c r="C61" s="30"/>
      <c r="D61" s="30"/>
      <c r="E61" s="30"/>
      <c r="F61" s="30"/>
      <c r="G61" s="30"/>
      <c r="H61" s="30"/>
      <c r="I61" s="30"/>
      <c r="J61" s="30"/>
      <c r="K61" s="30"/>
      <c r="L61" s="30"/>
      <c r="M61" s="30"/>
      <c r="N61" s="30"/>
      <c r="O61" s="30"/>
      <c r="P61" s="30"/>
    </row>
    <row r="62" spans="1:16">
      <c r="A62" s="30"/>
      <c r="B62" s="30"/>
      <c r="C62" s="30"/>
      <c r="D62" s="30"/>
      <c r="E62" s="30"/>
      <c r="F62" s="30"/>
      <c r="G62" s="30"/>
      <c r="H62" s="30"/>
      <c r="I62" s="30"/>
      <c r="J62" s="30"/>
      <c r="K62" s="30"/>
      <c r="L62" s="30"/>
      <c r="M62" s="30"/>
      <c r="N62" s="30"/>
      <c r="O62" s="30"/>
      <c r="P62" s="30"/>
    </row>
    <row r="63" spans="1:16">
      <c r="A63" s="30"/>
      <c r="B63" s="30"/>
      <c r="C63" s="30"/>
      <c r="D63" s="30"/>
      <c r="E63" s="30"/>
      <c r="F63" s="30"/>
      <c r="G63" s="30"/>
      <c r="H63" s="30"/>
      <c r="I63" s="30"/>
      <c r="J63" s="30"/>
      <c r="K63" s="30"/>
      <c r="L63" s="30"/>
      <c r="M63" s="30"/>
      <c r="N63" s="30"/>
      <c r="O63" s="30"/>
      <c r="P63" s="30"/>
    </row>
    <row r="64" spans="1:16">
      <c r="A64" s="30"/>
      <c r="B64" s="30"/>
      <c r="C64" s="30"/>
      <c r="D64" s="30"/>
      <c r="E64" s="30"/>
      <c r="F64" s="30"/>
      <c r="G64" s="30"/>
      <c r="H64" s="30"/>
      <c r="I64" s="30"/>
      <c r="J64" s="30"/>
      <c r="K64" s="30"/>
      <c r="L64" s="30"/>
      <c r="M64" s="30"/>
      <c r="N64" s="30"/>
      <c r="O64" s="30"/>
      <c r="P64" s="30"/>
    </row>
    <row r="65" spans="1:16">
      <c r="A65" s="30"/>
      <c r="B65" s="30"/>
      <c r="C65" s="30"/>
      <c r="D65" s="30"/>
      <c r="E65" s="30"/>
      <c r="F65" s="30"/>
      <c r="G65" s="30"/>
      <c r="H65" s="30"/>
      <c r="I65" s="30"/>
      <c r="J65" s="30"/>
      <c r="K65" s="30"/>
      <c r="L65" s="30"/>
      <c r="M65" s="30"/>
      <c r="N65" s="30"/>
      <c r="O65" s="30"/>
      <c r="P65" s="30"/>
    </row>
    <row r="66" spans="1:16">
      <c r="A66" s="30"/>
      <c r="B66" s="30"/>
      <c r="C66" s="30"/>
      <c r="D66" s="30"/>
      <c r="E66" s="30"/>
      <c r="F66" s="30"/>
      <c r="G66" s="30"/>
      <c r="H66" s="30"/>
      <c r="I66" s="30"/>
      <c r="J66" s="30"/>
      <c r="K66" s="30"/>
      <c r="L66" s="30"/>
      <c r="M66" s="30"/>
      <c r="N66" s="30"/>
      <c r="O66" s="30"/>
      <c r="P66" s="30"/>
    </row>
    <row r="67" spans="1:16">
      <c r="A67" s="30"/>
      <c r="B67" s="30"/>
      <c r="C67" s="30"/>
      <c r="D67" s="30"/>
      <c r="E67" s="30"/>
      <c r="F67" s="30"/>
      <c r="G67" s="30"/>
      <c r="H67" s="30"/>
      <c r="I67" s="30"/>
      <c r="J67" s="30"/>
      <c r="K67" s="30"/>
      <c r="L67" s="30"/>
      <c r="M67" s="30"/>
      <c r="N67" s="30"/>
      <c r="O67" s="30"/>
      <c r="P67" s="30"/>
    </row>
    <row r="68" spans="1:16">
      <c r="A68" s="30"/>
      <c r="B68" s="30"/>
      <c r="C68" s="30"/>
      <c r="D68" s="30"/>
      <c r="E68" s="30"/>
      <c r="F68" s="30"/>
      <c r="G68" s="30"/>
      <c r="H68" s="30"/>
      <c r="I68" s="30"/>
      <c r="J68" s="30"/>
      <c r="K68" s="30"/>
      <c r="L68" s="30"/>
      <c r="M68" s="30"/>
      <c r="N68" s="30"/>
      <c r="O68" s="30"/>
      <c r="P68" s="30"/>
    </row>
    <row r="69" spans="1:16">
      <c r="A69" s="30"/>
      <c r="B69" s="30"/>
      <c r="C69" s="30"/>
      <c r="D69" s="30"/>
      <c r="E69" s="30"/>
      <c r="F69" s="30"/>
      <c r="G69" s="30"/>
      <c r="H69" s="30"/>
      <c r="I69" s="30"/>
      <c r="J69" s="30"/>
      <c r="K69" s="30"/>
      <c r="L69" s="30"/>
      <c r="M69" s="30"/>
      <c r="N69" s="30"/>
      <c r="O69" s="30"/>
      <c r="P69" s="30"/>
    </row>
    <row r="70" spans="1:16">
      <c r="A70" s="30"/>
      <c r="B70" s="30"/>
      <c r="C70" s="30"/>
      <c r="D70" s="30"/>
      <c r="E70" s="30"/>
      <c r="F70" s="30"/>
      <c r="G70" s="30"/>
      <c r="H70" s="30"/>
      <c r="I70" s="30"/>
      <c r="J70" s="30"/>
      <c r="K70" s="30"/>
      <c r="L70" s="30"/>
      <c r="M70" s="30"/>
      <c r="N70" s="30"/>
      <c r="O70" s="30"/>
      <c r="P70" s="30"/>
    </row>
    <row r="71" spans="1:16">
      <c r="A71" s="30"/>
      <c r="B71" s="30"/>
      <c r="C71" s="30"/>
      <c r="D71" s="30"/>
      <c r="E71" s="30"/>
      <c r="F71" s="30"/>
      <c r="G71" s="30"/>
      <c r="H71" s="30"/>
      <c r="I71" s="30"/>
      <c r="J71" s="30"/>
      <c r="K71" s="30"/>
      <c r="L71" s="30"/>
      <c r="M71" s="30"/>
      <c r="N71" s="30"/>
      <c r="O71" s="30"/>
      <c r="P71" s="30"/>
    </row>
    <row r="72" spans="1:16">
      <c r="A72" s="30"/>
      <c r="B72" s="30"/>
      <c r="C72" s="30"/>
      <c r="D72" s="30"/>
      <c r="E72" s="30"/>
      <c r="F72" s="30"/>
      <c r="G72" s="30"/>
      <c r="H72" s="30"/>
      <c r="I72" s="30"/>
      <c r="J72" s="30"/>
      <c r="K72" s="30"/>
      <c r="L72" s="30"/>
      <c r="M72" s="30"/>
      <c r="N72" s="30"/>
      <c r="O72" s="30"/>
      <c r="P72" s="30"/>
    </row>
    <row r="73" spans="1:16">
      <c r="A73" s="30"/>
      <c r="B73" s="30"/>
      <c r="C73" s="30"/>
      <c r="D73" s="30"/>
      <c r="E73" s="30"/>
      <c r="F73" s="30"/>
      <c r="G73" s="30"/>
      <c r="H73" s="30"/>
      <c r="I73" s="30"/>
      <c r="J73" s="30"/>
      <c r="K73" s="30"/>
      <c r="L73" s="30"/>
      <c r="M73" s="30"/>
      <c r="N73" s="30"/>
      <c r="O73" s="30"/>
      <c r="P73" s="30"/>
    </row>
    <row r="74" spans="1:16">
      <c r="A74" s="30"/>
      <c r="B74" s="30"/>
      <c r="C74" s="30"/>
      <c r="D74" s="30"/>
      <c r="E74" s="30"/>
      <c r="F74" s="30"/>
      <c r="G74" s="30"/>
      <c r="H74" s="30"/>
      <c r="I74" s="30"/>
      <c r="J74" s="30"/>
      <c r="K74" s="30"/>
      <c r="L74" s="30"/>
      <c r="M74" s="30"/>
      <c r="N74" s="30"/>
      <c r="O74" s="30"/>
      <c r="P74" s="30"/>
    </row>
    <row r="75" spans="1:16">
      <c r="A75" s="30"/>
      <c r="B75" s="30"/>
      <c r="C75" s="30"/>
      <c r="D75" s="30"/>
      <c r="E75" s="30"/>
      <c r="F75" s="30"/>
      <c r="G75" s="30"/>
      <c r="H75" s="30"/>
      <c r="I75" s="30"/>
      <c r="J75" s="30"/>
      <c r="K75" s="30"/>
      <c r="L75" s="30"/>
      <c r="M75" s="30"/>
      <c r="N75" s="30"/>
      <c r="O75" s="30"/>
      <c r="P75" s="30"/>
    </row>
    <row r="76" spans="1:16">
      <c r="A76" s="30"/>
      <c r="B76" s="30"/>
      <c r="C76" s="30"/>
      <c r="D76" s="30"/>
      <c r="E76" s="30"/>
      <c r="F76" s="30"/>
      <c r="G76" s="30"/>
      <c r="H76" s="30"/>
      <c r="I76" s="30"/>
      <c r="J76" s="30"/>
      <c r="K76" s="30"/>
      <c r="L76" s="30"/>
      <c r="M76" s="30"/>
      <c r="N76" s="30"/>
      <c r="O76" s="30"/>
      <c r="P76" s="30"/>
    </row>
    <row r="77" spans="1:16">
      <c r="A77" s="30"/>
      <c r="B77" s="30"/>
      <c r="C77" s="30"/>
      <c r="D77" s="30"/>
      <c r="E77" s="30"/>
      <c r="F77" s="30"/>
      <c r="G77" s="30"/>
      <c r="H77" s="30"/>
      <c r="I77" s="30"/>
      <c r="J77" s="30"/>
      <c r="K77" s="30"/>
      <c r="L77" s="30"/>
      <c r="M77" s="30"/>
      <c r="N77" s="30"/>
      <c r="O77" s="30"/>
      <c r="P77" s="30"/>
    </row>
    <row r="78" spans="1:16">
      <c r="A78" s="30"/>
      <c r="B78" s="30"/>
      <c r="C78" s="30"/>
      <c r="D78" s="30"/>
      <c r="E78" s="30"/>
      <c r="F78" s="30"/>
      <c r="G78" s="30"/>
      <c r="H78" s="30"/>
      <c r="I78" s="30"/>
      <c r="J78" s="30"/>
      <c r="K78" s="30"/>
      <c r="L78" s="30"/>
      <c r="M78" s="30"/>
      <c r="N78" s="30"/>
      <c r="O78" s="30"/>
      <c r="P78" s="30"/>
    </row>
    <row r="79" spans="1:16">
      <c r="A79" s="30"/>
      <c r="B79" s="30"/>
      <c r="C79" s="30"/>
      <c r="D79" s="30"/>
      <c r="E79" s="30"/>
      <c r="F79" s="30"/>
      <c r="G79" s="30"/>
      <c r="H79" s="30"/>
      <c r="I79" s="30"/>
      <c r="J79" s="30"/>
      <c r="K79" s="30"/>
      <c r="L79" s="30"/>
      <c r="M79" s="30"/>
      <c r="N79" s="30"/>
      <c r="O79" s="30"/>
      <c r="P79" s="30"/>
    </row>
    <row r="80" spans="1:16">
      <c r="A80" s="30"/>
      <c r="B80" s="30"/>
      <c r="C80" s="30"/>
      <c r="D80" s="30"/>
      <c r="E80" s="30"/>
      <c r="F80" s="30"/>
      <c r="G80" s="30"/>
      <c r="H80" s="30"/>
      <c r="I80" s="30"/>
      <c r="J80" s="30"/>
      <c r="K80" s="30"/>
      <c r="L80" s="30"/>
      <c r="M80" s="30"/>
      <c r="N80" s="30"/>
      <c r="O80" s="30"/>
      <c r="P80" s="30"/>
    </row>
    <row r="81" spans="1:16">
      <c r="A81" s="30"/>
      <c r="B81" s="30"/>
      <c r="C81" s="30"/>
      <c r="D81" s="30"/>
      <c r="E81" s="30"/>
      <c r="F81" s="30"/>
      <c r="G81" s="30"/>
      <c r="H81" s="30"/>
      <c r="I81" s="30"/>
      <c r="J81" s="30"/>
      <c r="K81" s="30"/>
      <c r="L81" s="30"/>
      <c r="M81" s="30"/>
      <c r="N81" s="30"/>
      <c r="O81" s="30"/>
      <c r="P81" s="30"/>
    </row>
    <row r="82" spans="1:16">
      <c r="A82" s="30"/>
      <c r="B82" s="30"/>
      <c r="C82" s="30"/>
      <c r="D82" s="30"/>
      <c r="E82" s="30"/>
      <c r="F82" s="30"/>
      <c r="G82" s="30"/>
      <c r="H82" s="30"/>
      <c r="I82" s="30"/>
      <c r="J82" s="30"/>
      <c r="K82" s="30"/>
      <c r="L82" s="30"/>
      <c r="M82" s="30"/>
      <c r="N82" s="30"/>
      <c r="O82" s="30"/>
      <c r="P82" s="30"/>
    </row>
    <row r="83" spans="1:16">
      <c r="A83" s="30"/>
      <c r="B83" s="30"/>
      <c r="C83" s="30"/>
      <c r="D83" s="30"/>
      <c r="E83" s="30"/>
      <c r="F83" s="30"/>
      <c r="G83" s="30"/>
      <c r="H83" s="30"/>
      <c r="I83" s="30"/>
      <c r="J83" s="30"/>
      <c r="K83" s="30"/>
      <c r="L83" s="30"/>
      <c r="M83" s="30"/>
      <c r="N83" s="30"/>
      <c r="O83" s="30"/>
      <c r="P83" s="30"/>
    </row>
    <row r="84" spans="1:16">
      <c r="A84" s="30"/>
      <c r="B84" s="30"/>
      <c r="C84" s="30"/>
      <c r="D84" s="30"/>
      <c r="E84" s="30"/>
      <c r="F84" s="30"/>
      <c r="G84" s="30"/>
      <c r="H84" s="30"/>
      <c r="I84" s="30"/>
      <c r="J84" s="30"/>
      <c r="K84" s="30"/>
      <c r="L84" s="30"/>
      <c r="M84" s="30"/>
      <c r="N84" s="30"/>
      <c r="O84" s="30"/>
      <c r="P84" s="30"/>
    </row>
    <row r="85" spans="1:16">
      <c r="A85" s="30"/>
      <c r="B85" s="30"/>
      <c r="C85" s="30"/>
      <c r="D85" s="30"/>
      <c r="E85" s="30"/>
      <c r="F85" s="30"/>
      <c r="G85" s="30"/>
      <c r="H85" s="30"/>
      <c r="I85" s="30"/>
      <c r="J85" s="30"/>
      <c r="K85" s="30"/>
      <c r="L85" s="30"/>
      <c r="M85" s="30"/>
      <c r="N85" s="30"/>
      <c r="O85" s="30"/>
      <c r="P85" s="30"/>
    </row>
    <row r="86" spans="1:16">
      <c r="A86" s="30"/>
      <c r="B86" s="30"/>
      <c r="C86" s="30"/>
      <c r="D86" s="30"/>
      <c r="E86" s="30"/>
      <c r="F86" s="30"/>
      <c r="G86" s="30"/>
      <c r="H86" s="30"/>
      <c r="I86" s="30"/>
      <c r="J86" s="30"/>
      <c r="K86" s="30"/>
      <c r="L86" s="30"/>
      <c r="M86" s="30"/>
      <c r="N86" s="30"/>
      <c r="O86" s="30"/>
      <c r="P86" s="30"/>
    </row>
    <row r="87" spans="1:16">
      <c r="A87" s="30"/>
      <c r="B87" s="30"/>
      <c r="C87" s="30"/>
      <c r="D87" s="30"/>
      <c r="E87" s="30"/>
      <c r="F87" s="30"/>
      <c r="G87" s="30"/>
      <c r="H87" s="30"/>
      <c r="I87" s="30"/>
      <c r="J87" s="30"/>
      <c r="K87" s="30"/>
      <c r="L87" s="30"/>
      <c r="M87" s="30"/>
      <c r="N87" s="30"/>
      <c r="O87" s="30"/>
      <c r="P87" s="30"/>
    </row>
    <row r="88" spans="1:16">
      <c r="A88" s="30"/>
      <c r="B88" s="30"/>
      <c r="C88" s="30"/>
      <c r="D88" s="30"/>
      <c r="E88" s="30"/>
      <c r="F88" s="30"/>
      <c r="G88" s="30"/>
      <c r="H88" s="30"/>
      <c r="I88" s="30"/>
      <c r="J88" s="30"/>
      <c r="K88" s="30"/>
      <c r="L88" s="30"/>
      <c r="M88" s="30"/>
      <c r="N88" s="30"/>
      <c r="O88" s="30"/>
      <c r="P88" s="30"/>
    </row>
    <row r="89" spans="1:16">
      <c r="A89" s="30"/>
      <c r="B89" s="30"/>
      <c r="C89" s="30"/>
      <c r="D89" s="30"/>
      <c r="E89" s="30"/>
      <c r="F89" s="30"/>
      <c r="G89" s="30"/>
      <c r="H89" s="30"/>
      <c r="I89" s="30"/>
      <c r="J89" s="30"/>
      <c r="K89" s="30"/>
      <c r="L89" s="30"/>
      <c r="M89" s="30"/>
      <c r="N89" s="30"/>
      <c r="O89" s="30"/>
      <c r="P89" s="30"/>
    </row>
    <row r="90" spans="1:16">
      <c r="A90" s="30"/>
      <c r="B90" s="30"/>
      <c r="C90" s="30"/>
      <c r="D90" s="30"/>
      <c r="E90" s="30"/>
      <c r="F90" s="30"/>
      <c r="G90" s="30"/>
      <c r="H90" s="30"/>
      <c r="I90" s="30"/>
      <c r="J90" s="30"/>
      <c r="K90" s="30"/>
      <c r="L90" s="30"/>
      <c r="M90" s="30"/>
      <c r="N90" s="30"/>
      <c r="O90" s="30"/>
      <c r="P90" s="30"/>
    </row>
    <row r="91" spans="1:16">
      <c r="A91" s="30"/>
      <c r="B91" s="30"/>
      <c r="C91" s="30"/>
      <c r="D91" s="30"/>
      <c r="E91" s="30"/>
      <c r="F91" s="30"/>
      <c r="G91" s="30"/>
      <c r="H91" s="30"/>
      <c r="I91" s="30"/>
      <c r="J91" s="30"/>
      <c r="K91" s="30"/>
      <c r="L91" s="30"/>
      <c r="M91" s="30"/>
      <c r="N91" s="30"/>
      <c r="O91" s="30"/>
      <c r="P91" s="30"/>
    </row>
    <row r="92" spans="1:16">
      <c r="A92" s="30"/>
      <c r="B92" s="30"/>
      <c r="C92" s="30"/>
      <c r="D92" s="30"/>
      <c r="E92" s="30"/>
      <c r="F92" s="30"/>
      <c r="G92" s="30"/>
      <c r="H92" s="30"/>
      <c r="I92" s="30"/>
      <c r="J92" s="30"/>
      <c r="K92" s="30"/>
      <c r="L92" s="30"/>
      <c r="M92" s="30"/>
      <c r="N92" s="30"/>
      <c r="O92" s="30"/>
      <c r="P92" s="30"/>
    </row>
    <row r="93" spans="1:16">
      <c r="A93" s="30"/>
      <c r="B93" s="30"/>
      <c r="C93" s="30"/>
      <c r="D93" s="30"/>
      <c r="E93" s="30"/>
      <c r="F93" s="30"/>
      <c r="G93" s="30"/>
      <c r="H93" s="30"/>
      <c r="I93" s="30"/>
      <c r="J93" s="30"/>
      <c r="K93" s="30"/>
      <c r="L93" s="30"/>
      <c r="M93" s="30"/>
      <c r="N93" s="30"/>
      <c r="O93" s="30"/>
      <c r="P93" s="30"/>
    </row>
    <row r="94" spans="1:16">
      <c r="A94" s="30"/>
      <c r="B94" s="30"/>
      <c r="C94" s="30"/>
      <c r="D94" s="30"/>
      <c r="E94" s="30"/>
      <c r="F94" s="30"/>
      <c r="G94" s="30"/>
      <c r="H94" s="30"/>
      <c r="I94" s="30"/>
      <c r="J94" s="30"/>
      <c r="K94" s="30"/>
      <c r="L94" s="30"/>
      <c r="M94" s="30"/>
      <c r="N94" s="30"/>
      <c r="O94" s="30"/>
      <c r="P94" s="30"/>
    </row>
    <row r="95" spans="1:16">
      <c r="A95" s="30"/>
      <c r="B95" s="30"/>
      <c r="C95" s="30"/>
      <c r="D95" s="30"/>
      <c r="E95" s="30"/>
      <c r="F95" s="30"/>
      <c r="G95" s="30"/>
      <c r="H95" s="30"/>
      <c r="I95" s="30"/>
      <c r="J95" s="30"/>
      <c r="K95" s="30"/>
      <c r="L95" s="30"/>
      <c r="M95" s="30"/>
      <c r="N95" s="30"/>
      <c r="O95" s="30"/>
      <c r="P95" s="30"/>
    </row>
    <row r="96" spans="1:16">
      <c r="A96" s="30"/>
      <c r="B96" s="30"/>
      <c r="C96" s="30"/>
      <c r="D96" s="30"/>
      <c r="E96" s="30"/>
      <c r="F96" s="30"/>
      <c r="G96" s="30"/>
      <c r="H96" s="30"/>
      <c r="I96" s="30"/>
      <c r="J96" s="30"/>
      <c r="K96" s="30"/>
      <c r="L96" s="30"/>
      <c r="M96" s="30"/>
      <c r="N96" s="30"/>
      <c r="O96" s="30"/>
      <c r="P96" s="30"/>
    </row>
    <row r="97" spans="1:16">
      <c r="A97" s="30"/>
      <c r="B97" s="30"/>
      <c r="C97" s="30"/>
      <c r="D97" s="30"/>
      <c r="E97" s="30"/>
      <c r="F97" s="30"/>
      <c r="G97" s="30"/>
      <c r="H97" s="30"/>
      <c r="I97" s="30"/>
      <c r="J97" s="30"/>
      <c r="K97" s="30"/>
      <c r="L97" s="30"/>
      <c r="M97" s="30"/>
      <c r="N97" s="30"/>
      <c r="O97" s="30"/>
      <c r="P97" s="30"/>
    </row>
    <row r="98" spans="1:16">
      <c r="A98" s="30"/>
      <c r="B98" s="30"/>
      <c r="C98" s="30"/>
      <c r="D98" s="30"/>
      <c r="E98" s="30"/>
      <c r="F98" s="30"/>
      <c r="G98" s="30"/>
      <c r="H98" s="30"/>
      <c r="I98" s="30"/>
      <c r="J98" s="30"/>
      <c r="K98" s="30"/>
      <c r="L98" s="30"/>
      <c r="M98" s="30"/>
      <c r="N98" s="30"/>
      <c r="O98" s="30"/>
      <c r="P98" s="30"/>
    </row>
    <row r="99" spans="1:16">
      <c r="A99" s="30"/>
      <c r="B99" s="30"/>
      <c r="C99" s="30"/>
      <c r="D99" s="30"/>
      <c r="E99" s="30"/>
      <c r="F99" s="30"/>
      <c r="G99" s="30"/>
      <c r="H99" s="30"/>
      <c r="I99" s="30"/>
      <c r="J99" s="30"/>
      <c r="K99" s="30"/>
      <c r="L99" s="30"/>
      <c r="M99" s="30"/>
      <c r="N99" s="30"/>
      <c r="O99" s="30"/>
      <c r="P99" s="30"/>
    </row>
  </sheetData>
  <mergeCells count="3">
    <mergeCell ref="C10:P10"/>
    <mergeCell ref="C12:P16"/>
    <mergeCell ref="C19:P19"/>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4:U75"/>
  <sheetViews>
    <sheetView showGridLines="0" showRowColHeaders="0" topLeftCell="A40" zoomScale="75" zoomScaleNormal="75" workbookViewId="0">
      <selection activeCell="W72" sqref="W72"/>
    </sheetView>
  </sheetViews>
  <sheetFormatPr defaultColWidth="9.08984375" defaultRowHeight="12.5"/>
  <cols>
    <col min="1" max="1" width="7.6328125" style="68" customWidth="1"/>
    <col min="2" max="2" width="29.54296875" style="68" customWidth="1"/>
    <col min="3" max="3" width="9.08984375" style="68"/>
    <col min="4" max="18" width="10.08984375" style="68" customWidth="1"/>
    <col min="19" max="16384" width="9.08984375" style="68"/>
  </cols>
  <sheetData>
    <row r="4" spans="2:18" ht="28">
      <c r="B4" s="194" t="s">
        <v>132</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17" spans="2:18">
      <c r="C17" s="68" t="s">
        <v>60</v>
      </c>
    </row>
    <row r="20" spans="2:18" hidden="1"/>
    <row r="27" spans="2:18" ht="41.25" customHeight="1">
      <c r="B27" s="195"/>
      <c r="C27" s="195"/>
      <c r="D27" s="195"/>
      <c r="E27" s="195"/>
      <c r="F27" s="195"/>
      <c r="G27" s="195"/>
      <c r="H27" s="195"/>
      <c r="I27" s="195"/>
      <c r="J27" s="195"/>
      <c r="K27" s="195"/>
      <c r="L27" s="195"/>
      <c r="M27" s="195"/>
      <c r="N27" s="195"/>
      <c r="O27" s="86"/>
    </row>
    <row r="28" spans="2:18" ht="22.5" customHeight="1"/>
    <row r="29" spans="2:18" ht="35.25" customHeight="1">
      <c r="B29" s="196" t="s">
        <v>133</v>
      </c>
      <c r="C29" s="197"/>
      <c r="D29" s="197"/>
      <c r="E29" s="197"/>
      <c r="F29" s="197"/>
      <c r="G29" s="197"/>
      <c r="H29" s="197"/>
      <c r="I29" s="197"/>
      <c r="J29" s="197"/>
      <c r="K29" s="197"/>
      <c r="L29" s="197"/>
      <c r="M29" s="197"/>
      <c r="N29" s="197"/>
      <c r="O29" s="197"/>
      <c r="P29" s="197"/>
      <c r="Q29" s="197"/>
      <c r="R29" s="198"/>
    </row>
    <row r="30" spans="2:18" ht="31.5" customHeight="1">
      <c r="B30" s="22" t="s">
        <v>134</v>
      </c>
    </row>
    <row r="31" spans="2:18" ht="14.5" thickBot="1">
      <c r="B31" s="56" t="s">
        <v>135</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58">
        <v>2655</v>
      </c>
      <c r="E32" s="58">
        <v>2694</v>
      </c>
      <c r="F32" s="58">
        <v>2733</v>
      </c>
      <c r="G32" s="58">
        <v>2906.2736719999998</v>
      </c>
      <c r="H32" s="58">
        <v>2933</v>
      </c>
      <c r="I32" s="58">
        <v>2916</v>
      </c>
      <c r="J32" s="58">
        <v>2908</v>
      </c>
      <c r="K32" s="58">
        <v>2898</v>
      </c>
      <c r="L32" s="58">
        <v>2889</v>
      </c>
      <c r="M32" s="58">
        <v>2736.6883093771289</v>
      </c>
      <c r="N32" s="58">
        <v>2729.814865106101</v>
      </c>
      <c r="O32" s="58">
        <v>2761.2822854721317</v>
      </c>
      <c r="P32" s="58">
        <v>2959</v>
      </c>
      <c r="Q32" s="58">
        <v>2926</v>
      </c>
      <c r="R32" s="58">
        <v>2914</v>
      </c>
    </row>
    <row r="33" spans="2:18" ht="14">
      <c r="B33" s="55" t="s">
        <v>12</v>
      </c>
      <c r="C33" s="55" t="s">
        <v>13</v>
      </c>
      <c r="D33" s="58">
        <v>26771</v>
      </c>
      <c r="E33" s="58">
        <v>27236</v>
      </c>
      <c r="F33" s="58">
        <v>27843</v>
      </c>
      <c r="G33" s="58">
        <v>28482</v>
      </c>
      <c r="H33" s="58">
        <v>27948</v>
      </c>
      <c r="I33" s="58">
        <v>28041</v>
      </c>
      <c r="J33" s="58">
        <v>27989</v>
      </c>
      <c r="K33" s="58">
        <v>27673</v>
      </c>
      <c r="L33" s="58">
        <v>27477</v>
      </c>
      <c r="M33" s="58">
        <v>25056.585532974619</v>
      </c>
      <c r="N33" s="58">
        <v>24943.510941629684</v>
      </c>
      <c r="O33" s="58">
        <v>24795.417983298725</v>
      </c>
      <c r="P33" s="58">
        <v>25331.868201090612</v>
      </c>
      <c r="Q33" s="58">
        <v>25368.269887185634</v>
      </c>
      <c r="R33" s="58">
        <v>25522.391427207476</v>
      </c>
    </row>
    <row r="34" spans="2:18" ht="14">
      <c r="B34" s="55" t="s">
        <v>14</v>
      </c>
      <c r="C34" s="55" t="s">
        <v>13</v>
      </c>
      <c r="D34" s="58">
        <v>17796</v>
      </c>
      <c r="E34" s="58">
        <v>18091</v>
      </c>
      <c r="F34" s="58">
        <v>18483</v>
      </c>
      <c r="G34" s="58">
        <v>18860</v>
      </c>
      <c r="H34" s="58">
        <v>17373</v>
      </c>
      <c r="I34" s="58">
        <v>17313</v>
      </c>
      <c r="J34" s="58">
        <v>17526</v>
      </c>
      <c r="K34" s="58">
        <v>17967</v>
      </c>
      <c r="L34" s="58">
        <v>18202</v>
      </c>
      <c r="M34" s="58">
        <v>15367.173440133984</v>
      </c>
      <c r="N34" s="58">
        <v>15244.675258714527</v>
      </c>
      <c r="O34" s="58">
        <v>15259.192325523871</v>
      </c>
      <c r="P34" s="58">
        <v>16313.072943351273</v>
      </c>
      <c r="Q34" s="58">
        <v>16312.978833564257</v>
      </c>
      <c r="R34" s="58">
        <v>16621.350436486155</v>
      </c>
    </row>
    <row r="35" spans="2:18" ht="14">
      <c r="B35" s="55" t="s">
        <v>15</v>
      </c>
      <c r="C35" s="55" t="s">
        <v>13</v>
      </c>
      <c r="D35" s="58">
        <v>11071</v>
      </c>
      <c r="E35" s="58">
        <v>11269</v>
      </c>
      <c r="F35" s="58">
        <v>11455</v>
      </c>
      <c r="G35" s="58">
        <v>11610</v>
      </c>
      <c r="H35" s="58">
        <v>12092</v>
      </c>
      <c r="I35" s="58">
        <v>12147</v>
      </c>
      <c r="J35" s="58">
        <v>12202</v>
      </c>
      <c r="K35" s="58">
        <v>12258</v>
      </c>
      <c r="L35" s="58">
        <v>12314</v>
      </c>
      <c r="M35" s="58">
        <v>11680.716200000001</v>
      </c>
      <c r="N35" s="58">
        <v>11628.3436</v>
      </c>
      <c r="O35" s="58">
        <v>11557.3428</v>
      </c>
      <c r="P35" s="58">
        <v>12306.396000000001</v>
      </c>
      <c r="Q35" s="58">
        <v>12287.095000000001</v>
      </c>
      <c r="R35" s="58">
        <v>12288.60200000001</v>
      </c>
    </row>
    <row r="36" spans="2:18" ht="14">
      <c r="B36" s="55" t="s">
        <v>16</v>
      </c>
      <c r="C36" s="55" t="s">
        <v>17</v>
      </c>
      <c r="D36" s="58">
        <v>20480</v>
      </c>
      <c r="E36" s="58">
        <v>21305</v>
      </c>
      <c r="F36" s="58">
        <v>22250</v>
      </c>
      <c r="G36" s="58">
        <v>23170</v>
      </c>
      <c r="H36" s="58">
        <v>24085</v>
      </c>
      <c r="I36" s="58">
        <v>22416</v>
      </c>
      <c r="J36" s="58">
        <v>23138</v>
      </c>
      <c r="K36" s="58">
        <v>24042</v>
      </c>
      <c r="L36" s="58">
        <v>24795</v>
      </c>
      <c r="M36" s="58">
        <v>20628.622061546339</v>
      </c>
      <c r="N36" s="58">
        <v>20568.609116181633</v>
      </c>
      <c r="O36" s="58">
        <v>20504.339514081017</v>
      </c>
      <c r="P36" s="58">
        <v>20547.595496480233</v>
      </c>
      <c r="Q36" s="58">
        <v>20680.618816818635</v>
      </c>
      <c r="R36" s="58">
        <v>21121.280608584471</v>
      </c>
    </row>
    <row r="37" spans="2:18" ht="14">
      <c r="B37" s="55" t="s">
        <v>18</v>
      </c>
      <c r="C37" s="55" t="s">
        <v>17</v>
      </c>
      <c r="D37" s="58">
        <v>13358</v>
      </c>
      <c r="E37" s="58">
        <v>13650</v>
      </c>
      <c r="F37" s="58">
        <v>13944</v>
      </c>
      <c r="G37" s="58">
        <v>14592</v>
      </c>
      <c r="H37" s="58">
        <v>14889</v>
      </c>
      <c r="I37" s="58">
        <v>15871</v>
      </c>
      <c r="J37" s="58">
        <v>16450</v>
      </c>
      <c r="K37" s="58">
        <v>16874</v>
      </c>
      <c r="L37" s="58">
        <v>17433</v>
      </c>
      <c r="M37" s="58">
        <v>14114.699588562162</v>
      </c>
      <c r="N37" s="58">
        <v>14398.779136898393</v>
      </c>
      <c r="O37" s="58">
        <v>14773.439985626268</v>
      </c>
      <c r="P37" s="58">
        <v>15158.872528780497</v>
      </c>
      <c r="Q37" s="58">
        <v>15531.782640419862</v>
      </c>
      <c r="R37" s="58">
        <v>15911.734070023906</v>
      </c>
    </row>
    <row r="38" spans="2:18" ht="14">
      <c r="B38" s="55" t="s">
        <v>19</v>
      </c>
      <c r="C38" s="55" t="s">
        <v>20</v>
      </c>
      <c r="D38" s="58">
        <v>10509</v>
      </c>
      <c r="E38" s="58">
        <v>10690</v>
      </c>
      <c r="F38" s="58">
        <v>10869</v>
      </c>
      <c r="G38" s="58">
        <v>10994</v>
      </c>
      <c r="H38" s="58">
        <v>11119</v>
      </c>
      <c r="I38" s="58">
        <v>11618</v>
      </c>
      <c r="J38" s="58">
        <v>11422</v>
      </c>
      <c r="K38" s="58">
        <v>11264</v>
      </c>
      <c r="L38" s="58">
        <v>11194</v>
      </c>
      <c r="M38" s="58">
        <v>10418</v>
      </c>
      <c r="N38" s="58">
        <v>10510</v>
      </c>
      <c r="O38" s="58">
        <v>10530</v>
      </c>
      <c r="P38" s="58">
        <v>10467</v>
      </c>
      <c r="Q38" s="58">
        <v>10447</v>
      </c>
      <c r="R38" s="58">
        <v>10430</v>
      </c>
    </row>
    <row r="39" spans="2:18" ht="14">
      <c r="B39" s="55" t="s">
        <v>21</v>
      </c>
      <c r="C39" s="55" t="s">
        <v>22</v>
      </c>
      <c r="D39" s="58">
        <v>4176</v>
      </c>
      <c r="E39" s="58">
        <v>4297</v>
      </c>
      <c r="F39" s="58">
        <v>4110</v>
      </c>
      <c r="G39" s="58">
        <v>4694</v>
      </c>
      <c r="H39" s="58">
        <v>4625</v>
      </c>
      <c r="I39" s="58">
        <v>4601</v>
      </c>
      <c r="J39" s="58">
        <v>4560</v>
      </c>
      <c r="K39" s="58">
        <v>4467.18</v>
      </c>
      <c r="L39" s="58">
        <v>4508.6329999999998</v>
      </c>
      <c r="M39" s="58">
        <v>4550.6490000000003</v>
      </c>
      <c r="N39" s="58">
        <v>4081.3715496901718</v>
      </c>
      <c r="O39" s="58">
        <v>4073.9865383721799</v>
      </c>
      <c r="P39" s="58">
        <v>4186.7252899999994</v>
      </c>
      <c r="Q39" s="58">
        <v>4196.5870659999991</v>
      </c>
      <c r="R39" s="58">
        <v>4208.4149880000004</v>
      </c>
    </row>
    <row r="40" spans="2:18" ht="14">
      <c r="B40" s="55" t="s">
        <v>23</v>
      </c>
      <c r="C40" s="55" t="s">
        <v>24</v>
      </c>
      <c r="D40" s="58">
        <v>7374</v>
      </c>
      <c r="E40" s="58">
        <v>7588</v>
      </c>
      <c r="F40" s="58">
        <v>7785</v>
      </c>
      <c r="G40" s="58">
        <v>7967</v>
      </c>
      <c r="H40" s="58">
        <v>8173</v>
      </c>
      <c r="I40" s="58">
        <v>7975</v>
      </c>
      <c r="J40" s="58">
        <v>7978</v>
      </c>
      <c r="K40" s="58">
        <v>7961</v>
      </c>
      <c r="L40" s="58">
        <v>7974</v>
      </c>
      <c r="M40" s="58">
        <v>7448.7611258279067</v>
      </c>
      <c r="N40" s="58">
        <v>7456.4236152673539</v>
      </c>
      <c r="O40" s="58">
        <v>7457.5158714011814</v>
      </c>
      <c r="P40" s="58">
        <v>7452.7557542640679</v>
      </c>
      <c r="Q40" s="58">
        <v>7448.8255624638614</v>
      </c>
      <c r="R40" s="58">
        <v>7461.6818922071025</v>
      </c>
    </row>
    <row r="41" spans="2:18" ht="14">
      <c r="B41" s="55" t="s">
        <v>25</v>
      </c>
      <c r="C41" s="55" t="s">
        <v>24</v>
      </c>
      <c r="D41" s="58">
        <v>5702</v>
      </c>
      <c r="E41" s="58">
        <v>5803</v>
      </c>
      <c r="F41" s="58">
        <v>5901</v>
      </c>
      <c r="G41" s="58">
        <v>5959</v>
      </c>
      <c r="H41" s="58">
        <v>6014</v>
      </c>
      <c r="I41" s="58">
        <v>6180</v>
      </c>
      <c r="J41" s="58">
        <v>6227</v>
      </c>
      <c r="K41" s="58">
        <v>6218</v>
      </c>
      <c r="L41" s="58">
        <v>6201</v>
      </c>
      <c r="M41" s="58">
        <v>6371.387526506358</v>
      </c>
      <c r="N41" s="58">
        <v>6565.9827553571449</v>
      </c>
      <c r="O41" s="58">
        <v>6725.8576917596665</v>
      </c>
      <c r="P41" s="58">
        <v>6846.7268543401087</v>
      </c>
      <c r="Q41" s="58">
        <v>6942.216437080644</v>
      </c>
      <c r="R41" s="58">
        <v>7028.3155820013335</v>
      </c>
    </row>
    <row r="42" spans="2:18" ht="14">
      <c r="B42" s="55" t="s">
        <v>26</v>
      </c>
      <c r="C42" s="55" t="s">
        <v>24</v>
      </c>
      <c r="D42" s="58">
        <v>4213</v>
      </c>
      <c r="E42" s="58">
        <v>4264</v>
      </c>
      <c r="F42" s="58">
        <v>4302</v>
      </c>
      <c r="G42" s="58">
        <v>4326</v>
      </c>
      <c r="H42" s="58">
        <v>4357</v>
      </c>
      <c r="I42" s="58">
        <v>4334</v>
      </c>
      <c r="J42" s="58">
        <v>4322</v>
      </c>
      <c r="K42" s="58">
        <v>4271</v>
      </c>
      <c r="L42" s="58">
        <v>4222</v>
      </c>
      <c r="M42" s="58">
        <v>4273.8258051271632</v>
      </c>
      <c r="N42" s="58">
        <v>4325.8947483495995</v>
      </c>
      <c r="O42" s="58">
        <v>4343.7944073336439</v>
      </c>
      <c r="P42" s="58">
        <v>4406.0031231030725</v>
      </c>
      <c r="Q42" s="58">
        <v>4471.0508045460792</v>
      </c>
      <c r="R42" s="58">
        <v>4537.3638234253776</v>
      </c>
    </row>
    <row r="43" spans="2:18" ht="14">
      <c r="B43" s="55" t="s">
        <v>27</v>
      </c>
      <c r="C43" s="55" t="s">
        <v>24</v>
      </c>
      <c r="D43" s="58">
        <v>10024</v>
      </c>
      <c r="E43" s="58">
        <v>10228</v>
      </c>
      <c r="F43" s="58">
        <v>10419</v>
      </c>
      <c r="G43" s="58">
        <v>10605</v>
      </c>
      <c r="H43" s="58">
        <v>10804</v>
      </c>
      <c r="I43" s="58">
        <v>10726</v>
      </c>
      <c r="J43" s="58">
        <v>10795</v>
      </c>
      <c r="K43" s="58">
        <v>10781</v>
      </c>
      <c r="L43" s="58">
        <v>10761</v>
      </c>
      <c r="M43" s="58">
        <v>11086.558962024836</v>
      </c>
      <c r="N43" s="58">
        <v>11225.142605919991</v>
      </c>
      <c r="O43" s="58">
        <v>11338.701273512059</v>
      </c>
      <c r="P43" s="58">
        <v>11491.399741176056</v>
      </c>
      <c r="Q43" s="58">
        <v>11646.230265384664</v>
      </c>
      <c r="R43" s="58">
        <v>11790.114879485121</v>
      </c>
    </row>
    <row r="44" spans="2:18" ht="14">
      <c r="B44" s="55" t="s">
        <v>28</v>
      </c>
      <c r="C44" s="55" t="s">
        <v>24</v>
      </c>
      <c r="D44" s="58">
        <v>7665</v>
      </c>
      <c r="E44" s="58">
        <v>7817</v>
      </c>
      <c r="F44" s="58">
        <v>7943</v>
      </c>
      <c r="G44" s="58">
        <v>8046</v>
      </c>
      <c r="H44" s="58">
        <v>8161</v>
      </c>
      <c r="I44" s="58">
        <v>7936</v>
      </c>
      <c r="J44" s="58">
        <v>7964</v>
      </c>
      <c r="K44" s="58">
        <v>7905</v>
      </c>
      <c r="L44" s="58">
        <v>7842</v>
      </c>
      <c r="M44" s="58">
        <v>7625.2860016002523</v>
      </c>
      <c r="N44" s="58">
        <v>7585.3299656910913</v>
      </c>
      <c r="O44" s="58">
        <v>7600.2306826075301</v>
      </c>
      <c r="P44" s="58">
        <v>7672.5541805358371</v>
      </c>
      <c r="Q44" s="58">
        <v>7726.1047045438308</v>
      </c>
      <c r="R44" s="58">
        <v>7776.5351457689167</v>
      </c>
    </row>
    <row r="45" spans="2:18" ht="14">
      <c r="B45" s="55" t="s">
        <v>41</v>
      </c>
      <c r="C45" s="55" t="s">
        <v>42</v>
      </c>
      <c r="D45" s="63">
        <v>1431.8325600600001</v>
      </c>
      <c r="E45" s="63">
        <v>1475.9749440599999</v>
      </c>
      <c r="F45" s="63">
        <v>1544.836950868</v>
      </c>
      <c r="G45" s="63">
        <v>1576.2105789080001</v>
      </c>
      <c r="H45" s="63">
        <v>1639.5304985099999</v>
      </c>
      <c r="I45" s="63">
        <v>1642.5653151959998</v>
      </c>
      <c r="J45" s="63">
        <v>1639.6814168980002</v>
      </c>
      <c r="K45" s="63">
        <v>1671.308002858</v>
      </c>
      <c r="L45" s="63">
        <v>1718.6118825280003</v>
      </c>
      <c r="M45" s="63">
        <v>1750.9817492679999</v>
      </c>
      <c r="N45" s="63">
        <v>1812.1782020339999</v>
      </c>
      <c r="O45" s="63">
        <v>1779.5014095850001</v>
      </c>
      <c r="P45" s="58">
        <v>1766.942185470007</v>
      </c>
      <c r="Q45" s="58">
        <v>1738.901512080341</v>
      </c>
      <c r="R45" s="58">
        <v>1725.6762669132038</v>
      </c>
    </row>
    <row r="46" spans="2:18" ht="14.5" thickBot="1">
      <c r="B46" s="56" t="s">
        <v>61</v>
      </c>
      <c r="C46" s="56"/>
      <c r="D46" s="59">
        <v>143225.83256005999</v>
      </c>
      <c r="E46" s="59">
        <v>146407.97494406</v>
      </c>
      <c r="F46" s="59">
        <v>149581.83695086799</v>
      </c>
      <c r="G46" s="59">
        <v>153787.48425090799</v>
      </c>
      <c r="H46" s="59">
        <v>154212.53049850999</v>
      </c>
      <c r="I46" s="59">
        <v>153716.565315196</v>
      </c>
      <c r="J46" s="59">
        <v>155120.68141689801</v>
      </c>
      <c r="K46" s="59">
        <v>156250.48800285798</v>
      </c>
      <c r="L46" s="59">
        <v>157531.244882528</v>
      </c>
      <c r="M46" s="59">
        <v>143109.93530294872</v>
      </c>
      <c r="N46" s="59">
        <v>143076.05636083969</v>
      </c>
      <c r="O46" s="59">
        <v>143500.60276857327</v>
      </c>
      <c r="P46" s="59">
        <v>146906.91229859181</v>
      </c>
      <c r="Q46" s="59">
        <v>147723.66153008779</v>
      </c>
      <c r="R46" s="59">
        <v>149337.46112010308</v>
      </c>
    </row>
    <row r="48" spans="2:18" ht="14">
      <c r="B48" s="245" t="s">
        <v>136</v>
      </c>
      <c r="C48" s="246"/>
      <c r="D48" s="246"/>
      <c r="E48" s="246"/>
      <c r="F48" s="246"/>
      <c r="G48" s="246"/>
      <c r="H48" s="246"/>
      <c r="I48" s="246"/>
      <c r="J48" s="246"/>
      <c r="K48" s="246"/>
      <c r="L48" s="246"/>
      <c r="M48" s="246"/>
      <c r="N48" s="246"/>
      <c r="O48" s="246"/>
      <c r="P48" s="246"/>
      <c r="Q48" s="246"/>
      <c r="R48" s="247"/>
    </row>
    <row r="49" spans="2:18" ht="12.75" customHeight="1">
      <c r="B49" s="226" t="s">
        <v>137</v>
      </c>
      <c r="C49" s="227"/>
      <c r="D49" s="227"/>
      <c r="E49" s="227"/>
      <c r="F49" s="227"/>
      <c r="G49" s="227"/>
      <c r="H49" s="227"/>
      <c r="I49" s="227"/>
      <c r="J49" s="227"/>
      <c r="K49" s="227"/>
      <c r="L49" s="227"/>
      <c r="M49" s="227"/>
      <c r="N49" s="227"/>
      <c r="O49" s="227"/>
      <c r="P49" s="227"/>
      <c r="Q49" s="227"/>
      <c r="R49" s="228"/>
    </row>
    <row r="50" spans="2:18" ht="9.9" customHeight="1">
      <c r="B50" s="229"/>
      <c r="C50" s="230"/>
      <c r="D50" s="230"/>
      <c r="E50" s="230"/>
      <c r="F50" s="230"/>
      <c r="G50" s="230"/>
      <c r="H50" s="230"/>
      <c r="I50" s="230"/>
      <c r="J50" s="230"/>
      <c r="K50" s="230"/>
      <c r="L50" s="230"/>
      <c r="M50" s="230"/>
      <c r="N50" s="230"/>
      <c r="O50" s="230"/>
      <c r="P50" s="230"/>
      <c r="Q50" s="230"/>
      <c r="R50" s="231"/>
    </row>
    <row r="52" spans="2:18" ht="31.5" customHeight="1">
      <c r="B52" s="22" t="s">
        <v>138</v>
      </c>
    </row>
    <row r="53" spans="2:18" ht="14.5" thickBot="1">
      <c r="B53" s="56" t="s">
        <v>135</v>
      </c>
      <c r="C53" s="56" t="s">
        <v>0</v>
      </c>
      <c r="D53" s="57" t="s">
        <v>1</v>
      </c>
      <c r="E53" s="57" t="s">
        <v>2</v>
      </c>
      <c r="F53" s="57" t="s">
        <v>3</v>
      </c>
      <c r="G53" s="57" t="s">
        <v>4</v>
      </c>
      <c r="H53" s="57" t="s">
        <v>5</v>
      </c>
      <c r="I53" s="57" t="s">
        <v>6</v>
      </c>
      <c r="J53" s="57" t="s">
        <v>7</v>
      </c>
      <c r="K53" s="57" t="s">
        <v>8</v>
      </c>
      <c r="L53" s="57" t="s">
        <v>9</v>
      </c>
      <c r="M53" s="57" t="s">
        <v>10</v>
      </c>
      <c r="N53" s="57">
        <v>2016</v>
      </c>
      <c r="O53" s="57">
        <v>2017</v>
      </c>
      <c r="P53" s="57">
        <v>2018</v>
      </c>
      <c r="Q53" s="57">
        <v>2019</v>
      </c>
      <c r="R53" s="57">
        <v>2020</v>
      </c>
    </row>
    <row r="54" spans="2:18" ht="14">
      <c r="B54" s="55" t="s">
        <v>45</v>
      </c>
      <c r="C54" s="55" t="s">
        <v>11</v>
      </c>
      <c r="D54" s="58">
        <v>2758.2599927732258</v>
      </c>
      <c r="E54" s="58">
        <v>2820.8384251741936</v>
      </c>
      <c r="F54" s="58">
        <v>2847.3026528387099</v>
      </c>
      <c r="G54" s="58">
        <v>2872.9189710000005</v>
      </c>
      <c r="H54" s="58">
        <v>2896.4430109999998</v>
      </c>
      <c r="I54" s="58">
        <v>2909.8907380000001</v>
      </c>
      <c r="J54" s="58">
        <v>2891.1396340000001</v>
      </c>
      <c r="K54" s="58">
        <v>2903.9244520000002</v>
      </c>
      <c r="L54" s="58">
        <v>2829.7719999999995</v>
      </c>
      <c r="M54" s="58">
        <v>2856.0600000000004</v>
      </c>
      <c r="N54" s="58">
        <v>2876.1119615949106</v>
      </c>
      <c r="O54" s="58">
        <v>2914</v>
      </c>
      <c r="P54" s="58">
        <v>2852</v>
      </c>
      <c r="Q54" s="58">
        <v>2886.2457940000004</v>
      </c>
      <c r="R54" s="58">
        <v>2854.9406302800003</v>
      </c>
    </row>
    <row r="55" spans="2:18" ht="14">
      <c r="B55" s="55" t="s">
        <v>12</v>
      </c>
      <c r="C55" s="55" t="s">
        <v>13</v>
      </c>
      <c r="D55" s="58">
        <v>30120.253331129854</v>
      </c>
      <c r="E55" s="58">
        <v>30441.837283128789</v>
      </c>
      <c r="F55" s="58">
        <v>30555.278457618406</v>
      </c>
      <c r="G55" s="58">
        <v>30707.253764586232</v>
      </c>
      <c r="H55" s="58">
        <v>30533.414655190561</v>
      </c>
      <c r="I55" s="58">
        <v>30569.629007553311</v>
      </c>
      <c r="J55" s="58">
        <v>29344.733929410941</v>
      </c>
      <c r="K55" s="58">
        <v>26338.085908875</v>
      </c>
      <c r="L55" s="58">
        <v>25523.446190067993</v>
      </c>
      <c r="M55" s="58">
        <v>25630.065756235213</v>
      </c>
      <c r="N55" s="58">
        <v>25617.656348245</v>
      </c>
      <c r="O55" s="58">
        <v>25668.780471195012</v>
      </c>
      <c r="P55" s="58">
        <v>25387</v>
      </c>
      <c r="Q55" s="58">
        <v>25424</v>
      </c>
      <c r="R55" s="58">
        <v>24933</v>
      </c>
    </row>
    <row r="56" spans="2:18" ht="14">
      <c r="B56" s="55" t="s">
        <v>14</v>
      </c>
      <c r="C56" s="55" t="s">
        <v>13</v>
      </c>
      <c r="D56" s="58">
        <v>17196</v>
      </c>
      <c r="E56" s="58">
        <v>17482.559368937178</v>
      </c>
      <c r="F56" s="58">
        <v>18111.697</v>
      </c>
      <c r="G56" s="58">
        <v>17425.962</v>
      </c>
      <c r="H56" s="58">
        <v>17410.772999999994</v>
      </c>
      <c r="I56" s="58">
        <v>17501.186278246005</v>
      </c>
      <c r="J56" s="58">
        <v>16505.800201592276</v>
      </c>
      <c r="K56" s="58">
        <v>16000.807428106311</v>
      </c>
      <c r="L56" s="58">
        <v>15636.951096853021</v>
      </c>
      <c r="M56" s="58">
        <v>16127.500730873362</v>
      </c>
      <c r="N56" s="58">
        <v>16645.296944436956</v>
      </c>
      <c r="O56" s="58">
        <v>16716.157015721194</v>
      </c>
      <c r="P56" s="58">
        <v>16639.359420824949</v>
      </c>
      <c r="Q56" s="58">
        <v>16758.896350652896</v>
      </c>
      <c r="R56" s="58">
        <v>16511.359433517937</v>
      </c>
    </row>
    <row r="57" spans="2:18" ht="14">
      <c r="B57" s="55" t="s">
        <v>15</v>
      </c>
      <c r="C57" s="55" t="s">
        <v>13</v>
      </c>
      <c r="D57" s="58">
        <v>11964.840000000002</v>
      </c>
      <c r="E57" s="58">
        <v>11974.119999999999</v>
      </c>
      <c r="F57" s="58">
        <v>12036.900000000007</v>
      </c>
      <c r="G57" s="58">
        <v>12121.430282999996</v>
      </c>
      <c r="H57" s="58">
        <v>12103.520000000002</v>
      </c>
      <c r="I57" s="58">
        <v>11943.293001</v>
      </c>
      <c r="J57" s="58">
        <v>11853.304756999998</v>
      </c>
      <c r="K57" s="58">
        <v>12291.140578</v>
      </c>
      <c r="L57" s="58">
        <v>12029.802982677164</v>
      </c>
      <c r="M57" s="58">
        <v>12270.657441472908</v>
      </c>
      <c r="N57" s="58">
        <v>12313.244188421209</v>
      </c>
      <c r="O57" s="58">
        <v>12388.536404142571</v>
      </c>
      <c r="P57" s="58">
        <v>12532.743999999999</v>
      </c>
      <c r="Q57" s="58">
        <v>12730.251</v>
      </c>
      <c r="R57" s="58">
        <v>12450.349999999999</v>
      </c>
    </row>
    <row r="58" spans="2:18" ht="14">
      <c r="B58" s="55" t="s">
        <v>16</v>
      </c>
      <c r="C58" s="55" t="s">
        <v>17</v>
      </c>
      <c r="D58" s="58">
        <v>20618</v>
      </c>
      <c r="E58" s="58">
        <v>20707</v>
      </c>
      <c r="F58" s="58">
        <v>21155</v>
      </c>
      <c r="G58" s="58">
        <v>21994</v>
      </c>
      <c r="H58" s="58">
        <v>22193</v>
      </c>
      <c r="I58" s="58">
        <v>21454</v>
      </c>
      <c r="J58" s="58">
        <v>21210</v>
      </c>
      <c r="K58" s="58">
        <v>21055</v>
      </c>
      <c r="L58" s="58">
        <v>20838.067203162998</v>
      </c>
      <c r="M58" s="58">
        <v>21154.47097101</v>
      </c>
      <c r="N58" s="58">
        <v>21138.128272039998</v>
      </c>
      <c r="O58" s="58">
        <v>21354.62835024</v>
      </c>
      <c r="P58" s="58">
        <v>21261.95727436</v>
      </c>
      <c r="Q58" s="58">
        <v>21427</v>
      </c>
      <c r="R58" s="58">
        <v>21142</v>
      </c>
    </row>
    <row r="59" spans="2:18" ht="14">
      <c r="B59" s="55" t="s">
        <v>18</v>
      </c>
      <c r="C59" s="55" t="s">
        <v>17</v>
      </c>
      <c r="D59" s="58">
        <v>13486.171</v>
      </c>
      <c r="E59" s="58">
        <v>13576.44</v>
      </c>
      <c r="F59" s="58">
        <v>13813.451000000001</v>
      </c>
      <c r="G59" s="58">
        <v>14130.074000000002</v>
      </c>
      <c r="H59" s="58">
        <v>14256.528</v>
      </c>
      <c r="I59" s="58">
        <v>13227.153</v>
      </c>
      <c r="J59" s="58">
        <v>13691.726000000001</v>
      </c>
      <c r="K59" s="58">
        <v>13495.528</v>
      </c>
      <c r="L59" s="58">
        <v>13716.244895035539</v>
      </c>
      <c r="M59" s="58">
        <v>13656.127585073</v>
      </c>
      <c r="N59" s="58">
        <v>13747.385347856451</v>
      </c>
      <c r="O59" s="58">
        <v>13331.964149665801</v>
      </c>
      <c r="P59" s="58">
        <v>13243.175958468999</v>
      </c>
      <c r="Q59" s="58">
        <v>13504</v>
      </c>
      <c r="R59" s="58">
        <v>13567</v>
      </c>
    </row>
    <row r="60" spans="2:18" ht="14">
      <c r="B60" s="55" t="s">
        <v>19</v>
      </c>
      <c r="C60" s="55" t="s">
        <v>20</v>
      </c>
      <c r="D60" s="58">
        <v>10954.5</v>
      </c>
      <c r="E60" s="58">
        <v>11258.599999999999</v>
      </c>
      <c r="F60" s="58">
        <v>11344.300000000001</v>
      </c>
      <c r="G60" s="58">
        <v>11266.700000000003</v>
      </c>
      <c r="H60" s="58">
        <v>11503.5</v>
      </c>
      <c r="I60" s="58">
        <v>11258.9</v>
      </c>
      <c r="J60" s="58">
        <v>11018.6</v>
      </c>
      <c r="K60" s="58">
        <v>11008.1</v>
      </c>
      <c r="L60" s="58">
        <v>10603.248000000001</v>
      </c>
      <c r="M60" s="58">
        <v>10342.495546872089</v>
      </c>
      <c r="N60" s="58">
        <v>10355.115909569415</v>
      </c>
      <c r="O60" s="58">
        <v>10214.620056368472</v>
      </c>
      <c r="P60" s="58">
        <v>10153.866861921535</v>
      </c>
      <c r="Q60" s="58">
        <v>10050.961123487396</v>
      </c>
      <c r="R60" s="58">
        <v>9849.6525178623615</v>
      </c>
    </row>
    <row r="61" spans="2:18" ht="14">
      <c r="B61" s="55" t="s">
        <v>21</v>
      </c>
      <c r="C61" s="55" t="s">
        <v>22</v>
      </c>
      <c r="D61" s="58">
        <v>4448.6720436592741</v>
      </c>
      <c r="E61" s="58">
        <v>4417.0736412828683</v>
      </c>
      <c r="F61" s="58">
        <v>4441.0496229999999</v>
      </c>
      <c r="G61" s="58">
        <v>4586.0503100572932</v>
      </c>
      <c r="H61" s="58">
        <v>4545.2267016629212</v>
      </c>
      <c r="I61" s="58">
        <v>4444.8157984202126</v>
      </c>
      <c r="J61" s="58">
        <v>4317.9943187365006</v>
      </c>
      <c r="K61" s="58">
        <v>4247.6620063958999</v>
      </c>
      <c r="L61" s="58">
        <v>4111.7477722760314</v>
      </c>
      <c r="M61" s="58">
        <v>4185.7266220000001</v>
      </c>
      <c r="N61" s="58">
        <v>4243.3220810000003</v>
      </c>
      <c r="O61" s="58">
        <v>4192.7450019999997</v>
      </c>
      <c r="P61" s="58">
        <v>4293.0444434479987</v>
      </c>
      <c r="Q61" s="58">
        <v>4320.7732638806638</v>
      </c>
      <c r="R61" s="58">
        <v>4401.1362683291673</v>
      </c>
    </row>
    <row r="62" spans="2:18" ht="14">
      <c r="B62" s="55" t="s">
        <v>23</v>
      </c>
      <c r="C62" s="55" t="s">
        <v>24</v>
      </c>
      <c r="D62" s="58">
        <v>7397.9400000000005</v>
      </c>
      <c r="E62" s="58">
        <v>7500.023000000001</v>
      </c>
      <c r="F62" s="58">
        <v>7885.9659999999994</v>
      </c>
      <c r="G62" s="58">
        <v>7750.0279999999993</v>
      </c>
      <c r="H62" s="58">
        <v>7909.0960000000005</v>
      </c>
      <c r="I62" s="58">
        <v>7629.5309999999999</v>
      </c>
      <c r="J62" s="58">
        <v>7594.7440000000006</v>
      </c>
      <c r="K62" s="58">
        <v>7501</v>
      </c>
      <c r="L62" s="58">
        <v>7447.6489589325638</v>
      </c>
      <c r="M62" s="58">
        <v>7686.1017266240833</v>
      </c>
      <c r="N62" s="58">
        <v>7559.8541988025545</v>
      </c>
      <c r="O62" s="58">
        <v>7673.2611600435484</v>
      </c>
      <c r="P62" s="58">
        <v>7570.2769071659204</v>
      </c>
      <c r="Q62" s="58">
        <v>7658.2961505345875</v>
      </c>
      <c r="R62" s="63">
        <v>7460.3336079387327</v>
      </c>
    </row>
    <row r="63" spans="2:18" ht="14">
      <c r="B63" s="55" t="s">
        <v>25</v>
      </c>
      <c r="C63" s="55" t="s">
        <v>24</v>
      </c>
      <c r="D63" s="58">
        <v>5974.9926469298298</v>
      </c>
      <c r="E63" s="58">
        <v>6079.2982329258302</v>
      </c>
      <c r="F63" s="58">
        <v>6099.5968399551211</v>
      </c>
      <c r="G63" s="58">
        <v>6096.4719590413033</v>
      </c>
      <c r="H63" s="58">
        <v>6209.7110590538878</v>
      </c>
      <c r="I63" s="58">
        <v>6105.0505741951483</v>
      </c>
      <c r="J63" s="58">
        <v>6085.1301230161098</v>
      </c>
      <c r="K63" s="58">
        <v>5981.3549492096336</v>
      </c>
      <c r="L63" s="58">
        <v>5919.4004886694674</v>
      </c>
      <c r="M63" s="58">
        <v>5944.1730622222985</v>
      </c>
      <c r="N63" s="58">
        <v>5876</v>
      </c>
      <c r="O63" s="58">
        <v>5917.32</v>
      </c>
      <c r="P63" s="58">
        <v>5823.7689717774501</v>
      </c>
      <c r="Q63" s="58">
        <v>5812</v>
      </c>
      <c r="R63" s="63">
        <v>5177</v>
      </c>
    </row>
    <row r="64" spans="2:18" ht="14">
      <c r="B64" s="55" t="s">
        <v>26</v>
      </c>
      <c r="C64" s="55" t="s">
        <v>24</v>
      </c>
      <c r="D64" s="58">
        <v>4278.87</v>
      </c>
      <c r="E64" s="58">
        <v>4378.72</v>
      </c>
      <c r="F64" s="58">
        <v>4489.68</v>
      </c>
      <c r="G64" s="58">
        <v>4374.9699999999993</v>
      </c>
      <c r="H64" s="58">
        <v>4450.3100000000004</v>
      </c>
      <c r="I64" s="58">
        <v>4414.67</v>
      </c>
      <c r="J64" s="58">
        <v>4364.37</v>
      </c>
      <c r="K64" s="58">
        <v>4253.7161000000006</v>
      </c>
      <c r="L64" s="58">
        <v>4135.5218560000003</v>
      </c>
      <c r="M64" s="58">
        <v>4212.0177640000002</v>
      </c>
      <c r="N64" s="58">
        <v>4186.8922570000004</v>
      </c>
      <c r="O64" s="58">
        <v>4264.3874380000007</v>
      </c>
      <c r="P64" s="58">
        <v>4218.7103520000001</v>
      </c>
      <c r="Q64" s="58">
        <v>4228.6504601656161</v>
      </c>
      <c r="R64" s="63">
        <v>4106.5999422816358</v>
      </c>
    </row>
    <row r="65" spans="2:21" ht="14">
      <c r="B65" s="55" t="s">
        <v>27</v>
      </c>
      <c r="C65" s="55" t="s">
        <v>24</v>
      </c>
      <c r="D65" s="58">
        <v>10147.79959055146</v>
      </c>
      <c r="E65" s="58">
        <v>10299.201244249914</v>
      </c>
      <c r="F65" s="58">
        <v>10510.327417061562</v>
      </c>
      <c r="G65" s="58">
        <v>10490.717127596537</v>
      </c>
      <c r="H65" s="58">
        <v>10678.105955435434</v>
      </c>
      <c r="I65" s="58">
        <v>10470.676586587084</v>
      </c>
      <c r="J65" s="58">
        <v>10743.806137023679</v>
      </c>
      <c r="K65" s="58">
        <v>10555.881312208894</v>
      </c>
      <c r="L65" s="58">
        <v>10332.961489929503</v>
      </c>
      <c r="M65" s="58">
        <v>10712.655443826403</v>
      </c>
      <c r="N65" s="58">
        <v>10657</v>
      </c>
      <c r="O65" s="58">
        <v>10720.33</v>
      </c>
      <c r="P65" s="58">
        <v>10752.714777889918</v>
      </c>
      <c r="Q65" s="58">
        <v>10882</v>
      </c>
      <c r="R65" s="63">
        <v>10648</v>
      </c>
    </row>
    <row r="66" spans="2:21" ht="14">
      <c r="B66" s="55" t="s">
        <v>28</v>
      </c>
      <c r="C66" s="55" t="s">
        <v>24</v>
      </c>
      <c r="D66" s="58">
        <v>7915.3400000000011</v>
      </c>
      <c r="E66" s="58">
        <v>7972.7465784395108</v>
      </c>
      <c r="F66" s="58">
        <v>7895.8596747079473</v>
      </c>
      <c r="G66" s="58">
        <v>8013.4135843710865</v>
      </c>
      <c r="H66" s="58">
        <v>8163.2832633727839</v>
      </c>
      <c r="I66" s="58">
        <v>8022.5268351517043</v>
      </c>
      <c r="J66" s="58">
        <v>8120.6288165099559</v>
      </c>
      <c r="K66" s="58">
        <v>7856.2712161410536</v>
      </c>
      <c r="L66" s="58">
        <v>7696.3088217114109</v>
      </c>
      <c r="M66" s="58">
        <v>7604.017314362889</v>
      </c>
      <c r="N66" s="58">
        <v>8067.9294112470843</v>
      </c>
      <c r="O66" s="58">
        <v>7844</v>
      </c>
      <c r="P66" s="58">
        <v>7666.5935195514658</v>
      </c>
      <c r="Q66" s="58">
        <v>7693</v>
      </c>
      <c r="R66" s="63">
        <v>7501</v>
      </c>
    </row>
    <row r="67" spans="2:21" ht="14">
      <c r="B67" s="55" t="s">
        <v>41</v>
      </c>
      <c r="C67" s="55" t="s">
        <v>42</v>
      </c>
      <c r="D67" s="58">
        <v>1431.8325600600001</v>
      </c>
      <c r="E67" s="58">
        <v>1475.9749440599999</v>
      </c>
      <c r="F67" s="58">
        <v>1544.836950868</v>
      </c>
      <c r="G67" s="58">
        <v>1576.2105789080001</v>
      </c>
      <c r="H67" s="58">
        <v>1639.5304985099999</v>
      </c>
      <c r="I67" s="58">
        <v>1642.5653151959998</v>
      </c>
      <c r="J67" s="58">
        <v>1639.6814168980002</v>
      </c>
      <c r="K67" s="58">
        <v>1671.308002858</v>
      </c>
      <c r="L67" s="58">
        <v>1718.6118825280003</v>
      </c>
      <c r="M67" s="58">
        <v>1750.9817492679999</v>
      </c>
      <c r="N67" s="58">
        <v>1812.1782020339999</v>
      </c>
      <c r="O67" s="58">
        <v>1779.5014095850001</v>
      </c>
      <c r="P67" s="58">
        <v>1730.4779350000001</v>
      </c>
      <c r="Q67" s="58">
        <v>1717.6420000000001</v>
      </c>
      <c r="R67" s="58">
        <v>1666.5700000000002</v>
      </c>
    </row>
    <row r="68" spans="2:21" ht="14.5" thickBot="1">
      <c r="B68" s="56" t="s">
        <v>61</v>
      </c>
      <c r="C68" s="56"/>
      <c r="D68" s="59">
        <v>148693.47116510363</v>
      </c>
      <c r="E68" s="59">
        <v>150384.43271819828</v>
      </c>
      <c r="F68" s="59">
        <v>152731.24561604974</v>
      </c>
      <c r="G68" s="59">
        <v>153406.2005785605</v>
      </c>
      <c r="H68" s="59">
        <v>154492.44214422558</v>
      </c>
      <c r="I68" s="59">
        <v>151593.88813434949</v>
      </c>
      <c r="J68" s="59">
        <v>149381.65933418748</v>
      </c>
      <c r="K68" s="59">
        <v>145159.77995379479</v>
      </c>
      <c r="L68" s="59">
        <v>142539.73363784369</v>
      </c>
      <c r="M68" s="59">
        <v>144133.05171384025</v>
      </c>
      <c r="N68" s="59">
        <v>145096.11512224757</v>
      </c>
      <c r="O68" s="59">
        <v>144980.2314569616</v>
      </c>
      <c r="P68" s="59">
        <v>144125.69042240822</v>
      </c>
      <c r="Q68" s="59">
        <v>145093.71614272118</v>
      </c>
      <c r="R68" s="59">
        <v>142268.94240020984</v>
      </c>
      <c r="U68" s="185"/>
    </row>
    <row r="70" spans="2:21" ht="14">
      <c r="B70" s="245" t="s">
        <v>35</v>
      </c>
      <c r="C70" s="246"/>
      <c r="D70" s="246"/>
      <c r="E70" s="246"/>
      <c r="F70" s="246"/>
      <c r="G70" s="246"/>
      <c r="H70" s="246"/>
      <c r="I70" s="246"/>
      <c r="J70" s="246"/>
      <c r="K70" s="246"/>
      <c r="L70" s="246"/>
      <c r="M70" s="246"/>
      <c r="N70" s="246"/>
      <c r="O70" s="246"/>
      <c r="P70" s="246"/>
      <c r="Q70" s="246"/>
      <c r="R70" s="247"/>
    </row>
    <row r="71" spans="2:21" ht="15" customHeight="1">
      <c r="B71" s="226" t="s">
        <v>123</v>
      </c>
      <c r="C71" s="227"/>
      <c r="D71" s="227"/>
      <c r="E71" s="227"/>
      <c r="F71" s="227"/>
      <c r="G71" s="227"/>
      <c r="H71" s="227"/>
      <c r="I71" s="227"/>
      <c r="J71" s="227"/>
      <c r="K71" s="227"/>
      <c r="L71" s="227"/>
      <c r="M71" s="227"/>
      <c r="N71" s="227"/>
      <c r="O71" s="227"/>
      <c r="P71" s="227"/>
      <c r="Q71" s="227"/>
      <c r="R71" s="228"/>
    </row>
    <row r="72" spans="2:21" ht="12.75" customHeight="1">
      <c r="B72" s="229"/>
      <c r="C72" s="230"/>
      <c r="D72" s="230"/>
      <c r="E72" s="230"/>
      <c r="F72" s="230"/>
      <c r="G72" s="230"/>
      <c r="H72" s="230"/>
      <c r="I72" s="230"/>
      <c r="J72" s="230"/>
      <c r="K72" s="230"/>
      <c r="L72" s="230"/>
      <c r="M72" s="230"/>
      <c r="N72" s="230"/>
      <c r="O72" s="230"/>
      <c r="P72" s="230"/>
      <c r="Q72" s="230"/>
      <c r="R72" s="231"/>
    </row>
    <row r="74" spans="2:21" ht="15.75" customHeight="1">
      <c r="B74" s="220" t="s">
        <v>46</v>
      </c>
      <c r="C74" s="248"/>
      <c r="D74" s="248"/>
      <c r="E74" s="248"/>
      <c r="F74" s="248"/>
      <c r="G74" s="248"/>
      <c r="H74" s="248"/>
      <c r="I74" s="248"/>
      <c r="J74" s="248"/>
      <c r="K74" s="248"/>
      <c r="L74" s="248"/>
      <c r="M74" s="248"/>
      <c r="N74" s="248"/>
      <c r="O74" s="248"/>
      <c r="P74" s="248"/>
      <c r="Q74" s="248"/>
      <c r="R74" s="222"/>
    </row>
    <row r="75" spans="2:21" ht="39.75" customHeight="1">
      <c r="B75" s="211" t="s">
        <v>139</v>
      </c>
      <c r="C75" s="212"/>
      <c r="D75" s="212"/>
      <c r="E75" s="212"/>
      <c r="F75" s="212"/>
      <c r="G75" s="212"/>
      <c r="H75" s="212"/>
      <c r="I75" s="212"/>
      <c r="J75" s="212"/>
      <c r="K75" s="212"/>
      <c r="L75" s="212"/>
      <c r="M75" s="212"/>
      <c r="N75" s="212"/>
      <c r="O75" s="212"/>
      <c r="P75" s="212"/>
      <c r="Q75" s="212"/>
      <c r="R75" s="213"/>
    </row>
  </sheetData>
  <mergeCells count="9">
    <mergeCell ref="B71:R72"/>
    <mergeCell ref="B74:R74"/>
    <mergeCell ref="B75:R75"/>
    <mergeCell ref="B4:N4"/>
    <mergeCell ref="B27:N27"/>
    <mergeCell ref="B29:R29"/>
    <mergeCell ref="B48:R48"/>
    <mergeCell ref="B49:R50"/>
    <mergeCell ref="B70:R70"/>
  </mergeCells>
  <pageMargins left="0.74803149606299213" right="0.74803149606299213" top="0.98425196850393704" bottom="0.98425196850393704" header="0.51181102362204722" footer="0.51181102362204722"/>
  <pageSetup paperSize="9" scale="41"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4:R54"/>
  <sheetViews>
    <sheetView showGridLines="0" showRowColHeaders="0" topLeftCell="A25" zoomScale="75" zoomScaleNormal="75" workbookViewId="0">
      <selection activeCell="R54" sqref="R54"/>
    </sheetView>
  </sheetViews>
  <sheetFormatPr defaultColWidth="9.08984375" defaultRowHeight="12.5"/>
  <cols>
    <col min="1" max="1" width="7.6328125" style="68" customWidth="1"/>
    <col min="2" max="2" width="29.54296875" style="68" customWidth="1"/>
    <col min="3" max="3" width="9.08984375" style="68"/>
    <col min="4" max="14" width="10.08984375" style="68" customWidth="1"/>
    <col min="15" max="15" width="11" style="68" customWidth="1"/>
    <col min="16" max="16" width="9.08984375" style="68"/>
    <col min="17" max="18" width="10" style="68" customWidth="1"/>
    <col min="19" max="16384" width="9.08984375" style="68"/>
  </cols>
  <sheetData>
    <row r="4" spans="2:18" ht="28">
      <c r="B4" s="194" t="s">
        <v>107</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17" spans="2:18">
      <c r="C17" s="68" t="s">
        <v>60</v>
      </c>
    </row>
    <row r="20" spans="2:18" hidden="1"/>
    <row r="27" spans="2:18" ht="41.25" customHeight="1">
      <c r="B27" s="195"/>
      <c r="C27" s="195"/>
      <c r="D27" s="195"/>
      <c r="E27" s="195"/>
      <c r="F27" s="195"/>
      <c r="G27" s="195"/>
      <c r="H27" s="195"/>
      <c r="I27" s="195"/>
      <c r="J27" s="195"/>
      <c r="K27" s="195"/>
      <c r="L27" s="195"/>
      <c r="M27" s="195"/>
      <c r="N27" s="195"/>
      <c r="O27" s="86"/>
    </row>
    <row r="28" spans="2:18" ht="22.5" customHeight="1"/>
    <row r="29" spans="2:18" ht="30.75" customHeight="1">
      <c r="B29" s="196" t="s">
        <v>140</v>
      </c>
      <c r="C29" s="197"/>
      <c r="D29" s="197"/>
      <c r="E29" s="197"/>
      <c r="F29" s="197"/>
      <c r="G29" s="197"/>
      <c r="H29" s="197"/>
      <c r="I29" s="197"/>
      <c r="J29" s="197"/>
      <c r="K29" s="197"/>
      <c r="L29" s="197"/>
      <c r="M29" s="197"/>
      <c r="N29" s="197"/>
      <c r="O29" s="197"/>
      <c r="P29" s="197"/>
      <c r="Q29" s="197"/>
      <c r="R29" s="198"/>
    </row>
    <row r="30" spans="2:18" ht="31.5" customHeight="1">
      <c r="B30" s="22" t="s">
        <v>107</v>
      </c>
    </row>
    <row r="31" spans="2:18" ht="14.5" thickBot="1">
      <c r="B31" s="56" t="s">
        <v>141</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58">
        <v>154.51</v>
      </c>
      <c r="E32" s="58">
        <v>156.36000000000001</v>
      </c>
      <c r="F32" s="58">
        <v>158.45500000000001</v>
      </c>
      <c r="G32" s="58">
        <v>161.09200000000001</v>
      </c>
      <c r="H32" s="58">
        <v>164.9</v>
      </c>
      <c r="I32" s="58">
        <v>168.93700000000001</v>
      </c>
      <c r="J32" s="58">
        <v>173.18600000000001</v>
      </c>
      <c r="K32" s="58">
        <v>177.255</v>
      </c>
      <c r="L32" s="58">
        <v>178.71</v>
      </c>
      <c r="M32" s="58">
        <v>181.851</v>
      </c>
      <c r="N32" s="58">
        <v>184.9615</v>
      </c>
      <c r="O32" s="58">
        <v>191.482</v>
      </c>
      <c r="P32" s="58">
        <v>197.53700000000001</v>
      </c>
      <c r="Q32" s="58">
        <v>198.43199999999999</v>
      </c>
      <c r="R32" s="58">
        <v>207.23700000000397</v>
      </c>
    </row>
    <row r="33" spans="2:18" ht="14">
      <c r="B33" s="55" t="s">
        <v>12</v>
      </c>
      <c r="C33" s="55" t="s">
        <v>13</v>
      </c>
      <c r="D33" s="58">
        <v>1546.1945000000039</v>
      </c>
      <c r="E33" s="58">
        <v>1561.6139999999991</v>
      </c>
      <c r="F33" s="58">
        <v>1574.3179999999959</v>
      </c>
      <c r="G33" s="58">
        <v>1586.138000000002</v>
      </c>
      <c r="H33" s="58">
        <v>1596.8975000000021</v>
      </c>
      <c r="I33" s="58">
        <v>1608.7345000000012</v>
      </c>
      <c r="J33" s="58">
        <v>1621.658499999998</v>
      </c>
      <c r="K33" s="58">
        <v>1635.0525000000009</v>
      </c>
      <c r="L33" s="58">
        <v>1651.1595</v>
      </c>
      <c r="M33" s="58">
        <v>1669.5585000000042</v>
      </c>
      <c r="N33" s="58">
        <v>1688.281720658465</v>
      </c>
      <c r="O33" s="58">
        <v>1706.9134999999978</v>
      </c>
      <c r="P33" s="58">
        <v>1727.2940000000001</v>
      </c>
      <c r="Q33" s="58">
        <v>1746.2739999999999</v>
      </c>
      <c r="R33" s="58">
        <v>1762.079</v>
      </c>
    </row>
    <row r="34" spans="2:18" ht="14">
      <c r="B34" s="55" t="s">
        <v>14</v>
      </c>
      <c r="C34" s="55" t="s">
        <v>13</v>
      </c>
      <c r="D34" s="58">
        <v>849.54829330195287</v>
      </c>
      <c r="E34" s="58">
        <v>859.72230529925241</v>
      </c>
      <c r="F34" s="58">
        <v>869.65453679641757</v>
      </c>
      <c r="G34" s="58">
        <v>878.61220779662017</v>
      </c>
      <c r="H34" s="58">
        <v>886.06429272155378</v>
      </c>
      <c r="I34" s="58">
        <v>895.08826980019739</v>
      </c>
      <c r="J34" s="58">
        <v>903.746688393451</v>
      </c>
      <c r="K34" s="58">
        <v>919.384823899004</v>
      </c>
      <c r="L34" s="58">
        <v>940.02850000000001</v>
      </c>
      <c r="M34" s="58">
        <v>955.83249999999998</v>
      </c>
      <c r="N34" s="58">
        <v>968.35450000000003</v>
      </c>
      <c r="O34" s="58">
        <v>984.22950000000003</v>
      </c>
      <c r="P34" s="58">
        <v>1005.562</v>
      </c>
      <c r="Q34" s="58">
        <v>1027.5854999999999</v>
      </c>
      <c r="R34" s="58">
        <v>1049.1645000000001</v>
      </c>
    </row>
    <row r="35" spans="2:18" ht="14">
      <c r="B35" s="55" t="s">
        <v>15</v>
      </c>
      <c r="C35" s="55" t="s">
        <v>13</v>
      </c>
      <c r="D35" s="58">
        <v>799.02800000000002</v>
      </c>
      <c r="E35" s="58">
        <v>805.19</v>
      </c>
      <c r="F35" s="58">
        <v>814.86500000000001</v>
      </c>
      <c r="G35" s="58">
        <v>821.57799999999997</v>
      </c>
      <c r="H35" s="58">
        <v>825.21500000000003</v>
      </c>
      <c r="I35" s="58">
        <v>834.41700000000003</v>
      </c>
      <c r="J35" s="58">
        <v>838.38499999999999</v>
      </c>
      <c r="K35" s="58">
        <v>844.24400000000003</v>
      </c>
      <c r="L35" s="58">
        <v>854.23099999999999</v>
      </c>
      <c r="M35" s="58">
        <v>867.00099999999998</v>
      </c>
      <c r="N35" s="58">
        <v>879.06449999999995</v>
      </c>
      <c r="O35" s="58">
        <v>891.93449999999996</v>
      </c>
      <c r="P35" s="58">
        <v>905.97</v>
      </c>
      <c r="Q35" s="58">
        <v>916.47050000000002</v>
      </c>
      <c r="R35" s="58">
        <v>925.96600000000001</v>
      </c>
    </row>
    <row r="36" spans="2:18" ht="14">
      <c r="B36" s="55" t="s">
        <v>16</v>
      </c>
      <c r="C36" s="55" t="s">
        <v>17</v>
      </c>
      <c r="D36" s="58">
        <v>1212.0635623809519</v>
      </c>
      <c r="E36" s="58">
        <v>1236.1009766666621</v>
      </c>
      <c r="F36" s="58">
        <v>1263.7629433333316</v>
      </c>
      <c r="G36" s="58">
        <v>1287.4356833333279</v>
      </c>
      <c r="H36" s="58">
        <v>1307.5543333333301</v>
      </c>
      <c r="I36" s="58">
        <v>1326.5635000000023</v>
      </c>
      <c r="J36" s="58">
        <v>1343.8645000000013</v>
      </c>
      <c r="K36" s="58">
        <v>1359.7115000000006</v>
      </c>
      <c r="L36" s="58">
        <v>1376.4829999999999</v>
      </c>
      <c r="M36" s="58">
        <v>1397.191</v>
      </c>
      <c r="N36" s="58">
        <v>1421.5219999999999</v>
      </c>
      <c r="O36" s="58">
        <v>1448.2470000000001</v>
      </c>
      <c r="P36" s="58">
        <v>1473.8050000000001</v>
      </c>
      <c r="Q36" s="58">
        <v>1496.317</v>
      </c>
      <c r="R36" s="58">
        <v>1516.1980000000001</v>
      </c>
    </row>
    <row r="37" spans="2:18" ht="14">
      <c r="B37" s="55" t="s">
        <v>18</v>
      </c>
      <c r="C37" s="55" t="s">
        <v>17</v>
      </c>
      <c r="D37" s="58">
        <v>624.13</v>
      </c>
      <c r="E37" s="58">
        <v>635.12300000000005</v>
      </c>
      <c r="F37" s="58">
        <v>647.72900000000004</v>
      </c>
      <c r="G37" s="58">
        <v>663.21600000000001</v>
      </c>
      <c r="H37" s="58">
        <v>676.96</v>
      </c>
      <c r="I37" s="58">
        <v>688.95899999999995</v>
      </c>
      <c r="J37" s="58">
        <v>699.26400000000001</v>
      </c>
      <c r="K37" s="58">
        <v>710.43100000000004</v>
      </c>
      <c r="L37" s="58">
        <v>721.93</v>
      </c>
      <c r="M37" s="58">
        <v>728.29049999999995</v>
      </c>
      <c r="N37" s="58">
        <v>739.35350000000005</v>
      </c>
      <c r="O37" s="58">
        <v>745.50099999999998</v>
      </c>
      <c r="P37" s="58">
        <v>752.14099999999996</v>
      </c>
      <c r="Q37" s="58">
        <v>757.726</v>
      </c>
      <c r="R37" s="58">
        <v>762.303</v>
      </c>
    </row>
    <row r="38" spans="2:18" ht="14">
      <c r="B38" s="55" t="s">
        <v>19</v>
      </c>
      <c r="C38" s="55" t="s">
        <v>20</v>
      </c>
      <c r="D38" s="58">
        <v>778.83900000000006</v>
      </c>
      <c r="E38" s="58">
        <v>779.42600000000004</v>
      </c>
      <c r="F38" s="58">
        <v>781.11</v>
      </c>
      <c r="G38" s="58">
        <v>814.46699999999998</v>
      </c>
      <c r="H38" s="58">
        <v>826.96400000000006</v>
      </c>
      <c r="I38" s="58">
        <v>836.05499999999995</v>
      </c>
      <c r="J38" s="58">
        <v>844.15300000000002</v>
      </c>
      <c r="K38" s="58">
        <v>847.76599999999996</v>
      </c>
      <c r="L38" s="58">
        <v>851.76649999999995</v>
      </c>
      <c r="M38" s="58">
        <v>853.93899999999996</v>
      </c>
      <c r="N38" s="58">
        <v>858.64649999999995</v>
      </c>
      <c r="O38" s="58">
        <v>878.29949999999997</v>
      </c>
      <c r="P38" s="58">
        <v>894.39700000000005</v>
      </c>
      <c r="Q38" s="58">
        <v>906.19749999999976</v>
      </c>
      <c r="R38" s="58">
        <v>914.60299999999972</v>
      </c>
    </row>
    <row r="39" spans="2:18" ht="14">
      <c r="B39" s="55" t="s">
        <v>21</v>
      </c>
      <c r="C39" s="55" t="s">
        <v>22</v>
      </c>
      <c r="D39" s="58">
        <v>250.64252420131081</v>
      </c>
      <c r="E39" s="58">
        <v>255.48438545676009</v>
      </c>
      <c r="F39" s="58">
        <v>260.4242594512512</v>
      </c>
      <c r="G39" s="58">
        <v>265.46413023523559</v>
      </c>
      <c r="H39" s="58">
        <v>270.60602202186698</v>
      </c>
      <c r="I39" s="58">
        <v>275.85199999999946</v>
      </c>
      <c r="J39" s="58">
        <v>278.39200000000028</v>
      </c>
      <c r="K39" s="58">
        <v>279.86799999999977</v>
      </c>
      <c r="L39" s="58">
        <v>280.75</v>
      </c>
      <c r="M39" s="58">
        <v>283.05900000000003</v>
      </c>
      <c r="N39" s="58">
        <v>285.32499999999999</v>
      </c>
      <c r="O39" s="58">
        <v>287.65150009999996</v>
      </c>
      <c r="P39" s="58">
        <v>287.93599999999998</v>
      </c>
      <c r="Q39" s="58">
        <v>290.44600000000003</v>
      </c>
      <c r="R39" s="58">
        <v>293.94900000000001</v>
      </c>
    </row>
    <row r="40" spans="2:18" ht="14">
      <c r="B40" s="55" t="s">
        <v>23</v>
      </c>
      <c r="C40" s="55" t="s">
        <v>24</v>
      </c>
      <c r="D40" s="58">
        <v>605.4079999999999</v>
      </c>
      <c r="E40" s="58">
        <v>616.58549999999968</v>
      </c>
      <c r="F40" s="58">
        <v>627.55250000000046</v>
      </c>
      <c r="G40" s="58">
        <v>638.61350000000016</v>
      </c>
      <c r="H40" s="58">
        <v>645.69449999999983</v>
      </c>
      <c r="I40" s="58">
        <v>654.64099999999985</v>
      </c>
      <c r="J40" s="58">
        <v>668.70299999999975</v>
      </c>
      <c r="K40" s="58">
        <v>681.29900000000021</v>
      </c>
      <c r="L40" s="58">
        <v>685.19399999999985</v>
      </c>
      <c r="M40" s="58">
        <v>706.42399999999998</v>
      </c>
      <c r="N40" s="58">
        <v>712.76700000000005</v>
      </c>
      <c r="O40" s="58">
        <v>734.64400000000001</v>
      </c>
      <c r="P40" s="58">
        <v>741.83600000000001</v>
      </c>
      <c r="Q40" s="58">
        <v>762.38199999999995</v>
      </c>
      <c r="R40" s="63">
        <v>776.85400000000004</v>
      </c>
    </row>
    <row r="41" spans="2:18" ht="14">
      <c r="B41" s="55" t="s">
        <v>25</v>
      </c>
      <c r="C41" s="55" t="s">
        <v>24</v>
      </c>
      <c r="D41" s="58">
        <v>294.97165817284821</v>
      </c>
      <c r="E41" s="58">
        <v>299.9512941855952</v>
      </c>
      <c r="F41" s="58">
        <v>303.15180398687761</v>
      </c>
      <c r="G41" s="58">
        <v>305.98498426974078</v>
      </c>
      <c r="H41" s="58">
        <v>310.17496273258928</v>
      </c>
      <c r="I41" s="58">
        <v>314.43961807555559</v>
      </c>
      <c r="J41" s="58">
        <v>318.64322002329067</v>
      </c>
      <c r="K41" s="58">
        <v>322.73581579787594</v>
      </c>
      <c r="L41" s="58">
        <v>325.91715180561414</v>
      </c>
      <c r="M41" s="58">
        <v>327.90717472153295</v>
      </c>
      <c r="N41" s="58">
        <v>336.07</v>
      </c>
      <c r="O41" s="58">
        <v>339.4</v>
      </c>
      <c r="P41" s="58">
        <v>342.66899999999998</v>
      </c>
      <c r="Q41" s="58">
        <v>345.00900000000001</v>
      </c>
      <c r="R41" s="63">
        <v>346.46800000000002</v>
      </c>
    </row>
    <row r="42" spans="2:18" ht="14">
      <c r="B42" s="55" t="s">
        <v>26</v>
      </c>
      <c r="C42" s="55" t="s">
        <v>24</v>
      </c>
      <c r="D42" s="58">
        <v>293.1754999999996</v>
      </c>
      <c r="E42" s="58">
        <v>299.11850000000032</v>
      </c>
      <c r="F42" s="58">
        <v>302.6274999999996</v>
      </c>
      <c r="G42" s="58">
        <v>305.24299999999977</v>
      </c>
      <c r="H42" s="58">
        <v>309.59800000000047</v>
      </c>
      <c r="I42" s="58">
        <v>307.1910000000002</v>
      </c>
      <c r="J42" s="58">
        <v>312.8389999999996</v>
      </c>
      <c r="K42" s="58">
        <v>319.59100000000018</v>
      </c>
      <c r="L42" s="58">
        <v>325.92700000000013</v>
      </c>
      <c r="M42" s="58">
        <v>332.26700000000045</v>
      </c>
      <c r="N42" s="58">
        <v>339.46699999999959</v>
      </c>
      <c r="O42" s="58">
        <v>346.88700000000028</v>
      </c>
      <c r="P42" s="58">
        <v>353.72899999999964</v>
      </c>
      <c r="Q42" s="58">
        <v>360.43099999999981</v>
      </c>
      <c r="R42" s="63">
        <v>366.84100000000012</v>
      </c>
    </row>
    <row r="43" spans="2:18" ht="14">
      <c r="B43" s="55" t="s">
        <v>27</v>
      </c>
      <c r="C43" s="55" t="s">
        <v>24</v>
      </c>
      <c r="D43" s="58">
        <v>663.96635730242417</v>
      </c>
      <c r="E43" s="58">
        <v>675.82159009513009</v>
      </c>
      <c r="F43" s="58">
        <v>688.35643188222377</v>
      </c>
      <c r="G43" s="58">
        <v>701.00454183504883</v>
      </c>
      <c r="H43" s="58">
        <v>715.21969663430514</v>
      </c>
      <c r="I43" s="58">
        <v>731.28152706414244</v>
      </c>
      <c r="J43" s="58">
        <v>743.56151547834031</v>
      </c>
      <c r="K43" s="58">
        <v>753.91341676783861</v>
      </c>
      <c r="L43" s="58">
        <v>765.24073900240546</v>
      </c>
      <c r="M43" s="58">
        <v>777.16100874878759</v>
      </c>
      <c r="N43" s="58">
        <v>799.54</v>
      </c>
      <c r="O43" s="58">
        <v>816.34900000000005</v>
      </c>
      <c r="P43" s="58">
        <v>835.78099999999995</v>
      </c>
      <c r="Q43" s="58">
        <v>853.77099999999996</v>
      </c>
      <c r="R43" s="63">
        <v>863.40800000000002</v>
      </c>
    </row>
    <row r="44" spans="2:18" ht="14">
      <c r="B44" s="55" t="s">
        <v>28</v>
      </c>
      <c r="C44" s="55" t="s">
        <v>24</v>
      </c>
      <c r="D44" s="58">
        <v>612.72799999999995</v>
      </c>
      <c r="E44" s="58">
        <v>618.25</v>
      </c>
      <c r="F44" s="58">
        <v>624.09400000000005</v>
      </c>
      <c r="G44" s="58">
        <v>628.12</v>
      </c>
      <c r="H44" s="58">
        <v>633.82299999999998</v>
      </c>
      <c r="I44" s="58">
        <v>641.12977419354809</v>
      </c>
      <c r="J44" s="58">
        <v>647.89200000000005</v>
      </c>
      <c r="K44" s="58">
        <v>656.51599999999996</v>
      </c>
      <c r="L44" s="58">
        <v>658.45299999999997</v>
      </c>
      <c r="M44" s="58">
        <v>664.54899999999998</v>
      </c>
      <c r="N44" s="58">
        <v>669.82600000000002</v>
      </c>
      <c r="O44" s="58">
        <v>676.80700000000002</v>
      </c>
      <c r="P44" s="58">
        <v>685.02499999999998</v>
      </c>
      <c r="Q44" s="58">
        <v>697.59400000000005</v>
      </c>
      <c r="R44" s="63">
        <v>703.11900000000003</v>
      </c>
    </row>
    <row r="45" spans="2:18" ht="14">
      <c r="B45" s="55" t="s">
        <v>41</v>
      </c>
      <c r="C45" s="55" t="s">
        <v>42</v>
      </c>
      <c r="D45" s="58">
        <v>67.108999999999995</v>
      </c>
      <c r="E45" s="58">
        <v>67.838999999999999</v>
      </c>
      <c r="F45" s="58">
        <v>68.942999999999998</v>
      </c>
      <c r="G45" s="58">
        <v>72.010999999999996</v>
      </c>
      <c r="H45" s="58">
        <v>74.34</v>
      </c>
      <c r="I45" s="58">
        <v>75.736999999999995</v>
      </c>
      <c r="J45" s="58">
        <v>77.028000000000006</v>
      </c>
      <c r="K45" s="58">
        <v>78.622</v>
      </c>
      <c r="L45" s="58">
        <v>80.971000000000004</v>
      </c>
      <c r="M45" s="58">
        <v>82.646000000000001</v>
      </c>
      <c r="N45" s="58">
        <v>84.200999999999993</v>
      </c>
      <c r="O45" s="58">
        <v>85.71</v>
      </c>
      <c r="P45" s="58">
        <v>85.275999999999996</v>
      </c>
      <c r="Q45" s="58">
        <v>85.742999999999995</v>
      </c>
      <c r="R45" s="58">
        <v>86.263000000000005</v>
      </c>
    </row>
    <row r="46" spans="2:18" ht="14.5" thickBot="1">
      <c r="B46" s="56" t="s">
        <v>61</v>
      </c>
      <c r="C46" s="56"/>
      <c r="D46" s="59">
        <v>8752.3143953594918</v>
      </c>
      <c r="E46" s="59">
        <v>8866.5865517033999</v>
      </c>
      <c r="F46" s="59">
        <v>8985.0439754500985</v>
      </c>
      <c r="G46" s="59">
        <v>9128.9800474699769</v>
      </c>
      <c r="H46" s="59">
        <v>9244.0113074436485</v>
      </c>
      <c r="I46" s="59">
        <v>9359.0261891334467</v>
      </c>
      <c r="J46" s="59">
        <v>9471.3164238950812</v>
      </c>
      <c r="K46" s="59">
        <v>9586.3900564647192</v>
      </c>
      <c r="L46" s="59">
        <v>9696.7613908080184</v>
      </c>
      <c r="M46" s="59">
        <v>9827.6766834703267</v>
      </c>
      <c r="N46" s="59">
        <v>9967.3802206584642</v>
      </c>
      <c r="O46" s="59">
        <v>10134.055500099999</v>
      </c>
      <c r="P46" s="59">
        <v>10288.957999999999</v>
      </c>
      <c r="Q46" s="59">
        <v>10444.378500000001</v>
      </c>
      <c r="R46" s="59">
        <v>10574.452500000005</v>
      </c>
    </row>
    <row r="48" spans="2:18" ht="14">
      <c r="B48" s="245" t="s">
        <v>35</v>
      </c>
      <c r="C48" s="246"/>
      <c r="D48" s="246"/>
      <c r="E48" s="246"/>
      <c r="F48" s="246"/>
      <c r="G48" s="246"/>
      <c r="H48" s="246"/>
      <c r="I48" s="246"/>
      <c r="J48" s="246"/>
      <c r="K48" s="246"/>
      <c r="L48" s="246"/>
      <c r="M48" s="246"/>
      <c r="N48" s="246"/>
      <c r="O48" s="246"/>
      <c r="P48" s="246"/>
      <c r="Q48" s="246"/>
      <c r="R48" s="247"/>
    </row>
    <row r="49" spans="2:18" ht="12.75" customHeight="1">
      <c r="B49" s="226" t="s">
        <v>128</v>
      </c>
      <c r="C49" s="227"/>
      <c r="D49" s="227"/>
      <c r="E49" s="227"/>
      <c r="F49" s="227"/>
      <c r="G49" s="227"/>
      <c r="H49" s="227"/>
      <c r="I49" s="227"/>
      <c r="J49" s="227"/>
      <c r="K49" s="227"/>
      <c r="L49" s="227"/>
      <c r="M49" s="227"/>
      <c r="N49" s="227"/>
      <c r="O49" s="227"/>
      <c r="P49" s="227"/>
      <c r="Q49" s="227"/>
      <c r="R49" s="228"/>
    </row>
    <row r="50" spans="2:18" ht="4.5" customHeight="1">
      <c r="B50" s="229"/>
      <c r="C50" s="230"/>
      <c r="D50" s="230"/>
      <c r="E50" s="230"/>
      <c r="F50" s="230"/>
      <c r="G50" s="230"/>
      <c r="H50" s="230"/>
      <c r="I50" s="230"/>
      <c r="J50" s="230"/>
      <c r="K50" s="230"/>
      <c r="L50" s="230"/>
      <c r="M50" s="230"/>
      <c r="N50" s="230"/>
      <c r="O50" s="230"/>
      <c r="P50" s="230"/>
      <c r="Q50" s="230"/>
      <c r="R50" s="231"/>
    </row>
    <row r="54" spans="2:18">
      <c r="R54" s="185"/>
    </row>
  </sheetData>
  <mergeCells count="5">
    <mergeCell ref="B4:N4"/>
    <mergeCell ref="B27:N27"/>
    <mergeCell ref="B29:R29"/>
    <mergeCell ref="B48:R48"/>
    <mergeCell ref="B49:R50"/>
  </mergeCells>
  <pageMargins left="0.74803149606299213" right="0.74803149606299213" top="0.98425196850393704" bottom="0.98425196850393704" header="0.51181102362204722" footer="0.51181102362204722"/>
  <pageSetup paperSize="9" scale="4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4:R89"/>
  <sheetViews>
    <sheetView showGridLines="0" showRowColHeaders="0" tabSelected="1" topLeftCell="A25" zoomScale="75" zoomScaleNormal="75" workbookViewId="0">
      <selection activeCell="U49" sqref="U49"/>
    </sheetView>
  </sheetViews>
  <sheetFormatPr defaultColWidth="9.08984375" defaultRowHeight="12.5"/>
  <cols>
    <col min="1" max="1" width="7.6328125" style="68" customWidth="1"/>
    <col min="2" max="2" width="29.54296875" style="68" customWidth="1"/>
    <col min="3" max="3" width="9.08984375" style="68"/>
    <col min="4" max="16" width="10.6328125" style="68" customWidth="1"/>
    <col min="17" max="18" width="11.08984375" style="68" customWidth="1"/>
    <col min="19" max="16384" width="9.08984375" style="68"/>
  </cols>
  <sheetData>
    <row r="4" spans="2:18" ht="28">
      <c r="B4" s="194" t="s">
        <v>142</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17" spans="2:18">
      <c r="C17" s="68" t="s">
        <v>60</v>
      </c>
    </row>
    <row r="20" spans="2:18" hidden="1"/>
    <row r="27" spans="2:18" ht="41.25" customHeight="1">
      <c r="B27" s="195"/>
      <c r="C27" s="195"/>
      <c r="D27" s="195"/>
      <c r="E27" s="195"/>
      <c r="F27" s="195"/>
      <c r="G27" s="195"/>
      <c r="H27" s="195"/>
      <c r="I27" s="195"/>
      <c r="J27" s="195"/>
      <c r="K27" s="195"/>
      <c r="L27" s="195"/>
      <c r="M27" s="195"/>
      <c r="N27" s="195"/>
      <c r="O27" s="86"/>
    </row>
    <row r="28" spans="2:18" ht="22.5" customHeight="1"/>
    <row r="29" spans="2:18" ht="43.5" customHeight="1">
      <c r="B29" s="196" t="s">
        <v>143</v>
      </c>
      <c r="C29" s="197"/>
      <c r="D29" s="197"/>
      <c r="E29" s="197"/>
      <c r="F29" s="197"/>
      <c r="G29" s="197"/>
      <c r="H29" s="197"/>
      <c r="I29" s="197"/>
      <c r="J29" s="197"/>
      <c r="K29" s="197"/>
      <c r="L29" s="197"/>
      <c r="M29" s="197"/>
      <c r="N29" s="197"/>
      <c r="O29" s="197"/>
      <c r="P29" s="197"/>
      <c r="Q29" s="197"/>
      <c r="R29" s="198"/>
    </row>
    <row r="30" spans="2:18" ht="31.5" customHeight="1">
      <c r="B30" s="22" t="s">
        <v>142</v>
      </c>
    </row>
    <row r="31" spans="2:18" ht="14.5" thickBot="1">
      <c r="B31" s="56" t="s">
        <v>144</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58">
        <v>4648.929884398789</v>
      </c>
      <c r="E32" s="58">
        <v>4684.4700128946879</v>
      </c>
      <c r="F32" s="58">
        <v>4740.2956055649338</v>
      </c>
      <c r="G32" s="58">
        <v>4813.3259854913631</v>
      </c>
      <c r="H32" s="58">
        <v>4886.0807436253835</v>
      </c>
      <c r="I32" s="58">
        <v>4989.9214909406546</v>
      </c>
      <c r="J32" s="58">
        <v>5107.7929082278642</v>
      </c>
      <c r="K32" s="58">
        <v>5170.8114179603544</v>
      </c>
      <c r="L32" s="58">
        <v>5150.7849999999999</v>
      </c>
      <c r="M32" s="58">
        <v>5272.0840286099447</v>
      </c>
      <c r="N32" s="58">
        <v>5311.568670358678</v>
      </c>
      <c r="O32" s="58">
        <v>5333</v>
      </c>
      <c r="P32" s="58">
        <v>5384.2018715489994</v>
      </c>
      <c r="Q32" s="58">
        <v>5435.15285838</v>
      </c>
      <c r="R32" s="58">
        <v>5610.1767300000001</v>
      </c>
    </row>
    <row r="33" spans="2:18" ht="14">
      <c r="B33" s="55" t="s">
        <v>12</v>
      </c>
      <c r="C33" s="55" t="s">
        <v>13</v>
      </c>
      <c r="D33" s="58">
        <v>38742.394999999997</v>
      </c>
      <c r="E33" s="58">
        <v>38874.940199999997</v>
      </c>
      <c r="F33" s="58">
        <v>39223.906199999998</v>
      </c>
      <c r="G33" s="58">
        <v>39462.306199999992</v>
      </c>
      <c r="H33" s="58">
        <v>39745.275499999996</v>
      </c>
      <c r="I33" s="58">
        <v>40272.423000000003</v>
      </c>
      <c r="J33" s="58">
        <v>40626.292999999998</v>
      </c>
      <c r="K33" s="58">
        <v>40963.506000000001</v>
      </c>
      <c r="L33" s="58">
        <v>41271.487999999998</v>
      </c>
      <c r="M33" s="58">
        <v>41323.583938530021</v>
      </c>
      <c r="N33" s="58">
        <v>41453.210735954468</v>
      </c>
      <c r="O33" s="58">
        <v>41642.275513616267</v>
      </c>
      <c r="P33" s="58">
        <v>41847</v>
      </c>
      <c r="Q33" s="58">
        <v>42007</v>
      </c>
      <c r="R33" s="58">
        <v>42294.520000000004</v>
      </c>
    </row>
    <row r="34" spans="2:18" ht="14">
      <c r="B34" s="55" t="s">
        <v>14</v>
      </c>
      <c r="C34" s="55" t="s">
        <v>13</v>
      </c>
      <c r="D34" s="58">
        <v>32432</v>
      </c>
      <c r="E34" s="58">
        <v>32832</v>
      </c>
      <c r="F34" s="58">
        <v>33299</v>
      </c>
      <c r="G34" s="58">
        <v>33579</v>
      </c>
      <c r="H34" s="58">
        <v>33817</v>
      </c>
      <c r="I34" s="58">
        <v>34172</v>
      </c>
      <c r="J34" s="58">
        <v>34568</v>
      </c>
      <c r="K34" s="58">
        <v>35029</v>
      </c>
      <c r="L34" s="58">
        <v>35491.988999999994</v>
      </c>
      <c r="M34" s="58">
        <v>36005.181619000003</v>
      </c>
      <c r="N34" s="58">
        <v>36467.861000000004</v>
      </c>
      <c r="O34" s="58">
        <v>36993.039377000001</v>
      </c>
      <c r="P34" s="58">
        <v>37543.074810000013</v>
      </c>
      <c r="Q34" s="58">
        <v>38284.300771000002</v>
      </c>
      <c r="R34" s="58">
        <v>38725.005837251862</v>
      </c>
    </row>
    <row r="35" spans="2:18" ht="14">
      <c r="B35" s="55" t="s">
        <v>15</v>
      </c>
      <c r="C35" s="55" t="s">
        <v>13</v>
      </c>
      <c r="D35" s="58">
        <v>199551</v>
      </c>
      <c r="E35" s="58">
        <v>189452</v>
      </c>
      <c r="F35" s="58">
        <v>185829</v>
      </c>
      <c r="G35" s="58">
        <v>187750</v>
      </c>
      <c r="H35" s="58">
        <v>188634</v>
      </c>
      <c r="I35" s="58">
        <v>190592</v>
      </c>
      <c r="J35" s="58">
        <v>190819</v>
      </c>
      <c r="K35" s="58">
        <v>191107</v>
      </c>
      <c r="L35" s="58">
        <v>191156.07200000001</v>
      </c>
      <c r="M35" s="58">
        <v>191475.29249708584</v>
      </c>
      <c r="N35" s="58">
        <v>191945.32419558283</v>
      </c>
      <c r="O35" s="58">
        <v>192103.12437846052</v>
      </c>
      <c r="P35" s="58">
        <v>192203.6</v>
      </c>
      <c r="Q35" s="58">
        <v>192537.93982799997</v>
      </c>
      <c r="R35" s="58">
        <v>192685.01</v>
      </c>
    </row>
    <row r="36" spans="2:18" ht="14">
      <c r="B36" s="55" t="s">
        <v>16</v>
      </c>
      <c r="C36" s="55" t="s">
        <v>17</v>
      </c>
      <c r="D36" s="58">
        <v>46658</v>
      </c>
      <c r="E36" s="58">
        <v>47645</v>
      </c>
      <c r="F36" s="58">
        <v>48486</v>
      </c>
      <c r="G36" s="58">
        <v>49427</v>
      </c>
      <c r="H36" s="58">
        <v>50117</v>
      </c>
      <c r="I36" s="58">
        <v>50771</v>
      </c>
      <c r="J36" s="58">
        <v>51342</v>
      </c>
      <c r="K36" s="58">
        <v>51781</v>
      </c>
      <c r="L36" s="58">
        <v>52097.040999999997</v>
      </c>
      <c r="M36" s="58">
        <v>52564.71</v>
      </c>
      <c r="N36" s="58">
        <v>53201.880000000012</v>
      </c>
      <c r="O36" s="58">
        <v>53757</v>
      </c>
      <c r="P36" s="58">
        <v>54266</v>
      </c>
      <c r="Q36" s="58">
        <v>54777</v>
      </c>
      <c r="R36" s="58">
        <v>55190</v>
      </c>
    </row>
    <row r="37" spans="2:18" ht="14">
      <c r="B37" s="55" t="s">
        <v>18</v>
      </c>
      <c r="C37" s="55" t="s">
        <v>17</v>
      </c>
      <c r="D37" s="58">
        <v>148353.43893726001</v>
      </c>
      <c r="E37" s="58">
        <v>150136.49844103999</v>
      </c>
      <c r="F37" s="58">
        <v>150660.03925174003</v>
      </c>
      <c r="G37" s="58">
        <v>151770.05533772003</v>
      </c>
      <c r="H37" s="58">
        <v>152579.65545786</v>
      </c>
      <c r="I37" s="58">
        <v>152729.53246680004</v>
      </c>
      <c r="J37" s="58">
        <v>153747.85140545998</v>
      </c>
      <c r="K37" s="58">
        <v>150472.37732780748</v>
      </c>
      <c r="L37" s="58">
        <v>151121.81200000003</v>
      </c>
      <c r="M37" s="58">
        <v>152459.5</v>
      </c>
      <c r="N37" s="58">
        <v>152254.63888915259</v>
      </c>
      <c r="O37" s="58">
        <v>152491.37408922313</v>
      </c>
      <c r="P37" s="58">
        <v>151975.9735270222</v>
      </c>
      <c r="Q37" s="58">
        <v>152279.18298971487</v>
      </c>
      <c r="R37" s="58">
        <v>152896.20999999996</v>
      </c>
    </row>
    <row r="38" spans="2:18" ht="14">
      <c r="B38" s="55" t="s">
        <v>19</v>
      </c>
      <c r="C38" s="55" t="s">
        <v>20</v>
      </c>
      <c r="D38" s="58">
        <v>84830.405693445093</v>
      </c>
      <c r="E38" s="58">
        <v>85326.120621562499</v>
      </c>
      <c r="F38" s="58">
        <v>85821.835549680094</v>
      </c>
      <c r="G38" s="58">
        <v>86624.718035020604</v>
      </c>
      <c r="H38" s="58">
        <v>87208.550876580601</v>
      </c>
      <c r="I38" s="58">
        <v>87193.681406010815</v>
      </c>
      <c r="J38" s="58">
        <v>87647.697035597812</v>
      </c>
      <c r="K38" s="58">
        <v>87882.27</v>
      </c>
      <c r="L38" s="58">
        <v>88082.642999999996</v>
      </c>
      <c r="M38" s="58">
        <v>88201</v>
      </c>
      <c r="N38" s="58">
        <v>88808</v>
      </c>
      <c r="O38" s="58">
        <v>88971</v>
      </c>
      <c r="P38" s="58">
        <v>89311</v>
      </c>
      <c r="Q38" s="58">
        <v>89298</v>
      </c>
      <c r="R38" s="58">
        <v>89416</v>
      </c>
    </row>
    <row r="39" spans="2:18" ht="14">
      <c r="B39" s="55" t="s">
        <v>21</v>
      </c>
      <c r="C39" s="55" t="s">
        <v>22</v>
      </c>
      <c r="D39" s="58">
        <v>21209.899999999994</v>
      </c>
      <c r="E39" s="58">
        <v>21210.099999999995</v>
      </c>
      <c r="F39" s="58">
        <v>21210.099999999995</v>
      </c>
      <c r="G39" s="58">
        <v>21267.799999999996</v>
      </c>
      <c r="H39" s="58">
        <v>21631.699999999997</v>
      </c>
      <c r="I39" s="58">
        <v>22027.1</v>
      </c>
      <c r="J39" s="58">
        <v>22222.099999999995</v>
      </c>
      <c r="K39" s="58">
        <v>22335.899999999998</v>
      </c>
      <c r="L39" s="58">
        <v>22495.899999999998</v>
      </c>
      <c r="M39" s="58">
        <v>22629.245000000003</v>
      </c>
      <c r="N39" s="58">
        <v>22681.083000000002</v>
      </c>
      <c r="O39" s="58">
        <v>22725.012999999999</v>
      </c>
      <c r="P39" s="58">
        <v>22767.252000000004</v>
      </c>
      <c r="Q39" s="58">
        <v>22862.294399999984</v>
      </c>
      <c r="R39" s="58">
        <v>22911.733999999997</v>
      </c>
    </row>
    <row r="40" spans="2:18" ht="14">
      <c r="B40" s="55" t="s">
        <v>23</v>
      </c>
      <c r="C40" s="55" t="s">
        <v>24</v>
      </c>
      <c r="D40" s="58">
        <v>41507.07</v>
      </c>
      <c r="E40" s="58">
        <v>41835.892999999996</v>
      </c>
      <c r="F40" s="58">
        <v>42110.843000000001</v>
      </c>
      <c r="G40" s="58">
        <v>42711.53100000001</v>
      </c>
      <c r="H40" s="58">
        <v>42968.715000000004</v>
      </c>
      <c r="I40" s="58">
        <v>43213.93099999999</v>
      </c>
      <c r="J40" s="58">
        <v>43702.130999999994</v>
      </c>
      <c r="K40" s="58">
        <v>43821.926999999996</v>
      </c>
      <c r="L40" s="58">
        <v>44255.045791292308</v>
      </c>
      <c r="M40" s="58">
        <v>44349.203981000697</v>
      </c>
      <c r="N40" s="58">
        <v>44703.306056999951</v>
      </c>
      <c r="O40" s="58">
        <v>44907.444287999642</v>
      </c>
      <c r="P40" s="58">
        <v>45114.59</v>
      </c>
      <c r="Q40" s="58">
        <v>45494.429999999993</v>
      </c>
      <c r="R40" s="63">
        <v>45734.090000000004</v>
      </c>
    </row>
    <row r="41" spans="2:18" ht="14">
      <c r="B41" s="55" t="s">
        <v>25</v>
      </c>
      <c r="C41" s="55" t="s">
        <v>24</v>
      </c>
      <c r="D41" s="58">
        <v>3928.1648775000049</v>
      </c>
      <c r="E41" s="58">
        <v>4051.6606282999983</v>
      </c>
      <c r="F41" s="58">
        <v>4011.3894294894958</v>
      </c>
      <c r="G41" s="58">
        <v>4044.0000000000045</v>
      </c>
      <c r="H41" s="58">
        <v>4071.9143777547706</v>
      </c>
      <c r="I41" s="58">
        <v>4255</v>
      </c>
      <c r="J41" s="58">
        <v>4274</v>
      </c>
      <c r="K41" s="58">
        <v>4318</v>
      </c>
      <c r="L41" s="58">
        <v>4481.4749609999999</v>
      </c>
      <c r="M41" s="58">
        <v>4505.4781200000998</v>
      </c>
      <c r="N41" s="58">
        <v>4541.2</v>
      </c>
      <c r="O41" s="58">
        <v>4549.55</v>
      </c>
      <c r="P41" s="58">
        <v>4535.9908390000001</v>
      </c>
      <c r="Q41" s="58">
        <v>4557.5199999999995</v>
      </c>
      <c r="R41" s="63">
        <v>4569.1409999999996</v>
      </c>
    </row>
    <row r="42" spans="2:18" ht="14">
      <c r="B42" s="55" t="s">
        <v>26</v>
      </c>
      <c r="C42" s="55" t="s">
        <v>24</v>
      </c>
      <c r="D42" s="58">
        <v>5718.7325857356263</v>
      </c>
      <c r="E42" s="58">
        <v>5769.8560802295815</v>
      </c>
      <c r="F42" s="58">
        <v>5868.0882146803315</v>
      </c>
      <c r="G42" s="58">
        <v>5926.7301500000012</v>
      </c>
      <c r="H42" s="58">
        <v>5970.9719999999998</v>
      </c>
      <c r="I42" s="58">
        <v>6041.5939481495589</v>
      </c>
      <c r="J42" s="58">
        <v>6102.4391066561302</v>
      </c>
      <c r="K42" s="58">
        <v>6134.8447602493752</v>
      </c>
      <c r="L42" s="58">
        <v>6160.5729462129302</v>
      </c>
      <c r="M42" s="58">
        <v>6246.3146799999995</v>
      </c>
      <c r="N42" s="58">
        <v>6300.920291135978</v>
      </c>
      <c r="O42" s="58">
        <v>6408.9907576530786</v>
      </c>
      <c r="P42" s="58">
        <v>6567.6</v>
      </c>
      <c r="Q42" s="58">
        <v>6627.926915</v>
      </c>
      <c r="R42" s="63">
        <v>6698.616614999999</v>
      </c>
    </row>
    <row r="43" spans="2:18" ht="14">
      <c r="B43" s="55" t="s">
        <v>27</v>
      </c>
      <c r="C43" s="55" t="s">
        <v>24</v>
      </c>
      <c r="D43" s="58">
        <v>71676.861903062221</v>
      </c>
      <c r="E43" s="58">
        <v>71930.500000000044</v>
      </c>
      <c r="F43" s="58">
        <v>72120.499999999971</v>
      </c>
      <c r="G43" s="58">
        <v>72939.2301833276</v>
      </c>
      <c r="H43" s="58">
        <v>73498.507812622338</v>
      </c>
      <c r="I43" s="58">
        <v>73133</v>
      </c>
      <c r="J43" s="58">
        <v>73597</v>
      </c>
      <c r="K43" s="58">
        <v>73889</v>
      </c>
      <c r="L43" s="58">
        <v>74181.439139000009</v>
      </c>
      <c r="M43" s="58">
        <v>74451.769539998146</v>
      </c>
      <c r="N43" s="58">
        <v>74675.100000000006</v>
      </c>
      <c r="O43" s="58">
        <v>75120.61</v>
      </c>
      <c r="P43" s="58">
        <v>75412.168957000002</v>
      </c>
      <c r="Q43" s="58">
        <v>75815.150000000009</v>
      </c>
      <c r="R43" s="63">
        <v>76306.47</v>
      </c>
    </row>
    <row r="44" spans="2:18" ht="14">
      <c r="B44" s="55" t="s">
        <v>28</v>
      </c>
      <c r="C44" s="55" t="s">
        <v>24</v>
      </c>
      <c r="D44" s="58">
        <v>12384</v>
      </c>
      <c r="E44" s="58">
        <v>12476.3</v>
      </c>
      <c r="F44" s="58">
        <v>12582.7</v>
      </c>
      <c r="G44" s="58">
        <v>12537.499999999998</v>
      </c>
      <c r="H44" s="58">
        <v>12644.400000000001</v>
      </c>
      <c r="I44" s="58">
        <v>12725.4</v>
      </c>
      <c r="J44" s="58">
        <v>12817.6</v>
      </c>
      <c r="K44" s="58">
        <v>12834.7</v>
      </c>
      <c r="L44" s="58">
        <v>12823.415000000001</v>
      </c>
      <c r="M44" s="58">
        <v>12873.221765499999</v>
      </c>
      <c r="N44" s="58">
        <v>12875.46695939</v>
      </c>
      <c r="O44" s="58">
        <v>13342.25</v>
      </c>
      <c r="P44" s="58">
        <v>13381.789999999999</v>
      </c>
      <c r="Q44" s="58">
        <v>13407.810000000001</v>
      </c>
      <c r="R44" s="63">
        <v>13426.189999999999</v>
      </c>
    </row>
    <row r="45" spans="2:18" ht="14">
      <c r="B45" s="55" t="s">
        <v>41</v>
      </c>
      <c r="C45" s="55" t="s">
        <v>42</v>
      </c>
      <c r="D45" s="58">
        <v>5746.8345403556423</v>
      </c>
      <c r="E45" s="58">
        <v>5928.5377403095072</v>
      </c>
      <c r="F45" s="58">
        <v>6109.8233083711202</v>
      </c>
      <c r="G45" s="58">
        <v>6186.262751609097</v>
      </c>
      <c r="H45" s="58">
        <v>6308.3389161965979</v>
      </c>
      <c r="I45" s="58">
        <v>6459.9726695158806</v>
      </c>
      <c r="J45" s="58">
        <v>6521.8216065389934</v>
      </c>
      <c r="K45" s="58">
        <v>6601.2018262221291</v>
      </c>
      <c r="L45" s="58">
        <v>6663.7507806682261</v>
      </c>
      <c r="M45" s="58">
        <v>6845.0452486310751</v>
      </c>
      <c r="N45" s="58">
        <v>6944.8262185339463</v>
      </c>
      <c r="O45" s="58">
        <v>7014.7993669631633</v>
      </c>
      <c r="P45" s="58">
        <v>7049</v>
      </c>
      <c r="Q45" s="58">
        <v>7103.2629147000007</v>
      </c>
      <c r="R45" s="58">
        <v>6991.0996945000006</v>
      </c>
    </row>
    <row r="46" spans="2:18" ht="14.5" thickBot="1">
      <c r="B46" s="56" t="s">
        <v>61</v>
      </c>
      <c r="C46" s="56"/>
      <c r="D46" s="59">
        <v>717387.73342175735</v>
      </c>
      <c r="E46" s="59">
        <v>712153.87672433641</v>
      </c>
      <c r="F46" s="59">
        <v>712073.52055952593</v>
      </c>
      <c r="G46" s="59">
        <v>719039.45964316861</v>
      </c>
      <c r="H46" s="59">
        <v>724082.11068463966</v>
      </c>
      <c r="I46" s="59">
        <v>728576.55598141695</v>
      </c>
      <c r="J46" s="59">
        <v>733095.72606248059</v>
      </c>
      <c r="K46" s="59">
        <v>732341.53833223938</v>
      </c>
      <c r="L46" s="59">
        <v>735433.4286181737</v>
      </c>
      <c r="M46" s="59">
        <v>739201.63041835569</v>
      </c>
      <c r="N46" s="59">
        <v>742164.38601710834</v>
      </c>
      <c r="O46" s="59">
        <v>745359.47077091585</v>
      </c>
      <c r="P46" s="59">
        <v>747359.24200457113</v>
      </c>
      <c r="Q46" s="59">
        <v>750486.970676795</v>
      </c>
      <c r="R46" s="94">
        <v>753454.26387675153</v>
      </c>
    </row>
    <row r="48" spans="2:18">
      <c r="R48" s="185"/>
    </row>
    <row r="50" spans="2:18" ht="15.5">
      <c r="B50" s="22" t="s">
        <v>145</v>
      </c>
      <c r="C50" s="95"/>
      <c r="D50" s="95"/>
      <c r="E50" s="95"/>
      <c r="F50" s="95"/>
      <c r="G50" s="95"/>
      <c r="H50" s="95"/>
      <c r="I50" s="95"/>
      <c r="J50" s="95"/>
      <c r="K50" s="95"/>
      <c r="L50" s="95"/>
      <c r="M50" s="95"/>
      <c r="N50" s="95"/>
      <c r="O50" s="95"/>
    </row>
    <row r="51" spans="2:18" ht="14.5" thickBot="1">
      <c r="B51" s="59" t="s">
        <v>144</v>
      </c>
      <c r="C51" s="59" t="s">
        <v>0</v>
      </c>
      <c r="D51" s="59" t="s">
        <v>1</v>
      </c>
      <c r="E51" s="59" t="s">
        <v>2</v>
      </c>
      <c r="F51" s="59" t="s">
        <v>3</v>
      </c>
      <c r="G51" s="59" t="s">
        <v>4</v>
      </c>
      <c r="H51" s="59" t="s">
        <v>5</v>
      </c>
      <c r="I51" s="59" t="s">
        <v>6</v>
      </c>
      <c r="J51" s="59" t="s">
        <v>7</v>
      </c>
      <c r="K51" s="59" t="s">
        <v>8</v>
      </c>
      <c r="L51" s="59" t="s">
        <v>9</v>
      </c>
      <c r="M51" s="59" t="s">
        <v>10</v>
      </c>
      <c r="N51" s="59">
        <v>2016</v>
      </c>
      <c r="O51" s="59">
        <v>2017</v>
      </c>
      <c r="P51" s="59">
        <v>2018</v>
      </c>
      <c r="Q51" s="59">
        <v>2019</v>
      </c>
      <c r="R51" s="59">
        <v>2020</v>
      </c>
    </row>
    <row r="52" spans="2:18" ht="14">
      <c r="B52" s="55" t="s">
        <v>45</v>
      </c>
      <c r="C52" s="55" t="s">
        <v>11</v>
      </c>
      <c r="D52" s="58">
        <v>2422.2457566666694</v>
      </c>
      <c r="E52" s="58">
        <v>2413.5790899999997</v>
      </c>
      <c r="F52" s="58">
        <v>2403.5790899999997</v>
      </c>
      <c r="G52" s="58">
        <v>2395.5790899999997</v>
      </c>
      <c r="H52" s="58">
        <v>2390.5790899999997</v>
      </c>
      <c r="I52" s="58">
        <v>2403.5790899999997</v>
      </c>
      <c r="J52" s="58">
        <v>2404.0259299999998</v>
      </c>
      <c r="K52" s="58">
        <v>2395.0259299999998</v>
      </c>
      <c r="L52" s="58">
        <v>2364.4850000000001</v>
      </c>
      <c r="M52" s="58">
        <v>2368.4579799999997</v>
      </c>
      <c r="N52" s="58">
        <v>2365.1569898784351</v>
      </c>
      <c r="O52" s="58">
        <v>2361</v>
      </c>
      <c r="P52" s="58">
        <v>2360.1648638939996</v>
      </c>
      <c r="Q52" s="58">
        <v>2356.412161664</v>
      </c>
      <c r="R52" s="58">
        <v>2409.24442</v>
      </c>
    </row>
    <row r="53" spans="2:18" ht="14">
      <c r="B53" s="55" t="s">
        <v>12</v>
      </c>
      <c r="C53" s="55" t="s">
        <v>13</v>
      </c>
      <c r="D53" s="58">
        <v>26108.799999999999</v>
      </c>
      <c r="E53" s="58">
        <v>25884.499999999996</v>
      </c>
      <c r="F53" s="58">
        <v>25986.1</v>
      </c>
      <c r="G53" s="58">
        <v>25933.999999999996</v>
      </c>
      <c r="H53" s="58">
        <v>25966.699999999997</v>
      </c>
      <c r="I53" s="58">
        <v>26138.7</v>
      </c>
      <c r="J53" s="58">
        <v>26084.699999999997</v>
      </c>
      <c r="K53" s="58">
        <v>26071.899999999998</v>
      </c>
      <c r="L53" s="58">
        <v>26044.1</v>
      </c>
      <c r="M53" s="58">
        <v>26005.772004570979</v>
      </c>
      <c r="N53" s="58">
        <v>25933.963453265827</v>
      </c>
      <c r="O53" s="58">
        <v>25890.15759571713</v>
      </c>
      <c r="P53" s="58">
        <v>25892</v>
      </c>
      <c r="Q53" s="58">
        <v>25868</v>
      </c>
      <c r="R53" s="58">
        <v>25897.040000000001</v>
      </c>
    </row>
    <row r="54" spans="2:18" ht="14">
      <c r="B54" s="58" t="s">
        <v>14</v>
      </c>
      <c r="C54" s="58" t="s">
        <v>13</v>
      </c>
      <c r="D54" s="58">
        <v>23387</v>
      </c>
      <c r="E54" s="58">
        <v>23409</v>
      </c>
      <c r="F54" s="58">
        <v>23440</v>
      </c>
      <c r="G54" s="58">
        <v>23443</v>
      </c>
      <c r="H54" s="58">
        <v>23431</v>
      </c>
      <c r="I54" s="58">
        <v>23411</v>
      </c>
      <c r="J54" s="58">
        <v>23417</v>
      </c>
      <c r="K54" s="58">
        <v>23412</v>
      </c>
      <c r="L54" s="58">
        <v>23387.318999999996</v>
      </c>
      <c r="M54" s="58">
        <v>23369.325000000001</v>
      </c>
      <c r="N54" s="58">
        <v>23294.759000000002</v>
      </c>
      <c r="O54" s="58">
        <v>23226.554247</v>
      </c>
      <c r="P54" s="58">
        <v>23165.13191800001</v>
      </c>
      <c r="Q54" s="58">
        <v>23048.506835</v>
      </c>
      <c r="R54" s="58">
        <v>22935.277536878308</v>
      </c>
    </row>
    <row r="55" spans="2:18" ht="14">
      <c r="B55" s="58" t="s">
        <v>15</v>
      </c>
      <c r="C55" s="58" t="s">
        <v>13</v>
      </c>
      <c r="D55" s="58">
        <v>194385</v>
      </c>
      <c r="E55" s="58">
        <v>183413</v>
      </c>
      <c r="F55" s="58">
        <v>179875</v>
      </c>
      <c r="G55" s="58">
        <v>181761</v>
      </c>
      <c r="H55" s="58">
        <v>182431</v>
      </c>
      <c r="I55" s="58">
        <v>183526</v>
      </c>
      <c r="J55" s="58">
        <v>183454</v>
      </c>
      <c r="K55" s="58">
        <v>183500</v>
      </c>
      <c r="L55" s="58">
        <v>183490.17200000002</v>
      </c>
      <c r="M55" s="58">
        <v>183529.79100000003</v>
      </c>
      <c r="N55" s="58">
        <v>183611.8997758356</v>
      </c>
      <c r="O55" s="58">
        <v>183385.67778561288</v>
      </c>
      <c r="P55" s="58">
        <v>183246.85</v>
      </c>
      <c r="Q55" s="58">
        <v>183323.85368499998</v>
      </c>
      <c r="R55" s="58">
        <v>183200</v>
      </c>
    </row>
    <row r="56" spans="2:18" ht="14">
      <c r="B56" s="58" t="s">
        <v>16</v>
      </c>
      <c r="C56" s="58" t="s">
        <v>17</v>
      </c>
      <c r="D56" s="58">
        <v>34457</v>
      </c>
      <c r="E56" s="58">
        <v>34623</v>
      </c>
      <c r="F56" s="58">
        <v>34659</v>
      </c>
      <c r="G56" s="58">
        <v>34731</v>
      </c>
      <c r="H56" s="58">
        <v>34780</v>
      </c>
      <c r="I56" s="58">
        <v>34900</v>
      </c>
      <c r="J56" s="58">
        <v>34992</v>
      </c>
      <c r="K56" s="58">
        <v>35033</v>
      </c>
      <c r="L56" s="58">
        <v>35102.33</v>
      </c>
      <c r="M56" s="58">
        <v>35122.369999999995</v>
      </c>
      <c r="N56" s="58">
        <v>35129.320000000007</v>
      </c>
      <c r="O56" s="58">
        <v>35119</v>
      </c>
      <c r="P56" s="58">
        <v>35090</v>
      </c>
      <c r="Q56" s="58">
        <v>35075</v>
      </c>
      <c r="R56" s="58">
        <v>35073</v>
      </c>
    </row>
    <row r="57" spans="2:18" ht="14">
      <c r="B57" s="58" t="s">
        <v>18</v>
      </c>
      <c r="C57" s="58" t="s">
        <v>17</v>
      </c>
      <c r="D57" s="58">
        <v>144395.92893726</v>
      </c>
      <c r="E57" s="58">
        <v>145654.05244104</v>
      </c>
      <c r="F57" s="58">
        <v>145367.16225174002</v>
      </c>
      <c r="G57" s="58">
        <v>145424.03933772002</v>
      </c>
      <c r="H57" s="58">
        <v>145684.85145786</v>
      </c>
      <c r="I57" s="58">
        <v>145390.19746680005</v>
      </c>
      <c r="J57" s="58">
        <v>146022.96540545998</v>
      </c>
      <c r="K57" s="58">
        <v>142293.05232780747</v>
      </c>
      <c r="L57" s="58">
        <v>142618.25900000002</v>
      </c>
      <c r="M57" s="58">
        <v>143546.25599999999</v>
      </c>
      <c r="N57" s="58">
        <v>143113.90362381283</v>
      </c>
      <c r="O57" s="58">
        <v>143176.15728409053</v>
      </c>
      <c r="P57" s="58">
        <v>143165.93242243686</v>
      </c>
      <c r="Q57" s="58">
        <v>143300.01298971486</v>
      </c>
      <c r="R57" s="58">
        <v>143805.98999999996</v>
      </c>
    </row>
    <row r="58" spans="2:18" ht="14">
      <c r="B58" s="58" t="s">
        <v>19</v>
      </c>
      <c r="C58" s="58" t="s">
        <v>20</v>
      </c>
      <c r="D58" s="58">
        <v>71068.558037262701</v>
      </c>
      <c r="E58" s="58">
        <v>71025.263198894099</v>
      </c>
      <c r="F58" s="58">
        <v>70981.9683605256</v>
      </c>
      <c r="G58" s="58">
        <v>71135.774468564399</v>
      </c>
      <c r="H58" s="58">
        <v>71323.338505389402</v>
      </c>
      <c r="I58" s="58">
        <v>71065.69053787741</v>
      </c>
      <c r="J58" s="58">
        <v>71147.812197102408</v>
      </c>
      <c r="K58" s="58">
        <v>71152.820000000007</v>
      </c>
      <c r="L58" s="58">
        <v>71159.671999999991</v>
      </c>
      <c r="M58" s="58">
        <v>71230</v>
      </c>
      <c r="N58" s="58">
        <v>71322</v>
      </c>
      <c r="O58" s="58">
        <v>71217</v>
      </c>
      <c r="P58" s="58">
        <v>71247</v>
      </c>
      <c r="Q58" s="58">
        <v>71233</v>
      </c>
      <c r="R58" s="58">
        <v>71128</v>
      </c>
    </row>
    <row r="59" spans="2:18" ht="14">
      <c r="B59" s="58" t="s">
        <v>21</v>
      </c>
      <c r="C59" s="58" t="s">
        <v>22</v>
      </c>
      <c r="D59" s="58">
        <v>19307.599999999995</v>
      </c>
      <c r="E59" s="58">
        <v>19307.599999999995</v>
      </c>
      <c r="F59" s="58">
        <v>19307.599999999995</v>
      </c>
      <c r="G59" s="58">
        <v>19337.199999999997</v>
      </c>
      <c r="H59" s="58">
        <v>19536.499999999996</v>
      </c>
      <c r="I59" s="58">
        <v>19752.199999999997</v>
      </c>
      <c r="J59" s="58">
        <v>19882.799999999996</v>
      </c>
      <c r="K59" s="58">
        <v>19962.199999999997</v>
      </c>
      <c r="L59" s="58">
        <v>20063.099999999999</v>
      </c>
      <c r="M59" s="58">
        <v>20163.956000000002</v>
      </c>
      <c r="N59" s="58">
        <v>20178.814000000002</v>
      </c>
      <c r="O59" s="58">
        <v>20200.591</v>
      </c>
      <c r="P59" s="58">
        <v>20206.821000000004</v>
      </c>
      <c r="Q59" s="58">
        <v>20254.668700000002</v>
      </c>
      <c r="R59" s="58">
        <v>20263.524999999998</v>
      </c>
    </row>
    <row r="60" spans="2:18" ht="14">
      <c r="B60" s="58" t="s">
        <v>23</v>
      </c>
      <c r="C60" s="58" t="s">
        <v>24</v>
      </c>
      <c r="D60" s="58">
        <v>37642.311000000002</v>
      </c>
      <c r="E60" s="58">
        <v>37724.491999999998</v>
      </c>
      <c r="F60" s="58">
        <v>37820.120999999999</v>
      </c>
      <c r="G60" s="58">
        <v>38099.015000000007</v>
      </c>
      <c r="H60" s="58">
        <v>38175.801000000007</v>
      </c>
      <c r="I60" s="58">
        <v>38144.854999999989</v>
      </c>
      <c r="J60" s="58">
        <v>38379.735999999997</v>
      </c>
      <c r="K60" s="58">
        <v>38319.654999999999</v>
      </c>
      <c r="L60" s="58">
        <v>38526.894997071307</v>
      </c>
      <c r="M60" s="58">
        <v>38383.269156000599</v>
      </c>
      <c r="N60" s="58">
        <v>38436.254719000004</v>
      </c>
      <c r="O60" s="58">
        <v>38332.555377999663</v>
      </c>
      <c r="P60" s="58">
        <v>38206</v>
      </c>
      <c r="Q60" s="58">
        <v>38188.899999999994</v>
      </c>
      <c r="R60" s="63">
        <v>38149.630000000005</v>
      </c>
    </row>
    <row r="61" spans="2:18" ht="14">
      <c r="B61" s="58" t="s">
        <v>25</v>
      </c>
      <c r="C61" s="58" t="s">
        <v>24</v>
      </c>
      <c r="D61" s="58">
        <v>2260.8736774000031</v>
      </c>
      <c r="E61" s="58">
        <v>2292.1840149000004</v>
      </c>
      <c r="F61" s="58">
        <v>2193.0273165598005</v>
      </c>
      <c r="G61" s="58">
        <v>2192.0000000000036</v>
      </c>
      <c r="H61" s="58">
        <v>2185.2934951813386</v>
      </c>
      <c r="I61" s="58">
        <v>2223</v>
      </c>
      <c r="J61" s="58">
        <v>2230</v>
      </c>
      <c r="K61" s="58">
        <v>2233</v>
      </c>
      <c r="L61" s="58">
        <v>2270.3383899999999</v>
      </c>
      <c r="M61" s="58">
        <v>2272.2336600000899</v>
      </c>
      <c r="N61" s="58">
        <v>2274.4</v>
      </c>
      <c r="O61" s="58">
        <v>2275.09</v>
      </c>
      <c r="P61" s="58">
        <v>2267.8393000000005</v>
      </c>
      <c r="Q61" s="58">
        <v>2267.58</v>
      </c>
      <c r="R61" s="63">
        <v>2259</v>
      </c>
    </row>
    <row r="62" spans="2:18" ht="14">
      <c r="B62" s="58" t="s">
        <v>26</v>
      </c>
      <c r="C62" s="58" t="s">
        <v>24</v>
      </c>
      <c r="D62" s="58">
        <v>4417.8421802475223</v>
      </c>
      <c r="E62" s="58">
        <v>4425.5257642176857</v>
      </c>
      <c r="F62" s="58">
        <v>4452.4119258373721</v>
      </c>
      <c r="G62" s="58">
        <v>4463.4639300000008</v>
      </c>
      <c r="H62" s="58">
        <v>4463.8128199999992</v>
      </c>
      <c r="I62" s="58">
        <v>4475.9594627931192</v>
      </c>
      <c r="J62" s="58">
        <v>4472.42910665613</v>
      </c>
      <c r="K62" s="58">
        <v>4455.5649999999996</v>
      </c>
      <c r="L62" s="58">
        <v>4435.5072043394503</v>
      </c>
      <c r="M62" s="58">
        <v>4450.8945199999998</v>
      </c>
      <c r="N62" s="58">
        <v>4449.6114974044622</v>
      </c>
      <c r="O62" s="58">
        <v>4452.8144049376042</v>
      </c>
      <c r="P62" s="58">
        <v>4489.5</v>
      </c>
      <c r="Q62" s="58">
        <v>4477.6352799999995</v>
      </c>
      <c r="R62" s="63">
        <v>4472.9999999999991</v>
      </c>
    </row>
    <row r="63" spans="2:18" ht="14">
      <c r="B63" s="58" t="s">
        <v>27</v>
      </c>
      <c r="C63" s="58" t="s">
        <v>24</v>
      </c>
      <c r="D63" s="58">
        <v>68353.062800743472</v>
      </c>
      <c r="E63" s="58">
        <v>68418.000000000044</v>
      </c>
      <c r="F63" s="58">
        <v>68578.999999999971</v>
      </c>
      <c r="G63" s="58">
        <v>68354.524061887802</v>
      </c>
      <c r="H63" s="58">
        <v>68369.84576360033</v>
      </c>
      <c r="I63" s="58">
        <v>68445</v>
      </c>
      <c r="J63" s="58">
        <v>68767</v>
      </c>
      <c r="K63" s="58">
        <v>68824</v>
      </c>
      <c r="L63" s="58">
        <v>68933.032790000012</v>
      </c>
      <c r="M63" s="58">
        <v>68875.0469999981</v>
      </c>
      <c r="N63" s="58">
        <v>68814.3</v>
      </c>
      <c r="O63" s="58">
        <v>68795.070000000007</v>
      </c>
      <c r="P63" s="58">
        <v>68728.801619999998</v>
      </c>
      <c r="Q63" s="58">
        <v>68682.540000000008</v>
      </c>
      <c r="R63" s="63">
        <v>68633</v>
      </c>
    </row>
    <row r="64" spans="2:18" ht="14">
      <c r="B64" s="58" t="s">
        <v>28</v>
      </c>
      <c r="C64" s="58" t="s">
        <v>24</v>
      </c>
      <c r="D64" s="58">
        <v>10108</v>
      </c>
      <c r="E64" s="58">
        <v>10157.9</v>
      </c>
      <c r="F64" s="58">
        <v>10196.6</v>
      </c>
      <c r="G64" s="58">
        <v>10113.199999999999</v>
      </c>
      <c r="H64" s="58">
        <v>10147.6</v>
      </c>
      <c r="I64" s="58">
        <v>10130</v>
      </c>
      <c r="J64" s="58">
        <v>10185.700000000001</v>
      </c>
      <c r="K64" s="58">
        <v>10143.900000000001</v>
      </c>
      <c r="L64" s="58">
        <v>10085.317000000001</v>
      </c>
      <c r="M64" s="58">
        <v>10080.0742228</v>
      </c>
      <c r="N64" s="58">
        <v>10041.109358129999</v>
      </c>
      <c r="O64" s="58">
        <v>10045.58</v>
      </c>
      <c r="P64" s="58">
        <v>10042.39</v>
      </c>
      <c r="Q64" s="58">
        <v>10034.17</v>
      </c>
      <c r="R64" s="63">
        <v>10022.169999999998</v>
      </c>
    </row>
    <row r="65" spans="2:18" ht="14">
      <c r="B65" s="58" t="s">
        <v>41</v>
      </c>
      <c r="C65" s="58" t="s">
        <v>42</v>
      </c>
      <c r="D65" s="58">
        <v>4662.6046205791699</v>
      </c>
      <c r="E65" s="58">
        <v>4804.4305942154806</v>
      </c>
      <c r="F65" s="58">
        <v>4952.5905214427203</v>
      </c>
      <c r="G65" s="58">
        <v>5003.0589512998204</v>
      </c>
      <c r="H65" s="58">
        <v>5042.1957236970702</v>
      </c>
      <c r="I65" s="58">
        <v>5120.3552675771507</v>
      </c>
      <c r="J65" s="58">
        <v>5153.1145568625898</v>
      </c>
      <c r="K65" s="58">
        <v>5177.9493908460599</v>
      </c>
      <c r="L65" s="58">
        <v>5203.8821350773205</v>
      </c>
      <c r="M65" s="58">
        <v>5331.41814757667</v>
      </c>
      <c r="N65" s="58">
        <v>5366.5961318361906</v>
      </c>
      <c r="O65" s="58">
        <v>5405.0621376891895</v>
      </c>
      <c r="P65" s="58">
        <v>5427.8</v>
      </c>
      <c r="Q65" s="58">
        <v>5459.8700000000008</v>
      </c>
      <c r="R65" s="63">
        <v>5389.0400000000009</v>
      </c>
    </row>
    <row r="66" spans="2:18" ht="14.5" thickBot="1">
      <c r="B66" s="56" t="s">
        <v>61</v>
      </c>
      <c r="C66" s="59"/>
      <c r="D66" s="59">
        <v>642976.82701015961</v>
      </c>
      <c r="E66" s="59">
        <v>633552.52710326738</v>
      </c>
      <c r="F66" s="59">
        <v>630214.16046610544</v>
      </c>
      <c r="G66" s="59">
        <v>632386.85483947198</v>
      </c>
      <c r="H66" s="59">
        <v>633928.51785572805</v>
      </c>
      <c r="I66" s="59">
        <v>635126.53682504769</v>
      </c>
      <c r="J66" s="59">
        <v>636593.28319608106</v>
      </c>
      <c r="K66" s="59">
        <v>632974.06764865352</v>
      </c>
      <c r="L66" s="59">
        <v>633684.4095164882</v>
      </c>
      <c r="M66" s="59">
        <v>634728.86469094642</v>
      </c>
      <c r="N66" s="59">
        <v>634332.08854916354</v>
      </c>
      <c r="O66" s="59">
        <v>633882.30983304686</v>
      </c>
      <c r="P66" s="59">
        <v>633536.23112433101</v>
      </c>
      <c r="Q66" s="59">
        <v>633570.14965137886</v>
      </c>
      <c r="R66" s="94">
        <v>633637.91695687838</v>
      </c>
    </row>
    <row r="67" spans="2:18" ht="14.5">
      <c r="B67" s="67"/>
      <c r="C67" s="67"/>
      <c r="D67" s="67"/>
      <c r="E67" s="67"/>
      <c r="F67" s="67"/>
      <c r="G67" s="67"/>
      <c r="H67" s="67"/>
      <c r="I67" s="67"/>
      <c r="J67" s="67"/>
      <c r="K67" s="67"/>
      <c r="L67" s="67"/>
      <c r="M67" s="67"/>
      <c r="N67" s="67"/>
    </row>
    <row r="68" spans="2:18" ht="14.5">
      <c r="B68"/>
      <c r="C68"/>
      <c r="D68"/>
      <c r="E68"/>
      <c r="F68"/>
      <c r="G68"/>
      <c r="H68"/>
      <c r="I68"/>
      <c r="J68"/>
      <c r="K68"/>
      <c r="L68"/>
      <c r="M68"/>
      <c r="N68"/>
      <c r="O68"/>
      <c r="P68"/>
      <c r="Q68"/>
      <c r="R68"/>
    </row>
    <row r="69" spans="2:18" ht="15" customHeight="1">
      <c r="B69"/>
      <c r="C69"/>
      <c r="D69"/>
      <c r="E69"/>
      <c r="F69"/>
      <c r="G69"/>
      <c r="H69"/>
      <c r="I69"/>
      <c r="J69"/>
      <c r="K69"/>
      <c r="L69"/>
      <c r="M69"/>
      <c r="N69"/>
      <c r="O69"/>
      <c r="P69"/>
      <c r="Q69"/>
      <c r="R69"/>
    </row>
    <row r="70" spans="2:18" ht="15.5">
      <c r="B70" s="22" t="s">
        <v>147</v>
      </c>
      <c r="C70" s="95"/>
      <c r="D70" s="95"/>
      <c r="E70" s="95"/>
      <c r="F70" s="95"/>
      <c r="G70" s="95"/>
      <c r="H70" s="95"/>
      <c r="I70" s="95"/>
      <c r="J70" s="95"/>
      <c r="K70" s="95"/>
      <c r="L70" s="95"/>
      <c r="M70" s="95"/>
      <c r="N70" s="95"/>
      <c r="O70" s="95"/>
    </row>
    <row r="71" spans="2:18" ht="14.5" thickBot="1">
      <c r="B71" s="59" t="s">
        <v>144</v>
      </c>
      <c r="C71" s="59" t="s">
        <v>0</v>
      </c>
      <c r="D71" s="59" t="s">
        <v>1</v>
      </c>
      <c r="E71" s="59" t="s">
        <v>2</v>
      </c>
      <c r="F71" s="59" t="s">
        <v>3</v>
      </c>
      <c r="G71" s="59" t="s">
        <v>4</v>
      </c>
      <c r="H71" s="59" t="s">
        <v>5</v>
      </c>
      <c r="I71" s="59" t="s">
        <v>6</v>
      </c>
      <c r="J71" s="59" t="s">
        <v>7</v>
      </c>
      <c r="K71" s="59" t="s">
        <v>8</v>
      </c>
      <c r="L71" s="59" t="s">
        <v>9</v>
      </c>
      <c r="M71" s="59" t="s">
        <v>10</v>
      </c>
      <c r="N71" s="59" t="s">
        <v>29</v>
      </c>
      <c r="O71" s="59" t="s">
        <v>30</v>
      </c>
      <c r="P71" s="59" t="s">
        <v>31</v>
      </c>
      <c r="Q71" s="59" t="s">
        <v>32</v>
      </c>
      <c r="R71" s="59" t="s">
        <v>33</v>
      </c>
    </row>
    <row r="72" spans="2:18" ht="14">
      <c r="B72" s="55" t="s">
        <v>45</v>
      </c>
      <c r="C72" s="55" t="s">
        <v>11</v>
      </c>
      <c r="D72" s="58">
        <v>2226.6841277321191</v>
      </c>
      <c r="E72" s="58">
        <v>2270.8909228946886</v>
      </c>
      <c r="F72" s="58">
        <v>2336.7165155649341</v>
      </c>
      <c r="G72" s="58">
        <v>2417.7468954913634</v>
      </c>
      <c r="H72" s="58">
        <v>2495.5016536253843</v>
      </c>
      <c r="I72" s="58">
        <v>2586.3424009406544</v>
      </c>
      <c r="J72" s="58">
        <v>2703.7669782278645</v>
      </c>
      <c r="K72" s="58">
        <v>2775.7854879603542</v>
      </c>
      <c r="L72" s="58">
        <v>2786.2999999999997</v>
      </c>
      <c r="M72" s="58">
        <v>2903.626048609945</v>
      </c>
      <c r="N72" s="58">
        <v>2946.4116804802434</v>
      </c>
      <c r="O72" s="58">
        <v>2972</v>
      </c>
      <c r="P72" s="58">
        <v>3024.0370076550003</v>
      </c>
      <c r="Q72" s="58">
        <v>3078.740696716</v>
      </c>
      <c r="R72" s="58">
        <v>3200.9323100000001</v>
      </c>
    </row>
    <row r="73" spans="2:18" ht="14">
      <c r="B73" s="55" t="s">
        <v>12</v>
      </c>
      <c r="C73" s="55" t="s">
        <v>13</v>
      </c>
      <c r="D73" s="58">
        <v>12633.594999999999</v>
      </c>
      <c r="E73" s="58">
        <v>12990.440200000001</v>
      </c>
      <c r="F73" s="58">
        <v>13237.806200000001</v>
      </c>
      <c r="G73" s="58">
        <v>13528.306199999999</v>
      </c>
      <c r="H73" s="58">
        <v>13778.575500000001</v>
      </c>
      <c r="I73" s="58">
        <v>14133.723</v>
      </c>
      <c r="J73" s="58">
        <v>14541.592999999999</v>
      </c>
      <c r="K73" s="58">
        <v>14891.606000000002</v>
      </c>
      <c r="L73" s="58">
        <v>15227.388000000001</v>
      </c>
      <c r="M73" s="58">
        <v>15317.811933959039</v>
      </c>
      <c r="N73" s="58">
        <v>15519.247282688641</v>
      </c>
      <c r="O73" s="58">
        <v>15752.117917899139</v>
      </c>
      <c r="P73" s="58">
        <v>15955</v>
      </c>
      <c r="Q73" s="58">
        <v>16139</v>
      </c>
      <c r="R73" s="58">
        <v>16397.48</v>
      </c>
    </row>
    <row r="74" spans="2:18" ht="14">
      <c r="B74" s="58" t="s">
        <v>14</v>
      </c>
      <c r="C74" s="58" t="s">
        <v>13</v>
      </c>
      <c r="D74" s="58">
        <v>9045</v>
      </c>
      <c r="E74" s="58">
        <v>9423</v>
      </c>
      <c r="F74" s="58">
        <v>9859</v>
      </c>
      <c r="G74" s="58">
        <v>10136</v>
      </c>
      <c r="H74" s="58">
        <v>10386</v>
      </c>
      <c r="I74" s="58">
        <v>10761</v>
      </c>
      <c r="J74" s="58">
        <v>11151</v>
      </c>
      <c r="K74" s="58">
        <v>11617</v>
      </c>
      <c r="L74" s="58">
        <v>12104.67</v>
      </c>
      <c r="M74" s="58">
        <v>12635.856619000002</v>
      </c>
      <c r="N74" s="58">
        <v>13173.102000000001</v>
      </c>
      <c r="O74" s="58">
        <v>13766.485130000001</v>
      </c>
      <c r="P74" s="58">
        <v>14377.942892000001</v>
      </c>
      <c r="Q74" s="58">
        <v>15235.793936</v>
      </c>
      <c r="R74" s="58">
        <v>15789.728300373556</v>
      </c>
    </row>
    <row r="75" spans="2:18" ht="14">
      <c r="B75" s="58" t="s">
        <v>15</v>
      </c>
      <c r="C75" s="58" t="s">
        <v>13</v>
      </c>
      <c r="D75" s="58">
        <v>5166</v>
      </c>
      <c r="E75" s="58">
        <v>6039</v>
      </c>
      <c r="F75" s="58">
        <v>5954</v>
      </c>
      <c r="G75" s="58">
        <v>5989</v>
      </c>
      <c r="H75" s="58">
        <v>6203</v>
      </c>
      <c r="I75" s="58">
        <v>7066</v>
      </c>
      <c r="J75" s="58">
        <v>7365</v>
      </c>
      <c r="K75" s="58">
        <v>7607</v>
      </c>
      <c r="L75" s="58">
        <v>7665.9</v>
      </c>
      <c r="M75" s="58">
        <v>7945.5014970858201</v>
      </c>
      <c r="N75" s="58">
        <v>8333.4244197472199</v>
      </c>
      <c r="O75" s="58">
        <v>8717.4465928476311</v>
      </c>
      <c r="P75" s="58">
        <v>8956.7500000000018</v>
      </c>
      <c r="Q75" s="58">
        <v>9214.0861430000023</v>
      </c>
      <c r="R75" s="58">
        <v>9485.01</v>
      </c>
    </row>
    <row r="76" spans="2:18" ht="14">
      <c r="B76" s="58" t="s">
        <v>16</v>
      </c>
      <c r="C76" s="58" t="s">
        <v>17</v>
      </c>
      <c r="D76" s="58">
        <v>12201</v>
      </c>
      <c r="E76" s="58">
        <v>13022</v>
      </c>
      <c r="F76" s="58">
        <v>13827</v>
      </c>
      <c r="G76" s="58">
        <v>14696</v>
      </c>
      <c r="H76" s="58">
        <v>15337</v>
      </c>
      <c r="I76" s="58">
        <v>15871</v>
      </c>
      <c r="J76" s="58">
        <v>16350</v>
      </c>
      <c r="K76" s="58">
        <v>16748</v>
      </c>
      <c r="L76" s="58">
        <v>16994.710999999996</v>
      </c>
      <c r="M76" s="58">
        <v>17442.340000000004</v>
      </c>
      <c r="N76" s="58">
        <v>18072.560000000005</v>
      </c>
      <c r="O76" s="58">
        <v>18638</v>
      </c>
      <c r="P76" s="58">
        <v>19176</v>
      </c>
      <c r="Q76" s="58">
        <v>19702</v>
      </c>
      <c r="R76" s="58">
        <v>20117</v>
      </c>
    </row>
    <row r="77" spans="2:18" ht="14">
      <c r="B77" s="58" t="s">
        <v>18</v>
      </c>
      <c r="C77" s="58" t="s">
        <v>17</v>
      </c>
      <c r="D77" s="58">
        <v>3957.5099999999998</v>
      </c>
      <c r="E77" s="58">
        <v>4482.4460000000008</v>
      </c>
      <c r="F77" s="58">
        <v>5292.8769999999995</v>
      </c>
      <c r="G77" s="58">
        <v>6346.0160000000005</v>
      </c>
      <c r="H77" s="58">
        <v>6894.8040000000001</v>
      </c>
      <c r="I77" s="58">
        <v>7339.335</v>
      </c>
      <c r="J77" s="58">
        <v>7724.8859999999995</v>
      </c>
      <c r="K77" s="58">
        <v>8179.3249999999998</v>
      </c>
      <c r="L77" s="58">
        <v>8503.5530000000017</v>
      </c>
      <c r="M77" s="58">
        <v>8913.2439999999988</v>
      </c>
      <c r="N77" s="58">
        <v>9140.7352653397484</v>
      </c>
      <c r="O77" s="58">
        <v>9315.216805132588</v>
      </c>
      <c r="P77" s="58">
        <v>8810.041104585327</v>
      </c>
      <c r="Q77" s="58">
        <v>8979.17</v>
      </c>
      <c r="R77" s="58">
        <v>9090.2199999999975</v>
      </c>
    </row>
    <row r="78" spans="2:18" ht="14">
      <c r="B78" s="58" t="s">
        <v>19</v>
      </c>
      <c r="C78" s="58" t="s">
        <v>20</v>
      </c>
      <c r="D78" s="58">
        <v>13761.847656182399</v>
      </c>
      <c r="E78" s="58">
        <v>14300.8574226684</v>
      </c>
      <c r="F78" s="58">
        <v>14839.8671891545</v>
      </c>
      <c r="G78" s="58">
        <v>15488.943566456201</v>
      </c>
      <c r="H78" s="58">
        <v>15885.212371191201</v>
      </c>
      <c r="I78" s="58">
        <v>16127.9908681334</v>
      </c>
      <c r="J78" s="58">
        <v>16499.8848384954</v>
      </c>
      <c r="K78" s="58">
        <v>16729.45</v>
      </c>
      <c r="L78" s="58">
        <v>16922.971000000001</v>
      </c>
      <c r="M78" s="58">
        <v>16971</v>
      </c>
      <c r="N78" s="58">
        <v>17486</v>
      </c>
      <c r="O78" s="58">
        <v>17754</v>
      </c>
      <c r="P78" s="58">
        <v>18064</v>
      </c>
      <c r="Q78" s="58">
        <v>18065</v>
      </c>
      <c r="R78" s="58">
        <v>18288</v>
      </c>
    </row>
    <row r="79" spans="2:18" ht="14">
      <c r="B79" s="58" t="s">
        <v>21</v>
      </c>
      <c r="C79" s="58" t="s">
        <v>22</v>
      </c>
      <c r="D79" s="58">
        <v>1902.3</v>
      </c>
      <c r="E79" s="58">
        <v>1902.5</v>
      </c>
      <c r="F79" s="58">
        <v>1902.5</v>
      </c>
      <c r="G79" s="58">
        <v>1930.6</v>
      </c>
      <c r="H79" s="58">
        <v>2095.2000000000003</v>
      </c>
      <c r="I79" s="58">
        <v>2274.9</v>
      </c>
      <c r="J79" s="58">
        <v>2339.3000000000002</v>
      </c>
      <c r="K79" s="58">
        <v>2373.6999999999998</v>
      </c>
      <c r="L79" s="58">
        <v>2432.8000000000002</v>
      </c>
      <c r="M79" s="58">
        <v>2465.2890000000002</v>
      </c>
      <c r="N79" s="58">
        <v>2502.2689999999998</v>
      </c>
      <c r="O79" s="58">
        <v>2524.422</v>
      </c>
      <c r="P79" s="58">
        <v>2560.4310000000005</v>
      </c>
      <c r="Q79" s="58">
        <v>2607.6256999999832</v>
      </c>
      <c r="R79" s="58">
        <v>2648.2089999999998</v>
      </c>
    </row>
    <row r="80" spans="2:18" ht="14">
      <c r="B80" s="58" t="s">
        <v>23</v>
      </c>
      <c r="C80" s="58" t="s">
        <v>24</v>
      </c>
      <c r="D80" s="58">
        <v>3864.759</v>
      </c>
      <c r="E80" s="58">
        <v>4111.4009999999998</v>
      </c>
      <c r="F80" s="58">
        <v>4290.7219999999998</v>
      </c>
      <c r="G80" s="58">
        <v>4612.5160000000005</v>
      </c>
      <c r="H80" s="58">
        <v>4792.9139999999998</v>
      </c>
      <c r="I80" s="58">
        <v>5069.0759999999991</v>
      </c>
      <c r="J80" s="58">
        <v>5322.3949999999995</v>
      </c>
      <c r="K80" s="58">
        <v>5502.2719999999999</v>
      </c>
      <c r="L80" s="58">
        <v>5728.1507942210001</v>
      </c>
      <c r="M80" s="58">
        <v>5965.9348250001003</v>
      </c>
      <c r="N80" s="58">
        <v>6267.0513379999502</v>
      </c>
      <c r="O80" s="58">
        <v>6574.8889099999806</v>
      </c>
      <c r="P80" s="58">
        <v>6908.59</v>
      </c>
      <c r="Q80" s="58">
        <v>7305.5300000000007</v>
      </c>
      <c r="R80" s="63">
        <v>7584.46</v>
      </c>
    </row>
    <row r="81" spans="2:18" ht="14">
      <c r="B81" s="58" t="s">
        <v>25</v>
      </c>
      <c r="C81" s="58" t="s">
        <v>24</v>
      </c>
      <c r="D81" s="58">
        <v>1667.2912001000016</v>
      </c>
      <c r="E81" s="58">
        <v>1759.4766133999979</v>
      </c>
      <c r="F81" s="58">
        <v>1818.3621129296953</v>
      </c>
      <c r="G81" s="58">
        <v>1852.0000000000007</v>
      </c>
      <c r="H81" s="58">
        <v>1886.620882573432</v>
      </c>
      <c r="I81" s="58">
        <v>2032</v>
      </c>
      <c r="J81" s="58">
        <v>2044</v>
      </c>
      <c r="K81" s="58">
        <v>2085</v>
      </c>
      <c r="L81" s="58">
        <v>2211.136571</v>
      </c>
      <c r="M81" s="58">
        <v>2233.2444600000103</v>
      </c>
      <c r="N81" s="58">
        <v>2266.7999999999997</v>
      </c>
      <c r="O81" s="58">
        <v>2274.46</v>
      </c>
      <c r="P81" s="58">
        <v>2268.151539</v>
      </c>
      <c r="Q81" s="58">
        <v>2289.9399999999996</v>
      </c>
      <c r="R81" s="63">
        <v>2310.1410000000001</v>
      </c>
    </row>
    <row r="82" spans="2:18" ht="14">
      <c r="B82" s="58" t="s">
        <v>26</v>
      </c>
      <c r="C82" s="58" t="s">
        <v>24</v>
      </c>
      <c r="D82" s="58">
        <v>1300.8904054881041</v>
      </c>
      <c r="E82" s="58">
        <v>1344.3303160118953</v>
      </c>
      <c r="F82" s="58">
        <v>1415.6762888429591</v>
      </c>
      <c r="G82" s="58">
        <v>1463.2662200000002</v>
      </c>
      <c r="H82" s="58">
        <v>1507.1591800000001</v>
      </c>
      <c r="I82" s="58">
        <v>1565.6344853564392</v>
      </c>
      <c r="J82" s="58">
        <v>1630.0100000000002</v>
      </c>
      <c r="K82" s="58">
        <v>1679.2797602493758</v>
      </c>
      <c r="L82" s="58">
        <v>1725.06574187348</v>
      </c>
      <c r="M82" s="58">
        <v>1795.4201599999999</v>
      </c>
      <c r="N82" s="58">
        <v>1851.3087937315158</v>
      </c>
      <c r="O82" s="58">
        <v>1956.176352715474</v>
      </c>
      <c r="P82" s="58">
        <v>2078.1</v>
      </c>
      <c r="Q82" s="58">
        <v>2150.291635</v>
      </c>
      <c r="R82" s="63">
        <v>2225.6166150000004</v>
      </c>
    </row>
    <row r="83" spans="2:18" ht="14">
      <c r="B83" s="58" t="s">
        <v>27</v>
      </c>
      <c r="C83" s="58" t="s">
        <v>24</v>
      </c>
      <c r="D83" s="58">
        <v>3323.7991023187474</v>
      </c>
      <c r="E83" s="58">
        <v>3512.5000000000014</v>
      </c>
      <c r="F83" s="58">
        <v>3541.500000000005</v>
      </c>
      <c r="G83" s="58">
        <v>4584.7061214397909</v>
      </c>
      <c r="H83" s="58">
        <v>5128.6620490220084</v>
      </c>
      <c r="I83" s="58">
        <v>4688</v>
      </c>
      <c r="J83" s="58">
        <v>4830</v>
      </c>
      <c r="K83" s="58">
        <v>5065</v>
      </c>
      <c r="L83" s="58">
        <v>5248.4063490000008</v>
      </c>
      <c r="M83" s="58">
        <v>5576.7225400000398</v>
      </c>
      <c r="N83" s="58">
        <v>5860.8</v>
      </c>
      <c r="O83" s="58">
        <v>6325.54</v>
      </c>
      <c r="P83" s="58">
        <v>6683.3673370000006</v>
      </c>
      <c r="Q83" s="58">
        <v>7132.61</v>
      </c>
      <c r="R83" s="63">
        <v>7673.4699999999993</v>
      </c>
    </row>
    <row r="84" spans="2:18" ht="14">
      <c r="B84" s="58" t="s">
        <v>28</v>
      </c>
      <c r="C84" s="58" t="s">
        <v>24</v>
      </c>
      <c r="D84" s="58">
        <v>2276</v>
      </c>
      <c r="E84" s="58">
        <v>2318.3999999999996</v>
      </c>
      <c r="F84" s="58">
        <v>2386.1</v>
      </c>
      <c r="G84" s="58">
        <v>2424.2999999999997</v>
      </c>
      <c r="H84" s="58">
        <v>2496.8000000000002</v>
      </c>
      <c r="I84" s="58">
        <v>2595.4</v>
      </c>
      <c r="J84" s="58">
        <v>2631.9</v>
      </c>
      <c r="K84" s="58">
        <v>2690.8</v>
      </c>
      <c r="L84" s="58">
        <v>2738.098</v>
      </c>
      <c r="M84" s="58">
        <v>2793.1475426999996</v>
      </c>
      <c r="N84" s="58">
        <v>2834.3576012599997</v>
      </c>
      <c r="O84" s="58">
        <v>3296.6700000000005</v>
      </c>
      <c r="P84" s="58">
        <v>3339.4</v>
      </c>
      <c r="Q84" s="58">
        <v>3373.6400000000003</v>
      </c>
      <c r="R84" s="63">
        <v>3404.02</v>
      </c>
    </row>
    <row r="85" spans="2:18" ht="14">
      <c r="B85" s="58" t="s">
        <v>41</v>
      </c>
      <c r="C85" s="58" t="s">
        <v>42</v>
      </c>
      <c r="D85" s="58">
        <v>1084.2299197764721</v>
      </c>
      <c r="E85" s="58">
        <v>1124.1071460940263</v>
      </c>
      <c r="F85" s="58">
        <v>1157.2327869284004</v>
      </c>
      <c r="G85" s="58">
        <v>1183.2038003092764</v>
      </c>
      <c r="H85" s="58">
        <v>1266.1431924995275</v>
      </c>
      <c r="I85" s="58">
        <v>1339.6174019387304</v>
      </c>
      <c r="J85" s="58">
        <v>1368.7070496764034</v>
      </c>
      <c r="K85" s="58">
        <v>1423.2524353760691</v>
      </c>
      <c r="L85" s="58">
        <v>1459.8686455909053</v>
      </c>
      <c r="M85" s="58">
        <v>1513.6271010544051</v>
      </c>
      <c r="N85" s="58">
        <v>1578.2300866977555</v>
      </c>
      <c r="O85" s="58">
        <v>1609.7372292739733</v>
      </c>
      <c r="P85" s="58">
        <v>1621.2</v>
      </c>
      <c r="Q85" s="58">
        <v>1643.3929147000001</v>
      </c>
      <c r="R85" s="63">
        <v>1602.0596944999998</v>
      </c>
    </row>
    <row r="86" spans="2:18" ht="14.5" thickBot="1">
      <c r="B86" s="56" t="s">
        <v>61</v>
      </c>
      <c r="C86" s="59"/>
      <c r="D86" s="59">
        <v>74410.90641159784</v>
      </c>
      <c r="E86" s="59">
        <v>78601.349621069006</v>
      </c>
      <c r="F86" s="59">
        <v>81859.360093420502</v>
      </c>
      <c r="G86" s="59">
        <v>86652.604803696639</v>
      </c>
      <c r="H86" s="59">
        <v>90153.592828911569</v>
      </c>
      <c r="I86" s="59">
        <v>93450.019156369206</v>
      </c>
      <c r="J86" s="59">
        <v>96502.442866399666</v>
      </c>
      <c r="K86" s="59">
        <v>99367.470683585794</v>
      </c>
      <c r="L86" s="59">
        <v>101749.01910168538</v>
      </c>
      <c r="M86" s="59">
        <v>104472.76572740937</v>
      </c>
      <c r="N86" s="59">
        <v>107832.29746794509</v>
      </c>
      <c r="O86" s="59">
        <v>111477.16093786879</v>
      </c>
      <c r="P86" s="59">
        <v>113823.01088024033</v>
      </c>
      <c r="Q86" s="59">
        <v>116916.82102541599</v>
      </c>
      <c r="R86" s="94">
        <v>119816.34691987358</v>
      </c>
    </row>
    <row r="88" spans="2:18" ht="17.25" customHeight="1">
      <c r="B88" s="249" t="s">
        <v>146</v>
      </c>
      <c r="C88" s="250"/>
      <c r="D88" s="250"/>
      <c r="E88" s="250"/>
      <c r="F88" s="250"/>
      <c r="G88" s="250"/>
      <c r="H88" s="250"/>
      <c r="I88" s="250"/>
      <c r="J88" s="250"/>
      <c r="K88" s="250"/>
      <c r="L88" s="250"/>
      <c r="M88" s="250"/>
      <c r="N88" s="250"/>
      <c r="O88" s="250"/>
      <c r="P88" s="250"/>
      <c r="Q88" s="250"/>
      <c r="R88" s="251"/>
    </row>
    <row r="89" spans="2:18" ht="19.5" customHeight="1">
      <c r="B89" s="252"/>
      <c r="C89" s="253"/>
      <c r="D89" s="253"/>
      <c r="E89" s="253"/>
      <c r="F89" s="253"/>
      <c r="G89" s="253"/>
      <c r="H89" s="253"/>
      <c r="I89" s="253"/>
      <c r="J89" s="253"/>
      <c r="K89" s="253"/>
      <c r="L89" s="253"/>
      <c r="M89" s="253"/>
      <c r="N89" s="253"/>
      <c r="O89" s="253"/>
      <c r="P89" s="253"/>
      <c r="Q89" s="253"/>
      <c r="R89" s="254"/>
    </row>
  </sheetData>
  <mergeCells count="4">
    <mergeCell ref="B4:N4"/>
    <mergeCell ref="B27:N27"/>
    <mergeCell ref="B29:R29"/>
    <mergeCell ref="B88:R89"/>
  </mergeCells>
  <pageMargins left="0.74803149606299213" right="0.74803149606299213" top="0.98425196850393704" bottom="0.98425196850393704" header="0.51181102362204722" footer="0.51181102362204722"/>
  <pageSetup paperSize="9" scale="3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4:R50"/>
  <sheetViews>
    <sheetView showGridLines="0" showRowColHeaders="0" zoomScale="75" zoomScaleNormal="75" workbookViewId="0">
      <selection activeCell="B4" sqref="B4:N4"/>
    </sheetView>
  </sheetViews>
  <sheetFormatPr defaultColWidth="9.08984375" defaultRowHeight="12.5"/>
  <cols>
    <col min="1" max="1" width="7.6328125" style="68" customWidth="1"/>
    <col min="2" max="2" width="29.54296875" style="68" customWidth="1"/>
    <col min="3" max="3" width="9.08984375" style="68"/>
    <col min="4" max="15" width="10.08984375" style="68" customWidth="1"/>
    <col min="16" max="16" width="9.08984375" style="68"/>
    <col min="17" max="18" width="9.36328125" style="68" customWidth="1"/>
    <col min="19" max="16384" width="9.08984375" style="68"/>
  </cols>
  <sheetData>
    <row r="4" spans="2:18" ht="28">
      <c r="B4" s="194" t="s">
        <v>148</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17" spans="2:18">
      <c r="C17" s="68" t="s">
        <v>60</v>
      </c>
    </row>
    <row r="20" spans="2:18" hidden="1"/>
    <row r="27" spans="2:18" ht="41.25" customHeight="1">
      <c r="B27" s="195"/>
      <c r="C27" s="195"/>
      <c r="D27" s="195"/>
      <c r="E27" s="195"/>
      <c r="F27" s="195"/>
      <c r="G27" s="195"/>
      <c r="H27" s="195"/>
      <c r="I27" s="195"/>
      <c r="J27" s="195"/>
      <c r="K27" s="195"/>
      <c r="L27" s="195"/>
      <c r="M27" s="195"/>
      <c r="N27" s="195"/>
      <c r="O27" s="86"/>
    </row>
    <row r="28" spans="2:18" ht="36" customHeight="1"/>
    <row r="29" spans="2:18" ht="46.5" customHeight="1">
      <c r="B29" s="196" t="s">
        <v>149</v>
      </c>
      <c r="C29" s="197"/>
      <c r="D29" s="197"/>
      <c r="E29" s="197"/>
      <c r="F29" s="197"/>
      <c r="G29" s="197"/>
      <c r="H29" s="197"/>
      <c r="I29" s="197"/>
      <c r="J29" s="197"/>
      <c r="K29" s="197"/>
      <c r="L29" s="197"/>
      <c r="M29" s="197"/>
      <c r="N29" s="197"/>
      <c r="O29" s="197"/>
      <c r="P29" s="197"/>
      <c r="Q29" s="197"/>
      <c r="R29" s="198"/>
    </row>
    <row r="30" spans="2:18" ht="31.5" customHeight="1">
      <c r="B30" s="22" t="s">
        <v>148</v>
      </c>
    </row>
    <row r="31" spans="2:18" ht="14.5" thickBot="1">
      <c r="B31" s="56"/>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91">
        <v>0.47952345495160087</v>
      </c>
      <c r="E32" s="91">
        <v>0.50037230081906181</v>
      </c>
      <c r="F32" s="91">
        <v>0.49406528189910981</v>
      </c>
      <c r="G32" s="91">
        <v>0.51797505502567864</v>
      </c>
      <c r="H32" s="91">
        <v>0.49303008070432869</v>
      </c>
      <c r="I32" s="91">
        <v>0.4908321579689704</v>
      </c>
      <c r="J32" s="91">
        <v>0.45486600846262343</v>
      </c>
      <c r="K32" s="91">
        <v>0.45652173913043476</v>
      </c>
      <c r="L32" s="91">
        <v>0.45905277401894451</v>
      </c>
      <c r="M32" s="91">
        <v>0.44277131258457381</v>
      </c>
      <c r="N32" s="91">
        <v>0.4621109607577808</v>
      </c>
      <c r="O32" s="91">
        <v>0.46617548559946415</v>
      </c>
      <c r="P32" s="91">
        <v>0.44991399966510381</v>
      </c>
      <c r="Q32" s="91">
        <v>0.47086403215003347</v>
      </c>
      <c r="R32" s="91">
        <v>0.44702842377260982</v>
      </c>
    </row>
    <row r="33" spans="2:18" ht="14">
      <c r="B33" s="55" t="s">
        <v>12</v>
      </c>
      <c r="C33" s="55" t="s">
        <v>13</v>
      </c>
      <c r="D33" s="91">
        <v>0.52784646617815234</v>
      </c>
      <c r="E33" s="91">
        <v>0.49609689149083225</v>
      </c>
      <c r="F33" s="91">
        <v>0.48862206407358333</v>
      </c>
      <c r="G33" s="91">
        <v>0.46288124959533833</v>
      </c>
      <c r="H33" s="91">
        <v>0.41764047819408273</v>
      </c>
      <c r="I33" s="91">
        <v>0.41873320873080028</v>
      </c>
      <c r="J33" s="91">
        <v>0.3506145422276622</v>
      </c>
      <c r="K33" s="91">
        <v>0.34453523718172302</v>
      </c>
      <c r="L33" s="91">
        <v>0.29683704295929286</v>
      </c>
      <c r="M33" s="91">
        <v>0.29465123549563488</v>
      </c>
      <c r="N33" s="91">
        <v>0.321426002108534</v>
      </c>
      <c r="O33" s="91">
        <v>0.35935790210199658</v>
      </c>
      <c r="P33" s="91">
        <v>0.33296588535623112</v>
      </c>
      <c r="Q33" s="91">
        <v>0.34171091445427726</v>
      </c>
      <c r="R33" s="91">
        <v>0.34123862635749924</v>
      </c>
    </row>
    <row r="34" spans="2:18" ht="14">
      <c r="B34" s="55" t="s">
        <v>14</v>
      </c>
      <c r="C34" s="55" t="s">
        <v>13</v>
      </c>
      <c r="D34" s="91">
        <v>0.6536034114014968</v>
      </c>
      <c r="E34" s="91">
        <v>0.57891364239291287</v>
      </c>
      <c r="F34" s="91">
        <v>0.5672270577716404</v>
      </c>
      <c r="G34" s="91">
        <v>0.60399148645062695</v>
      </c>
      <c r="H34" s="91">
        <v>0.57760551686966455</v>
      </c>
      <c r="I34" s="91">
        <v>0.59969317741746564</v>
      </c>
      <c r="J34" s="91">
        <v>0.47933609189781867</v>
      </c>
      <c r="K34" s="91">
        <v>0.51873297675098851</v>
      </c>
      <c r="L34" s="91">
        <v>0.43917603358043783</v>
      </c>
      <c r="M34" s="91">
        <v>0.44409094749514799</v>
      </c>
      <c r="N34" s="91">
        <v>0.48745914665978329</v>
      </c>
      <c r="O34" s="91">
        <v>0.53212541140167358</v>
      </c>
      <c r="P34" s="91">
        <v>0.50083845565789809</v>
      </c>
      <c r="Q34" s="91">
        <v>0.51671312582130535</v>
      </c>
      <c r="R34" s="91">
        <v>0.53350871583450254</v>
      </c>
    </row>
    <row r="35" spans="2:18" ht="14">
      <c r="B35" s="55" t="s">
        <v>15</v>
      </c>
      <c r="C35" s="55" t="s">
        <v>13</v>
      </c>
      <c r="D35" s="91">
        <v>0.39678700091303232</v>
      </c>
      <c r="E35" s="91">
        <v>0.35528354892113556</v>
      </c>
      <c r="F35" s="91">
        <v>0.32456279112797276</v>
      </c>
      <c r="G35" s="91">
        <v>0.3291723603283101</v>
      </c>
      <c r="H35" s="91">
        <v>0.30546469166736379</v>
      </c>
      <c r="I35" s="91">
        <v>0.29051348942375832</v>
      </c>
      <c r="J35" s="91">
        <v>0.26061742313573227</v>
      </c>
      <c r="K35" s="91">
        <v>0.27098473316935551</v>
      </c>
      <c r="L35" s="91">
        <v>0.19466092405147223</v>
      </c>
      <c r="M35" s="91">
        <v>0.17990463554482405</v>
      </c>
      <c r="N35" s="91">
        <v>0.18698284583759339</v>
      </c>
      <c r="O35" s="91">
        <v>0.19896528438294503</v>
      </c>
      <c r="P35" s="91">
        <v>0.18886408165125074</v>
      </c>
      <c r="Q35" s="91">
        <v>0.1946363712067827</v>
      </c>
      <c r="R35" s="91">
        <v>0.19445469785492589</v>
      </c>
    </row>
    <row r="36" spans="2:18" ht="14">
      <c r="B36" s="55" t="s">
        <v>16</v>
      </c>
      <c r="C36" s="55" t="s">
        <v>17</v>
      </c>
      <c r="D36" s="91">
        <v>0.50118349938812401</v>
      </c>
      <c r="E36" s="91">
        <v>0.4784062221620406</v>
      </c>
      <c r="F36" s="91">
        <v>0.47801567491909708</v>
      </c>
      <c r="G36" s="91">
        <v>0.49992431022805955</v>
      </c>
      <c r="H36" s="91">
        <v>0.49550305650863624</v>
      </c>
      <c r="I36" s="91">
        <v>0.46420190471867467</v>
      </c>
      <c r="J36" s="91">
        <v>0.44901874225708871</v>
      </c>
      <c r="K36" s="91">
        <v>0.4380099427516958</v>
      </c>
      <c r="L36" s="91">
        <v>0.42227645108577355</v>
      </c>
      <c r="M36" s="91">
        <v>0.39244527771705556</v>
      </c>
      <c r="N36" s="91">
        <v>0.40949180085473375</v>
      </c>
      <c r="O36" s="91">
        <v>0.42825344285943401</v>
      </c>
      <c r="P36" s="91">
        <v>0.42038193688415471</v>
      </c>
      <c r="Q36" s="91">
        <v>0.42765108411502384</v>
      </c>
      <c r="R36" s="91">
        <v>0.43067364542462244</v>
      </c>
    </row>
    <row r="37" spans="2:18" ht="14">
      <c r="B37" s="55" t="s">
        <v>18</v>
      </c>
      <c r="C37" s="55" t="s">
        <v>17</v>
      </c>
      <c r="D37" s="91">
        <v>0.71112293444779839</v>
      </c>
      <c r="E37" s="91">
        <v>0.72787592823895264</v>
      </c>
      <c r="F37" s="91">
        <v>0.75564121950905316</v>
      </c>
      <c r="G37" s="91">
        <v>0.76783202187571009</v>
      </c>
      <c r="H37" s="91">
        <v>0.69037363683544173</v>
      </c>
      <c r="I37" s="91">
        <v>0.64722818317608288</v>
      </c>
      <c r="J37" s="91">
        <v>0.6413659185878644</v>
      </c>
      <c r="K37" s="91">
        <v>0.64121183483405653</v>
      </c>
      <c r="L37" s="91">
        <v>0.5548787033626269</v>
      </c>
      <c r="M37" s="91">
        <v>0.56990420234523909</v>
      </c>
      <c r="N37" s="91">
        <v>0.52150141164472297</v>
      </c>
      <c r="O37" s="91">
        <v>0.53271732227158342</v>
      </c>
      <c r="P37" s="91">
        <v>0.55985899204109724</v>
      </c>
      <c r="Q37" s="91">
        <v>0.56092625536352503</v>
      </c>
      <c r="R37" s="91">
        <v>0.57980691834606279</v>
      </c>
    </row>
    <row r="38" spans="2:18" ht="14">
      <c r="B38" s="55" t="s">
        <v>19</v>
      </c>
      <c r="C38" s="55" t="s">
        <v>20</v>
      </c>
      <c r="D38" s="91">
        <v>0.71221552163477631</v>
      </c>
      <c r="E38" s="91">
        <v>0.68824821299019401</v>
      </c>
      <c r="F38" s="91">
        <v>0.71391827491400683</v>
      </c>
      <c r="G38" s="91">
        <v>0.74555131428465116</v>
      </c>
      <c r="H38" s="91">
        <v>0.69701446419517155</v>
      </c>
      <c r="I38" s="91">
        <v>0.69436661641682063</v>
      </c>
      <c r="J38" s="91">
        <v>0.58937779919518174</v>
      </c>
      <c r="K38" s="91">
        <v>0.58746855021735322</v>
      </c>
      <c r="L38" s="91">
        <v>0.59469947328395489</v>
      </c>
      <c r="M38" s="91">
        <v>0.52880823034087765</v>
      </c>
      <c r="N38" s="91">
        <v>0.54572913852909433</v>
      </c>
      <c r="O38" s="91">
        <v>0.57050517266598322</v>
      </c>
      <c r="P38" s="91">
        <v>0.54484996761409754</v>
      </c>
      <c r="Q38" s="91">
        <v>0.59340387635587744</v>
      </c>
      <c r="R38" s="91">
        <v>0.55767914111159989</v>
      </c>
    </row>
    <row r="39" spans="2:18" ht="14">
      <c r="B39" s="55" t="s">
        <v>21</v>
      </c>
      <c r="C39" s="55" t="s">
        <v>22</v>
      </c>
      <c r="D39" s="91">
        <v>0.43232323232323233</v>
      </c>
      <c r="E39" s="91">
        <v>0.55757575757575761</v>
      </c>
      <c r="F39" s="91">
        <v>0.51962616822429908</v>
      </c>
      <c r="G39" s="91">
        <v>0.45217391304347826</v>
      </c>
      <c r="H39" s="91">
        <v>0.45217391304347826</v>
      </c>
      <c r="I39" s="91">
        <v>0.36</v>
      </c>
      <c r="J39" s="91">
        <v>0.34962962962962962</v>
      </c>
      <c r="K39" s="91">
        <v>0.36296296296296299</v>
      </c>
      <c r="L39" s="91">
        <v>0.36792318377481187</v>
      </c>
      <c r="M39" s="91">
        <v>0.36896702024671701</v>
      </c>
      <c r="N39" s="91">
        <v>0.34785171904429774</v>
      </c>
      <c r="O39" s="91">
        <v>0.34438916689680443</v>
      </c>
      <c r="P39" s="91">
        <v>0.38783658021156742</v>
      </c>
      <c r="Q39" s="91">
        <v>0.35810072261997189</v>
      </c>
      <c r="R39" s="91">
        <v>0.37339059297333332</v>
      </c>
    </row>
    <row r="40" spans="2:18" ht="14">
      <c r="B40" s="55" t="s">
        <v>23</v>
      </c>
      <c r="C40" s="55" t="s">
        <v>24</v>
      </c>
      <c r="D40" s="91">
        <v>0.64164361751365362</v>
      </c>
      <c r="E40" s="91">
        <v>0.65215262437243271</v>
      </c>
      <c r="F40" s="91">
        <v>0.66942433655809008</v>
      </c>
      <c r="G40" s="96">
        <v>0.66490547859163307</v>
      </c>
      <c r="H40" s="96">
        <v>0.6247916398149892</v>
      </c>
      <c r="I40" s="96">
        <v>0.58198639536939223</v>
      </c>
      <c r="J40" s="96">
        <v>0.56612300459582365</v>
      </c>
      <c r="K40" s="96">
        <v>0.57006946328130437</v>
      </c>
      <c r="L40" s="91">
        <v>0.61806166903926263</v>
      </c>
      <c r="M40" s="91">
        <v>0.5353930077540241</v>
      </c>
      <c r="N40" s="91">
        <v>0.54211997590468108</v>
      </c>
      <c r="O40" s="91">
        <v>0.49467325135459461</v>
      </c>
      <c r="P40" s="91">
        <v>0.54641018754428161</v>
      </c>
      <c r="Q40" s="91">
        <v>0.57853421298358343</v>
      </c>
      <c r="R40" s="96">
        <v>0.60694617033433085</v>
      </c>
    </row>
    <row r="41" spans="2:18" ht="14">
      <c r="B41" s="55" t="s">
        <v>25</v>
      </c>
      <c r="C41" s="55" t="s">
        <v>24</v>
      </c>
      <c r="D41" s="91">
        <v>0.60965249846018543</v>
      </c>
      <c r="E41" s="91">
        <v>0.62390397278210974</v>
      </c>
      <c r="F41" s="91">
        <v>0.6509618501401877</v>
      </c>
      <c r="G41" s="91">
        <v>0.67501506691930957</v>
      </c>
      <c r="H41" s="91">
        <v>0.58592202864154375</v>
      </c>
      <c r="I41" s="91">
        <v>0.61154932812573926</v>
      </c>
      <c r="J41" s="91">
        <v>0.54067688731018615</v>
      </c>
      <c r="K41" s="91">
        <v>0.56267281135578828</v>
      </c>
      <c r="L41" s="91">
        <v>0.54890516113056709</v>
      </c>
      <c r="M41" s="91">
        <v>0.4746627244953151</v>
      </c>
      <c r="N41" s="91">
        <v>0.49585884047533307</v>
      </c>
      <c r="O41" s="91">
        <v>0.51006470165348672</v>
      </c>
      <c r="P41" s="91">
        <v>0.50720802927415987</v>
      </c>
      <c r="Q41" s="91">
        <v>0.53886203049460768</v>
      </c>
      <c r="R41" s="96">
        <v>0.52375848517327617</v>
      </c>
    </row>
    <row r="42" spans="2:18" ht="14">
      <c r="B42" s="55" t="s">
        <v>26</v>
      </c>
      <c r="C42" s="55" t="s">
        <v>24</v>
      </c>
      <c r="D42" s="91">
        <v>0.5706479060236167</v>
      </c>
      <c r="E42" s="91">
        <v>0.61543195486205349</v>
      </c>
      <c r="F42" s="91">
        <v>0.63952358494383532</v>
      </c>
      <c r="G42" s="91">
        <v>0.67782795322578671</v>
      </c>
      <c r="H42" s="91">
        <v>0.64951405775543181</v>
      </c>
      <c r="I42" s="91">
        <v>0.63391967575487984</v>
      </c>
      <c r="J42" s="91">
        <v>0.56319290465213501</v>
      </c>
      <c r="K42" s="91">
        <v>0.61292873774084977</v>
      </c>
      <c r="L42" s="91">
        <v>0.63380420684243755</v>
      </c>
      <c r="M42" s="91">
        <v>0.52554990680067615</v>
      </c>
      <c r="N42" s="91">
        <v>0.57222994048369635</v>
      </c>
      <c r="O42" s="91">
        <v>0.57896172641468402</v>
      </c>
      <c r="P42" s="91">
        <v>0.58993745760384242</v>
      </c>
      <c r="Q42" s="91">
        <v>0.57251917225170779</v>
      </c>
      <c r="R42" s="96">
        <v>0.57760735583323397</v>
      </c>
    </row>
    <row r="43" spans="2:18" ht="14">
      <c r="B43" s="55" t="s">
        <v>27</v>
      </c>
      <c r="C43" s="55" t="s">
        <v>24</v>
      </c>
      <c r="D43" s="91">
        <v>0.82599258795594066</v>
      </c>
      <c r="E43" s="91">
        <v>0.80338686388401737</v>
      </c>
      <c r="F43" s="91">
        <v>0.82879379204362336</v>
      </c>
      <c r="G43" s="91">
        <v>0.87075354303491193</v>
      </c>
      <c r="H43" s="91">
        <v>0.82775060282466417</v>
      </c>
      <c r="I43" s="91">
        <v>0.80420766881574479</v>
      </c>
      <c r="J43" s="91">
        <v>0.7451365048226255</v>
      </c>
      <c r="K43" s="91">
        <v>0.76559274319674697</v>
      </c>
      <c r="L43" s="91">
        <v>0.7414514410756331</v>
      </c>
      <c r="M43" s="91">
        <v>0.71721787270241533</v>
      </c>
      <c r="N43" s="91">
        <v>0.74438118070122861</v>
      </c>
      <c r="O43" s="91">
        <v>0.72582124201973297</v>
      </c>
      <c r="P43" s="91">
        <v>0.76431406006669178</v>
      </c>
      <c r="Q43" s="91">
        <v>0.78159261396422386</v>
      </c>
      <c r="R43" s="96">
        <v>0.75937680323139067</v>
      </c>
    </row>
    <row r="44" spans="2:18" ht="14.25" customHeight="1">
      <c r="B44" s="55" t="s">
        <v>28</v>
      </c>
      <c r="C44" s="55" t="s">
        <v>24</v>
      </c>
      <c r="D44" s="91">
        <v>0.6496081361209266</v>
      </c>
      <c r="E44" s="91">
        <v>0.66216715439587615</v>
      </c>
      <c r="F44" s="91">
        <v>0.69312651788465274</v>
      </c>
      <c r="G44" s="91">
        <v>0.73381613382463051</v>
      </c>
      <c r="H44" s="91">
        <v>0.70574903485221141</v>
      </c>
      <c r="I44" s="91">
        <v>0.66604700606821687</v>
      </c>
      <c r="J44" s="91">
        <v>0.60493533617233919</v>
      </c>
      <c r="K44" s="91">
        <v>0.64106613007855429</v>
      </c>
      <c r="L44" s="91">
        <v>0.6636483187193476</v>
      </c>
      <c r="M44" s="91">
        <v>0.57093558680739354</v>
      </c>
      <c r="N44" s="91">
        <v>0.64259559771015218</v>
      </c>
      <c r="O44" s="91">
        <v>0.61762918838421443</v>
      </c>
      <c r="P44" s="91">
        <v>0.64086493309203529</v>
      </c>
      <c r="Q44" s="91">
        <v>0.64977936253820401</v>
      </c>
      <c r="R44" s="96">
        <v>0.65324843545335476</v>
      </c>
    </row>
    <row r="45" spans="2:18" ht="14">
      <c r="B45" s="55" t="s">
        <v>41</v>
      </c>
      <c r="C45" s="55" t="s">
        <v>42</v>
      </c>
      <c r="D45" s="91">
        <v>0.27948557715780298</v>
      </c>
      <c r="E45" s="91">
        <v>0.29299773321708805</v>
      </c>
      <c r="F45" s="91">
        <v>0.30058772101133391</v>
      </c>
      <c r="G45" s="91">
        <v>0.31150912220309807</v>
      </c>
      <c r="H45" s="91">
        <v>0.31343516351118761</v>
      </c>
      <c r="I45" s="91">
        <v>0.3031958003169572</v>
      </c>
      <c r="J45" s="91">
        <v>0.26974614243323441</v>
      </c>
      <c r="K45" s="91">
        <v>0.27627514326647562</v>
      </c>
      <c r="L45" s="91">
        <v>0.23891717107359031</v>
      </c>
      <c r="M45" s="91">
        <v>0.23991700595051674</v>
      </c>
      <c r="N45" s="91">
        <v>0.23412466315172817</v>
      </c>
      <c r="O45" s="91">
        <v>0.25377078115682766</v>
      </c>
      <c r="P45" s="91">
        <v>0.31523500810372773</v>
      </c>
      <c r="Q45" s="91">
        <v>0.29801324503311255</v>
      </c>
      <c r="R45" s="91">
        <v>0.28319405756731658</v>
      </c>
    </row>
    <row r="46" spans="2:18" ht="14.5" thickBot="1">
      <c r="B46" s="56" t="s">
        <v>150</v>
      </c>
      <c r="C46" s="56"/>
      <c r="D46" s="93">
        <f>AVERAGE(D32:D45)</f>
        <v>0.57083113174788136</v>
      </c>
      <c r="E46" s="93">
        <f t="shared" ref="E46:O46" si="0">AVERAGE(E32:E45)</f>
        <v>0.57377234343603323</v>
      </c>
      <c r="F46" s="93">
        <f t="shared" si="0"/>
        <v>0.58029259535860611</v>
      </c>
      <c r="G46" s="93">
        <f t="shared" si="0"/>
        <v>0.59380921490223026</v>
      </c>
      <c r="H46" s="93">
        <f t="shared" si="0"/>
        <v>0.55971202610129966</v>
      </c>
      <c r="I46" s="93">
        <f t="shared" si="0"/>
        <v>0.54046247230739308</v>
      </c>
      <c r="J46" s="93">
        <f t="shared" si="0"/>
        <v>0.49033120966999605</v>
      </c>
      <c r="K46" s="93">
        <f t="shared" si="0"/>
        <v>0.50350235756559214</v>
      </c>
      <c r="L46" s="93">
        <f t="shared" si="0"/>
        <v>0.48387803957129671</v>
      </c>
      <c r="M46" s="93">
        <f t="shared" si="0"/>
        <v>0.44894421187717215</v>
      </c>
      <c r="N46" s="93">
        <f t="shared" si="0"/>
        <v>0.4652759445616686</v>
      </c>
      <c r="O46" s="93">
        <f t="shared" si="0"/>
        <v>0.472386434225959</v>
      </c>
      <c r="P46" s="93">
        <f>AVERAGE(P32:P45)</f>
        <v>0.4821056839118672</v>
      </c>
      <c r="Q46" s="93">
        <f>AVERAGE(Q32:Q45)</f>
        <v>0.4916647870965884</v>
      </c>
      <c r="R46" s="93">
        <f>AVERAGE(R32:R45)</f>
        <v>0.49013657637628988</v>
      </c>
    </row>
    <row r="48" spans="2:18" ht="14">
      <c r="B48" s="245" t="s">
        <v>35</v>
      </c>
      <c r="C48" s="246"/>
      <c r="D48" s="246"/>
      <c r="E48" s="246"/>
      <c r="F48" s="246"/>
      <c r="G48" s="246"/>
      <c r="H48" s="246"/>
      <c r="I48" s="246"/>
      <c r="J48" s="246"/>
      <c r="K48" s="246"/>
      <c r="L48" s="246"/>
      <c r="M48" s="246"/>
      <c r="N48" s="246"/>
      <c r="O48" s="246"/>
      <c r="P48" s="246"/>
      <c r="Q48" s="246"/>
      <c r="R48" s="247"/>
    </row>
    <row r="49" spans="2:18" ht="14.25" customHeight="1">
      <c r="B49" s="226" t="s">
        <v>151</v>
      </c>
      <c r="C49" s="227"/>
      <c r="D49" s="227"/>
      <c r="E49" s="227"/>
      <c r="F49" s="227"/>
      <c r="G49" s="227"/>
      <c r="H49" s="227"/>
      <c r="I49" s="227"/>
      <c r="J49" s="227"/>
      <c r="K49" s="227"/>
      <c r="L49" s="227"/>
      <c r="M49" s="227"/>
      <c r="N49" s="227"/>
      <c r="O49" s="227"/>
      <c r="P49" s="227"/>
      <c r="Q49" s="227"/>
      <c r="R49" s="228"/>
    </row>
    <row r="50" spans="2:18" ht="14.25" customHeight="1">
      <c r="B50" s="229"/>
      <c r="C50" s="230"/>
      <c r="D50" s="230"/>
      <c r="E50" s="230"/>
      <c r="F50" s="230"/>
      <c r="G50" s="230"/>
      <c r="H50" s="230"/>
      <c r="I50" s="230"/>
      <c r="J50" s="230"/>
      <c r="K50" s="230"/>
      <c r="L50" s="230"/>
      <c r="M50" s="230"/>
      <c r="N50" s="230"/>
      <c r="O50" s="230"/>
      <c r="P50" s="230"/>
      <c r="Q50" s="230"/>
      <c r="R50" s="231"/>
    </row>
  </sheetData>
  <mergeCells count="5">
    <mergeCell ref="B4:N4"/>
    <mergeCell ref="B27:N27"/>
    <mergeCell ref="B29:R29"/>
    <mergeCell ref="B48:R48"/>
    <mergeCell ref="B49:R50"/>
  </mergeCells>
  <pageMargins left="0.74803149606299213" right="0.74803149606299213" top="0.98425196850393704" bottom="0.98425196850393704" header="0.51181102362204722" footer="0.51181102362204722"/>
  <pageSetup paperSize="9" scale="42" fitToHeight="0" orientation="portrait" r:id="rId1"/>
  <headerFooter alignWithMargins="0"/>
  <ignoredErrors>
    <ignoredError sqref="D31:R31" numberStoredAsText="1"/>
    <ignoredError sqref="N46:P4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4:S87"/>
  <sheetViews>
    <sheetView showGridLines="0" showRowColHeaders="0" zoomScale="85" zoomScaleNormal="85" workbookViewId="0">
      <selection activeCell="B4" sqref="B4:N4"/>
    </sheetView>
  </sheetViews>
  <sheetFormatPr defaultColWidth="9.08984375" defaultRowHeight="12.5"/>
  <cols>
    <col min="1" max="1" width="7.6328125" style="68" customWidth="1"/>
    <col min="2" max="2" width="29.54296875" style="68" customWidth="1"/>
    <col min="3" max="3" width="9.08984375" style="68"/>
    <col min="4" max="15" width="10.08984375" style="68" customWidth="1"/>
    <col min="16" max="16" width="9.08984375" style="68"/>
    <col min="17" max="18" width="9.90625" style="68" customWidth="1"/>
    <col min="19" max="16384" width="9.08984375" style="68"/>
  </cols>
  <sheetData>
    <row r="4" spans="2:18" ht="28">
      <c r="B4" s="194" t="s">
        <v>152</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20" spans="2:18" hidden="1"/>
    <row r="27" spans="2:18" ht="41.25" customHeight="1">
      <c r="B27" s="195"/>
      <c r="C27" s="195"/>
      <c r="D27" s="195"/>
      <c r="E27" s="195"/>
      <c r="F27" s="195"/>
      <c r="G27" s="195"/>
      <c r="H27" s="195"/>
      <c r="I27" s="195"/>
      <c r="J27" s="195"/>
      <c r="K27" s="195"/>
      <c r="L27" s="195"/>
      <c r="M27" s="195"/>
      <c r="N27" s="195"/>
      <c r="O27" s="86"/>
    </row>
    <row r="28" spans="2:18" ht="36" customHeight="1"/>
    <row r="29" spans="2:18" ht="63" customHeight="1">
      <c r="B29" s="196" t="s">
        <v>153</v>
      </c>
      <c r="C29" s="197"/>
      <c r="D29" s="197"/>
      <c r="E29" s="197"/>
      <c r="F29" s="197"/>
      <c r="G29" s="197"/>
      <c r="H29" s="197"/>
      <c r="I29" s="197"/>
      <c r="J29" s="197"/>
      <c r="K29" s="197"/>
      <c r="L29" s="197"/>
      <c r="M29" s="197"/>
      <c r="N29" s="197"/>
      <c r="O29" s="197"/>
      <c r="P29" s="197"/>
      <c r="Q29" s="197"/>
      <c r="R29" s="198"/>
    </row>
    <row r="30" spans="2:18" s="98" customFormat="1" ht="12.75" customHeight="1">
      <c r="B30" s="97"/>
      <c r="C30" s="97"/>
      <c r="D30" s="97"/>
      <c r="E30" s="97"/>
      <c r="F30" s="97"/>
      <c r="G30" s="97"/>
      <c r="H30" s="97"/>
      <c r="I30" s="97"/>
      <c r="J30" s="97"/>
      <c r="K30" s="97"/>
      <c r="L30" s="97"/>
      <c r="M30" s="97"/>
      <c r="N30" s="97"/>
      <c r="O30" s="97"/>
    </row>
    <row r="31" spans="2:18" ht="31.5" customHeight="1">
      <c r="B31" s="174" t="s">
        <v>157</v>
      </c>
      <c r="C31" s="98"/>
      <c r="D31" s="98"/>
      <c r="E31" s="98"/>
      <c r="F31" s="98"/>
      <c r="G31" s="98"/>
    </row>
    <row r="32" spans="2:18" ht="13" thickBot="1">
      <c r="B32" s="99"/>
      <c r="C32" s="99" t="s">
        <v>0</v>
      </c>
      <c r="D32" s="100" t="s">
        <v>1</v>
      </c>
      <c r="E32" s="100" t="s">
        <v>2</v>
      </c>
      <c r="F32" s="100" t="s">
        <v>3</v>
      </c>
      <c r="G32" s="100" t="s">
        <v>4</v>
      </c>
      <c r="H32" s="100" t="s">
        <v>5</v>
      </c>
      <c r="I32" s="100" t="s">
        <v>6</v>
      </c>
      <c r="J32" s="100" t="s">
        <v>7</v>
      </c>
      <c r="K32" s="100" t="s">
        <v>8</v>
      </c>
      <c r="L32" s="100" t="s">
        <v>9</v>
      </c>
      <c r="M32" s="100" t="s">
        <v>10</v>
      </c>
      <c r="N32" s="100">
        <v>2016</v>
      </c>
      <c r="O32" s="100">
        <v>2017</v>
      </c>
      <c r="P32" s="100">
        <v>2018</v>
      </c>
      <c r="Q32" s="101" t="s">
        <v>32</v>
      </c>
      <c r="R32" s="100" t="s">
        <v>33</v>
      </c>
    </row>
    <row r="33" spans="2:19">
      <c r="B33" s="102" t="s">
        <v>45</v>
      </c>
      <c r="C33" s="102" t="s">
        <v>11</v>
      </c>
      <c r="D33" s="103">
        <v>42.2</v>
      </c>
      <c r="E33" s="103">
        <v>42.2</v>
      </c>
      <c r="F33" s="103">
        <v>42.2</v>
      </c>
      <c r="G33" s="103">
        <v>42.2</v>
      </c>
      <c r="H33" s="103">
        <v>42.2</v>
      </c>
      <c r="I33" s="103">
        <v>42.2</v>
      </c>
      <c r="J33" s="103">
        <v>42.2</v>
      </c>
      <c r="K33" s="103">
        <v>42.2</v>
      </c>
      <c r="L33" s="103">
        <v>41.6</v>
      </c>
      <c r="M33" s="103">
        <v>33.776354548437695</v>
      </c>
      <c r="N33" s="103">
        <v>36.106420999999997</v>
      </c>
      <c r="O33" s="103">
        <v>38</v>
      </c>
      <c r="P33" s="103">
        <v>40.396705243</v>
      </c>
      <c r="Q33" s="103">
        <v>36.36</v>
      </c>
      <c r="R33" s="104">
        <v>36</v>
      </c>
    </row>
    <row r="34" spans="2:19">
      <c r="B34" s="102" t="s">
        <v>12</v>
      </c>
      <c r="C34" s="102" t="s">
        <v>13</v>
      </c>
      <c r="D34" s="103">
        <v>14.464569318083605</v>
      </c>
      <c r="E34" s="103">
        <v>13.7894889011516</v>
      </c>
      <c r="F34" s="103">
        <v>13.149163566653201</v>
      </c>
      <c r="G34" s="103">
        <v>12.723862976044998</v>
      </c>
      <c r="H34" s="103">
        <v>13.472644317634597</v>
      </c>
      <c r="I34" s="103">
        <v>12.685909326870906</v>
      </c>
      <c r="J34" s="103">
        <v>11.9426222624434</v>
      </c>
      <c r="K34" s="103">
        <v>11.541685656022693</v>
      </c>
      <c r="L34" s="103">
        <v>11.8262215952387</v>
      </c>
      <c r="M34" s="103">
        <v>12.032116171155003</v>
      </c>
      <c r="N34" s="103">
        <v>12.532093052435705</v>
      </c>
      <c r="O34" s="103">
        <v>13.035975030366401</v>
      </c>
      <c r="P34" s="103">
        <v>13.450000000000003</v>
      </c>
      <c r="Q34" s="103">
        <v>14.440000000000005</v>
      </c>
      <c r="R34" s="103">
        <v>14.279999999999994</v>
      </c>
    </row>
    <row r="35" spans="2:19" ht="13">
      <c r="B35" s="102" t="s">
        <v>14</v>
      </c>
      <c r="C35" s="102" t="s">
        <v>13</v>
      </c>
      <c r="D35" s="103">
        <v>12.4362356745592</v>
      </c>
      <c r="E35" s="103">
        <v>2.5008584873686956</v>
      </c>
      <c r="F35" s="103">
        <v>4.579430694927197</v>
      </c>
      <c r="G35" s="103">
        <v>6.1410802883978022</v>
      </c>
      <c r="H35" s="103">
        <v>7.2582266164879954</v>
      </c>
      <c r="I35" s="103">
        <v>7.3400317384665996</v>
      </c>
      <c r="J35" s="103">
        <v>8.2078020843179971</v>
      </c>
      <c r="K35" s="103">
        <v>8.2662038880336013</v>
      </c>
      <c r="L35" s="103">
        <v>8.6158196606932052</v>
      </c>
      <c r="M35" s="103">
        <v>12.379616597799405</v>
      </c>
      <c r="N35" s="103">
        <v>12.176986316651202</v>
      </c>
      <c r="O35" s="103">
        <v>12.631882088243501</v>
      </c>
      <c r="P35" s="103">
        <v>12.9058042702286</v>
      </c>
      <c r="Q35" s="103">
        <v>13.430237649562201</v>
      </c>
      <c r="R35" s="103">
        <v>13.4399060279395</v>
      </c>
      <c r="S35" s="105"/>
    </row>
    <row r="36" spans="2:19">
      <c r="B36" s="102" t="s">
        <v>15</v>
      </c>
      <c r="C36" s="102" t="s">
        <v>13</v>
      </c>
      <c r="D36" s="103">
        <v>27.740623392230098</v>
      </c>
      <c r="E36" s="103">
        <v>28.312336380175601</v>
      </c>
      <c r="F36" s="103">
        <v>28.823347728903499</v>
      </c>
      <c r="G36" s="103">
        <v>29.387997972713698</v>
      </c>
      <c r="H36" s="103">
        <v>29.9352415739219</v>
      </c>
      <c r="I36" s="103">
        <v>30.404243698334799</v>
      </c>
      <c r="J36" s="103">
        <v>30.8476268523121</v>
      </c>
      <c r="K36" s="103">
        <v>31.605301870633799</v>
      </c>
      <c r="L36" s="103">
        <v>39.159128843741001</v>
      </c>
      <c r="M36" s="103">
        <v>41.395644063692004</v>
      </c>
      <c r="N36" s="103">
        <v>41.994774078038304</v>
      </c>
      <c r="O36" s="103">
        <v>42.687483530460398</v>
      </c>
      <c r="P36" s="103">
        <v>43.521999999999998</v>
      </c>
      <c r="Q36" s="103">
        <v>44.103000000000002</v>
      </c>
      <c r="R36" s="103">
        <v>44.427999999999997</v>
      </c>
    </row>
    <row r="37" spans="2:19">
      <c r="B37" s="102" t="s">
        <v>16</v>
      </c>
      <c r="C37" s="102" t="s">
        <v>17</v>
      </c>
      <c r="D37" s="103">
        <v>24.018120101568599</v>
      </c>
      <c r="E37" s="103">
        <v>20.894755562065999</v>
      </c>
      <c r="F37" s="103">
        <v>18.871860395585699</v>
      </c>
      <c r="G37" s="103">
        <v>17.071727162852</v>
      </c>
      <c r="H37" s="103">
        <v>15.3550130022488</v>
      </c>
      <c r="I37" s="103">
        <v>14.112687573332497</v>
      </c>
      <c r="J37" s="103">
        <v>13.381910249692098</v>
      </c>
      <c r="K37" s="103">
        <v>12.675811141031797</v>
      </c>
      <c r="L37" s="103">
        <v>11.786143046875502</v>
      </c>
      <c r="M37" s="103">
        <v>12.198497100598303</v>
      </c>
      <c r="N37" s="103">
        <v>12.036004575082302</v>
      </c>
      <c r="O37" s="103">
        <v>12</v>
      </c>
      <c r="P37" s="103">
        <v>11.945603803496802</v>
      </c>
      <c r="Q37" s="103">
        <v>12</v>
      </c>
      <c r="R37" s="103">
        <v>13</v>
      </c>
    </row>
    <row r="38" spans="2:19">
      <c r="B38" s="102" t="s">
        <v>18</v>
      </c>
      <c r="C38" s="102" t="s">
        <v>17</v>
      </c>
      <c r="D38" s="103">
        <v>25.449999999999996</v>
      </c>
      <c r="E38" s="103">
        <v>25.7</v>
      </c>
      <c r="F38" s="103">
        <v>25.4</v>
      </c>
      <c r="G38" s="103">
        <v>24.999999999999996</v>
      </c>
      <c r="H38" s="103">
        <v>24.900000000000002</v>
      </c>
      <c r="I38" s="103">
        <v>15.352367822217097</v>
      </c>
      <c r="J38" s="103">
        <v>23.000000000000004</v>
      </c>
      <c r="K38" s="103">
        <v>23.000000000000004</v>
      </c>
      <c r="L38" s="103">
        <v>22.799999999999997</v>
      </c>
      <c r="M38" s="103">
        <v>22.300000000000004</v>
      </c>
      <c r="N38" s="103">
        <v>22</v>
      </c>
      <c r="O38" s="103">
        <v>22</v>
      </c>
      <c r="P38" s="103">
        <v>20.799999999999997</v>
      </c>
      <c r="Q38" s="103">
        <v>20</v>
      </c>
      <c r="R38" s="103">
        <v>19.600000000000001</v>
      </c>
    </row>
    <row r="39" spans="2:19">
      <c r="B39" s="102" t="s">
        <v>19</v>
      </c>
      <c r="C39" s="102" t="s">
        <v>20</v>
      </c>
      <c r="D39" s="103">
        <v>33.431695591674099</v>
      </c>
      <c r="E39" s="103">
        <v>34.068371082776999</v>
      </c>
      <c r="F39" s="103">
        <v>34.583608739025195</v>
      </c>
      <c r="G39" s="103">
        <v>35.141620088971798</v>
      </c>
      <c r="H39" s="103">
        <v>37.814717741373997</v>
      </c>
      <c r="I39" s="103">
        <v>38.474547304610802</v>
      </c>
      <c r="J39" s="103">
        <v>38.436845218676197</v>
      </c>
      <c r="K39" s="103">
        <v>38.884687902993399</v>
      </c>
      <c r="L39" s="103">
        <v>39.4626588818832</v>
      </c>
      <c r="M39" s="103">
        <v>39.805620737901201</v>
      </c>
      <c r="N39" s="103">
        <v>42.975662330345202</v>
      </c>
      <c r="O39" s="103">
        <v>43.441493037522399</v>
      </c>
      <c r="P39" s="103">
        <v>44.01</v>
      </c>
      <c r="Q39" s="103">
        <v>44.269999999999996</v>
      </c>
      <c r="R39" s="103">
        <v>43.01</v>
      </c>
    </row>
    <row r="40" spans="2:19">
      <c r="B40" s="102" t="s">
        <v>21</v>
      </c>
      <c r="C40" s="102" t="s">
        <v>22</v>
      </c>
      <c r="D40" s="103">
        <v>18.730206394115999</v>
      </c>
      <c r="E40" s="103">
        <v>18.8363084674967</v>
      </c>
      <c r="F40" s="103">
        <v>18.877852221765099</v>
      </c>
      <c r="G40" s="103">
        <v>18.902228764651699</v>
      </c>
      <c r="H40" s="103">
        <v>18.825031491480601</v>
      </c>
      <c r="I40" s="103">
        <v>18.902704594791398</v>
      </c>
      <c r="J40" s="103">
        <v>19.306423545686101</v>
      </c>
      <c r="K40" s="103">
        <v>19.699723908332</v>
      </c>
      <c r="L40" s="103">
        <v>20.030485746838202</v>
      </c>
      <c r="M40" s="103">
        <v>20.4851793403204</v>
      </c>
      <c r="N40" s="103">
        <v>21</v>
      </c>
      <c r="O40" s="103">
        <v>20.924330498529699</v>
      </c>
      <c r="P40" s="103">
        <v>13.1119716553562</v>
      </c>
      <c r="Q40" s="103">
        <v>13.092557776319602</v>
      </c>
      <c r="R40" s="103">
        <v>13.003937360133602</v>
      </c>
    </row>
    <row r="41" spans="2:19">
      <c r="B41" s="102" t="s">
        <v>23</v>
      </c>
      <c r="C41" s="102" t="s">
        <v>24</v>
      </c>
      <c r="D41" s="103">
        <v>24</v>
      </c>
      <c r="E41" s="103">
        <v>24</v>
      </c>
      <c r="F41" s="103">
        <v>24</v>
      </c>
      <c r="G41" s="103">
        <v>24</v>
      </c>
      <c r="H41" s="103">
        <v>24</v>
      </c>
      <c r="I41" s="103">
        <v>24</v>
      </c>
      <c r="J41" s="103">
        <v>24</v>
      </c>
      <c r="K41" s="103">
        <v>24</v>
      </c>
      <c r="L41" s="103">
        <v>30.4</v>
      </c>
      <c r="M41" s="103">
        <v>29.412999999999997</v>
      </c>
      <c r="N41" s="103">
        <v>30.7812049256124</v>
      </c>
      <c r="O41" s="103">
        <v>34.077219505799597</v>
      </c>
      <c r="P41" s="103">
        <v>34.223819066124292</v>
      </c>
      <c r="Q41" s="103">
        <v>34.924697476084802</v>
      </c>
      <c r="R41" s="106">
        <v>35.438695662949598</v>
      </c>
    </row>
    <row r="42" spans="2:19">
      <c r="B42" s="102" t="s">
        <v>25</v>
      </c>
      <c r="C42" s="102" t="s">
        <v>24</v>
      </c>
      <c r="D42" s="103">
        <v>26.456205375696101</v>
      </c>
      <c r="E42" s="103">
        <v>26.611241055298201</v>
      </c>
      <c r="F42" s="103">
        <v>26.772035612117502</v>
      </c>
      <c r="G42" s="103">
        <v>26.944821071296101</v>
      </c>
      <c r="H42" s="103">
        <v>27.130220872435203</v>
      </c>
      <c r="I42" s="103">
        <v>27.322158988091001</v>
      </c>
      <c r="J42" s="103">
        <v>26.431819466728701</v>
      </c>
      <c r="K42" s="103">
        <v>26.250069616246201</v>
      </c>
      <c r="L42" s="103">
        <v>26.3604251007628</v>
      </c>
      <c r="M42" s="103">
        <v>26.504323783193001</v>
      </c>
      <c r="N42" s="103">
        <v>26</v>
      </c>
      <c r="O42" s="103">
        <v>28</v>
      </c>
      <c r="P42" s="103">
        <v>29.299999999999997</v>
      </c>
      <c r="Q42" s="103">
        <v>30</v>
      </c>
      <c r="R42" s="106">
        <v>30</v>
      </c>
    </row>
    <row r="43" spans="2:19">
      <c r="B43" s="102" t="s">
        <v>26</v>
      </c>
      <c r="C43" s="102" t="s">
        <v>24</v>
      </c>
      <c r="D43" s="103">
        <v>31.94</v>
      </c>
      <c r="E43" s="103">
        <v>31.150000000000002</v>
      </c>
      <c r="F43" s="103">
        <v>31.62</v>
      </c>
      <c r="G43" s="103">
        <v>31.479999999999997</v>
      </c>
      <c r="H43" s="103">
        <v>28.21</v>
      </c>
      <c r="I43" s="103">
        <v>31.72</v>
      </c>
      <c r="J43" s="103">
        <v>29.15</v>
      </c>
      <c r="K43" s="103">
        <v>31.880000000000003</v>
      </c>
      <c r="L43" s="103">
        <v>28.126999999999999</v>
      </c>
      <c r="M43" s="103">
        <v>29.619999999999997</v>
      </c>
      <c r="N43" s="103">
        <v>26.562308992412802</v>
      </c>
      <c r="O43" s="103">
        <v>26.133825445928704</v>
      </c>
      <c r="P43" s="103">
        <v>26.690613976146505</v>
      </c>
      <c r="Q43" s="103">
        <v>27.164864925141703</v>
      </c>
      <c r="R43" s="106">
        <v>27.934977897553203</v>
      </c>
    </row>
    <row r="44" spans="2:19">
      <c r="B44" s="102" t="s">
        <v>27</v>
      </c>
      <c r="C44" s="102" t="s">
        <v>24</v>
      </c>
      <c r="D44" s="103">
        <v>31.831953092491897</v>
      </c>
      <c r="E44" s="103">
        <v>30.509505536251698</v>
      </c>
      <c r="F44" s="103">
        <v>29.187773747379499</v>
      </c>
      <c r="G44" s="103">
        <v>27.865196474646897</v>
      </c>
      <c r="H44" s="103">
        <v>26.540600501324597</v>
      </c>
      <c r="I44" s="103">
        <v>25.2141602418208</v>
      </c>
      <c r="J44" s="103">
        <v>24.520763071274899</v>
      </c>
      <c r="K44" s="103">
        <v>23.974784427921797</v>
      </c>
      <c r="L44" s="103">
        <v>23.971944192263098</v>
      </c>
      <c r="M44" s="103">
        <v>24.056203973331598</v>
      </c>
      <c r="N44" s="103">
        <v>24</v>
      </c>
      <c r="O44" s="103">
        <v>25</v>
      </c>
      <c r="P44" s="103">
        <v>25.9</v>
      </c>
      <c r="Q44" s="103">
        <v>27</v>
      </c>
      <c r="R44" s="106">
        <v>27</v>
      </c>
    </row>
    <row r="45" spans="2:19">
      <c r="B45" s="102" t="s">
        <v>28</v>
      </c>
      <c r="C45" s="102" t="s">
        <v>24</v>
      </c>
      <c r="D45" s="103">
        <v>14.097669102585701</v>
      </c>
      <c r="E45" s="103">
        <v>14.097669102585701</v>
      </c>
      <c r="F45" s="103">
        <v>14.097669102585701</v>
      </c>
      <c r="G45" s="103">
        <v>14.097669102585701</v>
      </c>
      <c r="H45" s="103">
        <v>14.097669102585701</v>
      </c>
      <c r="I45" s="103">
        <v>14.097669102585701</v>
      </c>
      <c r="J45" s="103">
        <v>14.097669102585701</v>
      </c>
      <c r="K45" s="103">
        <v>14.097669102585701</v>
      </c>
      <c r="L45" s="103">
        <v>14.097669102585701</v>
      </c>
      <c r="M45" s="103">
        <v>14.097669102585701</v>
      </c>
      <c r="N45" s="103">
        <v>14.097669102585701</v>
      </c>
      <c r="O45" s="103">
        <v>12.600000000000001</v>
      </c>
      <c r="P45" s="103">
        <v>12.600000000000001</v>
      </c>
      <c r="Q45" s="103">
        <v>14</v>
      </c>
      <c r="R45" s="106">
        <v>15</v>
      </c>
    </row>
    <row r="46" spans="2:19">
      <c r="B46" s="102" t="s">
        <v>41</v>
      </c>
      <c r="C46" s="102" t="s">
        <v>42</v>
      </c>
      <c r="D46" s="103">
        <v>22.034606754657098</v>
      </c>
      <c r="E46" s="103">
        <v>21.602166237932899</v>
      </c>
      <c r="F46" s="103">
        <v>21.233744554830999</v>
      </c>
      <c r="G46" s="103">
        <v>21.164948457476797</v>
      </c>
      <c r="H46" s="103">
        <v>22.061507108811796</v>
      </c>
      <c r="I46" s="103">
        <v>22.050819907419097</v>
      </c>
      <c r="J46" s="103">
        <v>21.796735010856096</v>
      </c>
      <c r="K46" s="103">
        <v>20.295656827500697</v>
      </c>
      <c r="L46" s="103">
        <v>14.906943979317397</v>
      </c>
      <c r="M46" s="103">
        <v>25.536221609734898</v>
      </c>
      <c r="N46" s="103">
        <v>25.540042911752998</v>
      </c>
      <c r="O46" s="103">
        <v>25.471185813729999</v>
      </c>
      <c r="P46" s="103">
        <v>28</v>
      </c>
      <c r="Q46" s="103">
        <v>29</v>
      </c>
      <c r="R46" s="103">
        <v>28</v>
      </c>
    </row>
    <row r="47" spans="2:19" ht="13" thickBot="1">
      <c r="B47" s="107" t="s">
        <v>150</v>
      </c>
      <c r="C47" s="99"/>
      <c r="D47" s="108">
        <v>24.916563199833032</v>
      </c>
      <c r="E47" s="108">
        <v>23.876621486650293</v>
      </c>
      <c r="F47" s="108">
        <v>23.814034740269541</v>
      </c>
      <c r="G47" s="108">
        <v>23.722939454259823</v>
      </c>
      <c r="H47" s="108">
        <v>23.700062309164654</v>
      </c>
      <c r="I47" s="108">
        <v>23.134092878467197</v>
      </c>
      <c r="J47" s="108">
        <v>23.380015490326663</v>
      </c>
      <c r="K47" s="108">
        <v>23.455113881521552</v>
      </c>
      <c r="L47" s="108">
        <v>23.796031439299917</v>
      </c>
      <c r="M47" s="108">
        <v>24.54288907348209</v>
      </c>
      <c r="N47" s="108">
        <v>24.843083377494047</v>
      </c>
      <c r="O47" s="108">
        <v>25.428813925041485</v>
      </c>
      <c r="P47" s="108">
        <v>25.489751286739452</v>
      </c>
      <c r="Q47" s="108">
        <v>25.69895413050774</v>
      </c>
      <c r="R47" s="108">
        <v>25.723965496326848</v>
      </c>
    </row>
    <row r="49" spans="2:18" ht="31.5" customHeight="1">
      <c r="B49" s="109" t="s">
        <v>154</v>
      </c>
    </row>
    <row r="50" spans="2:18" ht="15.75" customHeight="1" thickBot="1">
      <c r="B50" s="99"/>
      <c r="C50" s="99" t="s">
        <v>0</v>
      </c>
      <c r="D50" s="100" t="s">
        <v>1</v>
      </c>
      <c r="E50" s="100" t="s">
        <v>2</v>
      </c>
      <c r="F50" s="100" t="s">
        <v>3</v>
      </c>
      <c r="G50" s="100" t="s">
        <v>4</v>
      </c>
      <c r="H50" s="100" t="s">
        <v>5</v>
      </c>
      <c r="I50" s="100" t="s">
        <v>6</v>
      </c>
      <c r="J50" s="100" t="s">
        <v>7</v>
      </c>
      <c r="K50" s="100" t="s">
        <v>8</v>
      </c>
      <c r="L50" s="100" t="s">
        <v>9</v>
      </c>
      <c r="M50" s="100" t="s">
        <v>10</v>
      </c>
      <c r="N50" s="100">
        <v>2016</v>
      </c>
      <c r="O50" s="100">
        <v>2017</v>
      </c>
      <c r="P50" s="100">
        <v>2018</v>
      </c>
      <c r="Q50" s="101" t="s">
        <v>32</v>
      </c>
      <c r="R50" s="100" t="s">
        <v>33</v>
      </c>
    </row>
    <row r="51" spans="2:18">
      <c r="B51" s="102" t="s">
        <v>45</v>
      </c>
      <c r="C51" s="102" t="s">
        <v>11</v>
      </c>
      <c r="D51" s="103">
        <v>39.4</v>
      </c>
      <c r="E51" s="103">
        <v>39.4</v>
      </c>
      <c r="F51" s="103">
        <v>39.4</v>
      </c>
      <c r="G51" s="103">
        <v>39.4</v>
      </c>
      <c r="H51" s="103">
        <v>39.4</v>
      </c>
      <c r="I51" s="103">
        <v>39.4</v>
      </c>
      <c r="J51" s="103">
        <v>39.4</v>
      </c>
      <c r="K51" s="103">
        <v>39.4</v>
      </c>
      <c r="L51" s="103">
        <v>39.4</v>
      </c>
      <c r="M51" s="103">
        <v>24.524043635246301</v>
      </c>
      <c r="N51" s="103">
        <v>25</v>
      </c>
      <c r="O51" s="103">
        <v>25</v>
      </c>
      <c r="P51" s="103">
        <v>25.354910279999999</v>
      </c>
      <c r="Q51" s="103">
        <v>25.98</v>
      </c>
      <c r="R51" s="103">
        <v>28</v>
      </c>
    </row>
    <row r="52" spans="2:18">
      <c r="B52" s="102" t="s">
        <v>12</v>
      </c>
      <c r="C52" s="102" t="s">
        <v>13</v>
      </c>
      <c r="D52" s="103">
        <v>23.055568641459704</v>
      </c>
      <c r="E52" s="103">
        <v>21.1503681609185</v>
      </c>
      <c r="F52" s="103">
        <v>19.175180447510602</v>
      </c>
      <c r="G52" s="103">
        <v>16.927441482739997</v>
      </c>
      <c r="H52" s="103">
        <v>14.0527483159414</v>
      </c>
      <c r="I52" s="103">
        <v>12.833349187718497</v>
      </c>
      <c r="J52" s="103">
        <v>11.7966484597302</v>
      </c>
      <c r="K52" s="103">
        <v>11.612772346510198</v>
      </c>
      <c r="L52" s="103">
        <v>12.753878001123297</v>
      </c>
      <c r="M52" s="103">
        <v>13.074328157446303</v>
      </c>
      <c r="N52" s="103">
        <v>13.489269360054003</v>
      </c>
      <c r="O52" s="103">
        <v>14.122064090210095</v>
      </c>
      <c r="P52" s="103">
        <v>14.930000000000003</v>
      </c>
      <c r="Q52" s="103">
        <v>15.920000000000002</v>
      </c>
      <c r="R52" s="103">
        <v>15.689999999999998</v>
      </c>
    </row>
    <row r="53" spans="2:18">
      <c r="B53" s="102" t="s">
        <v>14</v>
      </c>
      <c r="C53" s="102" t="s">
        <v>13</v>
      </c>
      <c r="D53" s="103">
        <v>7.3622086655798</v>
      </c>
      <c r="E53" s="103">
        <v>1.5386743691762987</v>
      </c>
      <c r="F53" s="103">
        <v>2.7485204317141978</v>
      </c>
      <c r="G53" s="103">
        <v>3.8983102116870967</v>
      </c>
      <c r="H53" s="103">
        <v>7.5358402996474041</v>
      </c>
      <c r="I53" s="103">
        <v>5.491731223575897</v>
      </c>
      <c r="J53" s="103">
        <v>6.3430652109706003</v>
      </c>
      <c r="K53" s="103">
        <v>6.5941000318590994</v>
      </c>
      <c r="L53" s="103">
        <v>7.0430877632350999</v>
      </c>
      <c r="M53" s="103">
        <v>7.6293630276258995</v>
      </c>
      <c r="N53" s="103">
        <v>8.1062033956493025</v>
      </c>
      <c r="O53" s="103">
        <v>8.6178235165757968</v>
      </c>
      <c r="P53" s="103">
        <v>8.9013178082085034</v>
      </c>
      <c r="Q53" s="103">
        <v>9.9156988723471997</v>
      </c>
      <c r="R53" s="103">
        <v>11.0519895107645</v>
      </c>
    </row>
    <row r="54" spans="2:18">
      <c r="B54" s="102" t="s">
        <v>15</v>
      </c>
      <c r="C54" s="102" t="s">
        <v>13</v>
      </c>
      <c r="D54" s="103">
        <v>21.4931203862281</v>
      </c>
      <c r="E54" s="103">
        <v>21.989545276826799</v>
      </c>
      <c r="F54" s="103">
        <v>22.4664777886358</v>
      </c>
      <c r="G54" s="103">
        <v>23.068688791904901</v>
      </c>
      <c r="H54" s="103">
        <v>23.6414470033478</v>
      </c>
      <c r="I54" s="103">
        <v>24.193101490112198</v>
      </c>
      <c r="J54" s="103">
        <v>24.7304779883851</v>
      </c>
      <c r="K54" s="103">
        <v>25.570920660801601</v>
      </c>
      <c r="L54" s="103">
        <v>22.698834459867001</v>
      </c>
      <c r="M54" s="103">
        <v>23.103745461599399</v>
      </c>
      <c r="N54" s="103">
        <v>23.196553866859499</v>
      </c>
      <c r="O54" s="103">
        <v>23.514333760443101</v>
      </c>
      <c r="P54" s="103">
        <v>23.934000000000001</v>
      </c>
      <c r="Q54" s="103">
        <v>24.056999999999999</v>
      </c>
      <c r="R54" s="103">
        <v>23.879000000000001</v>
      </c>
    </row>
    <row r="55" spans="2:18">
      <c r="B55" s="102" t="s">
        <v>16</v>
      </c>
      <c r="C55" s="102" t="s">
        <v>17</v>
      </c>
      <c r="D55" s="103">
        <v>13.714254033702801</v>
      </c>
      <c r="E55" s="103">
        <v>13.087016127064601</v>
      </c>
      <c r="F55" s="103">
        <v>12.501440261362301</v>
      </c>
      <c r="G55" s="103">
        <v>11.884181623959002</v>
      </c>
      <c r="H55" s="103">
        <v>11.378732727336203</v>
      </c>
      <c r="I55" s="103">
        <v>11.049802241404702</v>
      </c>
      <c r="J55" s="103">
        <v>10.893215334800601</v>
      </c>
      <c r="K55" s="103">
        <v>10.739145354366102</v>
      </c>
      <c r="L55" s="103">
        <v>10.0035268638483</v>
      </c>
      <c r="M55" s="103">
        <v>10.810792699786003</v>
      </c>
      <c r="N55" s="103">
        <v>10.935935103526898</v>
      </c>
      <c r="O55" s="103">
        <v>11</v>
      </c>
      <c r="P55" s="103">
        <v>11.558437143096601</v>
      </c>
      <c r="Q55" s="103">
        <v>12</v>
      </c>
      <c r="R55" s="103">
        <v>12</v>
      </c>
    </row>
    <row r="56" spans="2:18">
      <c r="B56" s="102" t="s">
        <v>18</v>
      </c>
      <c r="C56" s="102" t="s">
        <v>17</v>
      </c>
      <c r="D56" s="103">
        <v>20.400000000000002</v>
      </c>
      <c r="E56" s="103">
        <v>21.000000000000004</v>
      </c>
      <c r="F56" s="103">
        <v>19.3</v>
      </c>
      <c r="G56" s="103">
        <v>18.700000000000003</v>
      </c>
      <c r="H56" s="103">
        <v>17.7</v>
      </c>
      <c r="I56" s="103">
        <v>21.232543549436198</v>
      </c>
      <c r="J56" s="103">
        <v>15.799999999999997</v>
      </c>
      <c r="K56" s="103">
        <v>15.7</v>
      </c>
      <c r="L56" s="103">
        <v>15.299999999999997</v>
      </c>
      <c r="M56" s="103">
        <v>15.600000000000001</v>
      </c>
      <c r="N56" s="103">
        <v>15</v>
      </c>
      <c r="O56" s="103">
        <v>15.099999999999998</v>
      </c>
      <c r="P56" s="103">
        <v>15</v>
      </c>
      <c r="Q56" s="103">
        <v>15.3</v>
      </c>
      <c r="R56" s="103">
        <v>15.7</v>
      </c>
    </row>
    <row r="57" spans="2:18">
      <c r="B57" s="102" t="s">
        <v>19</v>
      </c>
      <c r="C57" s="102" t="s">
        <v>20</v>
      </c>
      <c r="D57" s="103">
        <v>25.168457137265499</v>
      </c>
      <c r="E57" s="103">
        <v>25.506268117507201</v>
      </c>
      <c r="F57" s="103">
        <v>25.736673524593101</v>
      </c>
      <c r="G57" s="103">
        <v>25.852099304876798</v>
      </c>
      <c r="H57" s="103">
        <v>27.033546397775702</v>
      </c>
      <c r="I57" s="103">
        <v>27.020756300263599</v>
      </c>
      <c r="J57" s="103">
        <v>26.028471193096099</v>
      </c>
      <c r="K57" s="103">
        <v>26.0194500847048</v>
      </c>
      <c r="L57" s="103">
        <v>25.984048127055399</v>
      </c>
      <c r="M57" s="103">
        <v>27.290843661199698</v>
      </c>
      <c r="N57" s="103">
        <v>24.211061489752598</v>
      </c>
      <c r="O57" s="103">
        <v>25.309289020692699</v>
      </c>
      <c r="P57" s="103">
        <v>25.73</v>
      </c>
      <c r="Q57" s="103">
        <v>25.86</v>
      </c>
      <c r="R57" s="103">
        <v>27.44</v>
      </c>
    </row>
    <row r="58" spans="2:18">
      <c r="B58" s="102" t="s">
        <v>21</v>
      </c>
      <c r="C58" s="102" t="s">
        <v>22</v>
      </c>
      <c r="D58" s="103">
        <v>19.620050660460802</v>
      </c>
      <c r="E58" s="103">
        <v>20.037835631292701</v>
      </c>
      <c r="F58" s="103">
        <v>20.483059723509001</v>
      </c>
      <c r="G58" s="103">
        <v>20.572544919795099</v>
      </c>
      <c r="H58" s="103">
        <v>20.567878746108601</v>
      </c>
      <c r="I58" s="103">
        <v>20.512442386000501</v>
      </c>
      <c r="J58" s="103">
        <v>20.799044453827399</v>
      </c>
      <c r="K58" s="103">
        <v>21.237146733496399</v>
      </c>
      <c r="L58" s="103">
        <v>21.545217398298998</v>
      </c>
      <c r="M58" s="103">
        <v>21.822799560030798</v>
      </c>
      <c r="N58" s="103">
        <v>22</v>
      </c>
      <c r="O58" s="103">
        <v>22.318604256734801</v>
      </c>
      <c r="P58" s="103">
        <v>16.7442880598763</v>
      </c>
      <c r="Q58" s="103">
        <v>16.646861633366399</v>
      </c>
      <c r="R58" s="103">
        <v>16.561286973325</v>
      </c>
    </row>
    <row r="59" spans="2:18">
      <c r="B59" s="102" t="s">
        <v>23</v>
      </c>
      <c r="C59" s="102" t="s">
        <v>24</v>
      </c>
      <c r="D59" s="103">
        <v>23</v>
      </c>
      <c r="E59" s="103">
        <v>23</v>
      </c>
      <c r="F59" s="103">
        <v>23</v>
      </c>
      <c r="G59" s="103">
        <v>23</v>
      </c>
      <c r="H59" s="103">
        <v>23</v>
      </c>
      <c r="I59" s="103">
        <v>23</v>
      </c>
      <c r="J59" s="103">
        <v>23</v>
      </c>
      <c r="K59" s="103">
        <v>23</v>
      </c>
      <c r="L59" s="103">
        <v>26.1</v>
      </c>
      <c r="M59" s="103">
        <v>26.701000000000004</v>
      </c>
      <c r="N59" s="103">
        <v>24.782204978894704</v>
      </c>
      <c r="O59" s="103">
        <v>25.406070465771002</v>
      </c>
      <c r="P59" s="103">
        <v>25.675977982174004</v>
      </c>
      <c r="Q59" s="103">
        <v>26.130097127608604</v>
      </c>
      <c r="R59" s="106">
        <v>26.533756075089304</v>
      </c>
    </row>
    <row r="60" spans="2:18">
      <c r="B60" s="102" t="s">
        <v>25</v>
      </c>
      <c r="C60" s="102" t="s">
        <v>24</v>
      </c>
      <c r="D60" s="103">
        <v>26.456205375696101</v>
      </c>
      <c r="E60" s="103">
        <v>26.611241055298201</v>
      </c>
      <c r="F60" s="103">
        <v>26.772035612117502</v>
      </c>
      <c r="G60" s="103">
        <v>26.944821071296101</v>
      </c>
      <c r="H60" s="103">
        <v>27.130220872435203</v>
      </c>
      <c r="I60" s="103">
        <v>27.322158988091001</v>
      </c>
      <c r="J60" s="103">
        <v>26.431819466728701</v>
      </c>
      <c r="K60" s="103">
        <v>26.250069616246201</v>
      </c>
      <c r="L60" s="103">
        <v>26.3604251007628</v>
      </c>
      <c r="M60" s="103">
        <v>26.504323783193001</v>
      </c>
      <c r="N60" s="103">
        <v>26</v>
      </c>
      <c r="O60" s="103">
        <v>28</v>
      </c>
      <c r="P60" s="103">
        <v>29.299999999999997</v>
      </c>
      <c r="Q60" s="103">
        <v>30</v>
      </c>
      <c r="R60" s="106">
        <v>30</v>
      </c>
    </row>
    <row r="61" spans="2:18">
      <c r="B61" s="102" t="s">
        <v>26</v>
      </c>
      <c r="C61" s="102" t="s">
        <v>24</v>
      </c>
      <c r="D61" s="103">
        <v>20.889999999999997</v>
      </c>
      <c r="E61" s="103">
        <v>20.59</v>
      </c>
      <c r="F61" s="103">
        <v>21.640000000000004</v>
      </c>
      <c r="G61" s="103">
        <v>21.55</v>
      </c>
      <c r="H61" s="103">
        <v>21.13</v>
      </c>
      <c r="I61" s="103">
        <v>19.670000000000002</v>
      </c>
      <c r="J61" s="103">
        <v>19.23</v>
      </c>
      <c r="K61" s="103">
        <v>18.029999999999998</v>
      </c>
      <c r="L61" s="103">
        <v>18.602</v>
      </c>
      <c r="M61" s="103">
        <v>17.809999999999995</v>
      </c>
      <c r="N61" s="103">
        <v>26.562308992412802</v>
      </c>
      <c r="O61" s="103">
        <v>26.133825445928704</v>
      </c>
      <c r="P61" s="103">
        <v>26.690613976146505</v>
      </c>
      <c r="Q61" s="103">
        <v>27.164864925141703</v>
      </c>
      <c r="R61" s="106">
        <v>27.934977897553203</v>
      </c>
    </row>
    <row r="62" spans="2:18">
      <c r="B62" s="102" t="s">
        <v>27</v>
      </c>
      <c r="C62" s="102" t="s">
        <v>24</v>
      </c>
      <c r="D62" s="103">
        <v>31.831953092491897</v>
      </c>
      <c r="E62" s="103">
        <v>30.509505536251698</v>
      </c>
      <c r="F62" s="103">
        <v>29.187773747379499</v>
      </c>
      <c r="G62" s="103">
        <v>27.865196474646897</v>
      </c>
      <c r="H62" s="103">
        <v>26.540600501324597</v>
      </c>
      <c r="I62" s="103">
        <v>25.2141602418208</v>
      </c>
      <c r="J62" s="103">
        <v>24.520763071274899</v>
      </c>
      <c r="K62" s="103">
        <v>23.974784427921797</v>
      </c>
      <c r="L62" s="103">
        <v>23.971944192263098</v>
      </c>
      <c r="M62" s="103">
        <v>24.056203973331598</v>
      </c>
      <c r="N62" s="103">
        <v>24</v>
      </c>
      <c r="O62" s="103">
        <v>25</v>
      </c>
      <c r="P62" s="103">
        <v>25.9</v>
      </c>
      <c r="Q62" s="103">
        <v>27</v>
      </c>
      <c r="R62" s="106">
        <v>27</v>
      </c>
    </row>
    <row r="63" spans="2:18">
      <c r="B63" s="102" t="s">
        <v>28</v>
      </c>
      <c r="C63" s="102" t="s">
        <v>24</v>
      </c>
      <c r="D63" s="103">
        <v>14.097669102585701</v>
      </c>
      <c r="E63" s="103">
        <v>14.097669102585701</v>
      </c>
      <c r="F63" s="103">
        <v>14.097669102585701</v>
      </c>
      <c r="G63" s="103">
        <v>14.097669102585701</v>
      </c>
      <c r="H63" s="103">
        <v>14.097669102585701</v>
      </c>
      <c r="I63" s="103">
        <v>14.097669102585701</v>
      </c>
      <c r="J63" s="103">
        <v>14.097669102585701</v>
      </c>
      <c r="K63" s="103">
        <v>14.097669102585701</v>
      </c>
      <c r="L63" s="103">
        <v>14.097669102585701</v>
      </c>
      <c r="M63" s="103">
        <v>14.097669102585701</v>
      </c>
      <c r="N63" s="103">
        <v>14.097669102585701</v>
      </c>
      <c r="O63" s="103">
        <v>12.600000000000001</v>
      </c>
      <c r="P63" s="103">
        <v>12.600000000000001</v>
      </c>
      <c r="Q63" s="103">
        <v>14</v>
      </c>
      <c r="R63" s="106">
        <v>15</v>
      </c>
    </row>
    <row r="64" spans="2:18">
      <c r="B64" s="102" t="s">
        <v>41</v>
      </c>
      <c r="C64" s="102" t="s">
        <v>42</v>
      </c>
      <c r="D64" s="103">
        <v>31.747366611381498</v>
      </c>
      <c r="E64" s="103">
        <v>32.518500705387993</v>
      </c>
      <c r="F64" s="103">
        <v>0</v>
      </c>
      <c r="G64" s="103">
        <v>0</v>
      </c>
      <c r="H64" s="103">
        <v>16.413966465143798</v>
      </c>
      <c r="I64" s="103">
        <v>16.442764559791495</v>
      </c>
      <c r="J64" s="103">
        <v>18.382379394308796</v>
      </c>
      <c r="K64" s="103">
        <v>19.061557527453097</v>
      </c>
      <c r="L64" s="103">
        <v>19.554817554920298</v>
      </c>
      <c r="M64" s="103">
        <v>19.228072120038298</v>
      </c>
      <c r="N64" s="103">
        <v>17.840906986783896</v>
      </c>
      <c r="O64" s="103">
        <v>16.929325537558096</v>
      </c>
      <c r="P64" s="103">
        <v>21</v>
      </c>
      <c r="Q64" s="103">
        <v>20</v>
      </c>
      <c r="R64" s="103">
        <v>14</v>
      </c>
    </row>
    <row r="65" spans="2:18" ht="13" thickBot="1">
      <c r="B65" s="107" t="s">
        <v>150</v>
      </c>
      <c r="C65" s="99"/>
      <c r="D65" s="108">
        <v>22.731203836203708</v>
      </c>
      <c r="E65" s="108">
        <v>22.216901720164977</v>
      </c>
      <c r="F65" s="108">
        <v>19.750630759957694</v>
      </c>
      <c r="G65" s="108">
        <v>19.554353784535117</v>
      </c>
      <c r="H65" s="108">
        <v>20.687332173689033</v>
      </c>
      <c r="I65" s="108">
        <v>20.53431994791433</v>
      </c>
      <c r="J65" s="108">
        <v>20.103825262550576</v>
      </c>
      <c r="K65" s="108">
        <v>20.091972563281786</v>
      </c>
      <c r="L65" s="108">
        <v>20.243960611711429</v>
      </c>
      <c r="M65" s="108">
        <v>19.446656084434501</v>
      </c>
      <c r="N65" s="108">
        <v>19.658722376894243</v>
      </c>
      <c r="O65" s="108">
        <v>19.932238292422451</v>
      </c>
      <c r="P65" s="108">
        <v>20.237110374964423</v>
      </c>
      <c r="Q65" s="108">
        <v>20.712465897033134</v>
      </c>
      <c r="R65" s="108">
        <v>20.770786461195144</v>
      </c>
    </row>
    <row r="67" spans="2:18" ht="31.5" customHeight="1">
      <c r="B67" s="22" t="s">
        <v>155</v>
      </c>
    </row>
    <row r="68" spans="2:18" ht="13" thickBot="1">
      <c r="B68" s="99"/>
      <c r="C68" s="99" t="s">
        <v>0</v>
      </c>
      <c r="D68" s="100" t="s">
        <v>1</v>
      </c>
      <c r="E68" s="100" t="s">
        <v>2</v>
      </c>
      <c r="F68" s="100" t="s">
        <v>3</v>
      </c>
      <c r="G68" s="100" t="s">
        <v>4</v>
      </c>
      <c r="H68" s="100" t="s">
        <v>5</v>
      </c>
      <c r="I68" s="100" t="s">
        <v>6</v>
      </c>
      <c r="J68" s="100" t="s">
        <v>7</v>
      </c>
      <c r="K68" s="100" t="s">
        <v>8</v>
      </c>
      <c r="L68" s="100" t="s">
        <v>9</v>
      </c>
      <c r="M68" s="100" t="s">
        <v>10</v>
      </c>
      <c r="N68" s="100">
        <v>2016</v>
      </c>
      <c r="O68" s="100">
        <v>2017</v>
      </c>
      <c r="P68" s="100">
        <v>2018</v>
      </c>
      <c r="Q68" s="101" t="s">
        <v>32</v>
      </c>
      <c r="R68" s="100" t="s">
        <v>33</v>
      </c>
    </row>
    <row r="69" spans="2:18">
      <c r="B69" s="102" t="s">
        <v>45</v>
      </c>
      <c r="C69" s="102" t="s">
        <v>11</v>
      </c>
      <c r="D69" s="103">
        <v>20.900000000000002</v>
      </c>
      <c r="E69" s="103">
        <v>20.900000000000002</v>
      </c>
      <c r="F69" s="103">
        <v>20.900000000000002</v>
      </c>
      <c r="G69" s="103">
        <v>20.900000000000002</v>
      </c>
      <c r="H69" s="103">
        <v>20.900000000000002</v>
      </c>
      <c r="I69" s="103">
        <v>20.900000000000002</v>
      </c>
      <c r="J69" s="103">
        <v>20.900000000000002</v>
      </c>
      <c r="K69" s="103">
        <v>20.900000000000002</v>
      </c>
      <c r="L69" s="103">
        <v>23.5</v>
      </c>
      <c r="M69" s="103">
        <v>24.972993148134503</v>
      </c>
      <c r="N69" s="103">
        <v>32</v>
      </c>
      <c r="O69" s="103">
        <v>30</v>
      </c>
      <c r="P69" s="103">
        <v>32.700000000000003</v>
      </c>
      <c r="Q69" s="103">
        <v>33.659999999999997</v>
      </c>
      <c r="R69" s="103">
        <v>33</v>
      </c>
    </row>
    <row r="70" spans="2:18">
      <c r="B70" s="102" t="s">
        <v>12</v>
      </c>
      <c r="C70" s="102" t="s">
        <v>13</v>
      </c>
      <c r="D70" s="103">
        <v>21.472843078221299</v>
      </c>
      <c r="E70" s="103">
        <v>20.076996884908798</v>
      </c>
      <c r="F70" s="103">
        <v>18.604295616285299</v>
      </c>
      <c r="G70" s="103">
        <v>16.645914534083804</v>
      </c>
      <c r="H70" s="103">
        <v>13.358008194559694</v>
      </c>
      <c r="I70" s="103">
        <v>11.873543673064297</v>
      </c>
      <c r="J70" s="103">
        <v>10.778236864610996</v>
      </c>
      <c r="K70" s="103">
        <v>10.435993243101201</v>
      </c>
      <c r="L70" s="103">
        <v>11.586664785420105</v>
      </c>
      <c r="M70" s="103">
        <v>12.268571890169703</v>
      </c>
      <c r="N70" s="103">
        <v>12.420806268649599</v>
      </c>
      <c r="O70" s="103">
        <v>12.863679819754502</v>
      </c>
      <c r="P70" s="103">
        <v>13.439999999999998</v>
      </c>
      <c r="Q70" s="103">
        <v>14.29</v>
      </c>
      <c r="R70" s="103">
        <v>14.540000000000003</v>
      </c>
    </row>
    <row r="71" spans="2:18">
      <c r="B71" s="102" t="s">
        <v>14</v>
      </c>
      <c r="C71" s="102" t="s">
        <v>13</v>
      </c>
      <c r="D71" s="103">
        <v>12.691210601167995</v>
      </c>
      <c r="E71" s="103">
        <v>1.4978838790364932</v>
      </c>
      <c r="F71" s="103">
        <v>2.6097504689490947</v>
      </c>
      <c r="G71" s="103">
        <v>3.4972334350227001</v>
      </c>
      <c r="H71" s="103">
        <v>4.0132294842612026</v>
      </c>
      <c r="I71" s="103">
        <v>5.1678972189360977</v>
      </c>
      <c r="J71" s="103">
        <v>5.7437610209429977</v>
      </c>
      <c r="K71" s="103">
        <v>5.977938958700598</v>
      </c>
      <c r="L71" s="103">
        <v>5.9364594200882976</v>
      </c>
      <c r="M71" s="103">
        <v>5.5357568374758017</v>
      </c>
      <c r="N71" s="103">
        <v>5.6296039441175978</v>
      </c>
      <c r="O71" s="103">
        <v>6.5069865077805034</v>
      </c>
      <c r="P71" s="103">
        <v>7.2396839819080014</v>
      </c>
      <c r="Q71" s="103">
        <v>8.1154526838761996</v>
      </c>
      <c r="R71" s="103">
        <v>8.8181428356241938</v>
      </c>
    </row>
    <row r="72" spans="2:18">
      <c r="B72" s="102" t="s">
        <v>15</v>
      </c>
      <c r="C72" s="102" t="s">
        <v>13</v>
      </c>
      <c r="D72" s="103">
        <v>30.763218904193501</v>
      </c>
      <c r="E72" s="103">
        <v>26.7363067697185</v>
      </c>
      <c r="F72" s="103">
        <v>27.088335941574499</v>
      </c>
      <c r="G72" s="103">
        <v>27.642259886039501</v>
      </c>
      <c r="H72" s="103">
        <v>27.6609910342166</v>
      </c>
      <c r="I72" s="103">
        <v>28.221706286236401</v>
      </c>
      <c r="J72" s="103">
        <v>28.553855053102101</v>
      </c>
      <c r="K72" s="103">
        <v>30.105058546855499</v>
      </c>
      <c r="L72" s="103">
        <v>20.849863971551699</v>
      </c>
      <c r="M72" s="103">
        <v>24.1843593250982</v>
      </c>
      <c r="N72" s="103">
        <v>24.221486808792299</v>
      </c>
      <c r="O72" s="103">
        <v>24.927462612470801</v>
      </c>
      <c r="P72" s="103">
        <v>25.452000000000002</v>
      </c>
      <c r="Q72" s="103">
        <v>25.788</v>
      </c>
      <c r="R72" s="103">
        <v>26.405999999999999</v>
      </c>
    </row>
    <row r="73" spans="2:18">
      <c r="B73" s="102" t="s">
        <v>16</v>
      </c>
      <c r="C73" s="102" t="s">
        <v>17</v>
      </c>
      <c r="D73" s="103">
        <v>21.624376140335201</v>
      </c>
      <c r="E73" s="103">
        <v>19.395173579426</v>
      </c>
      <c r="F73" s="103">
        <v>17.918158371411103</v>
      </c>
      <c r="G73" s="103">
        <v>16.9819045554121</v>
      </c>
      <c r="H73" s="103">
        <v>15.528937567478003</v>
      </c>
      <c r="I73" s="103">
        <v>14.422106731628105</v>
      </c>
      <c r="J73" s="103">
        <v>13.525138964574204</v>
      </c>
      <c r="K73" s="103">
        <v>12.839905829577305</v>
      </c>
      <c r="L73" s="103">
        <v>12.824230326552303</v>
      </c>
      <c r="M73" s="103">
        <v>12.1916489384164</v>
      </c>
      <c r="N73" s="103">
        <v>12.6492097797193</v>
      </c>
      <c r="O73" s="103">
        <v>13</v>
      </c>
      <c r="P73" s="103">
        <v>13.782889956220203</v>
      </c>
      <c r="Q73" s="103">
        <v>14</v>
      </c>
      <c r="R73" s="103">
        <v>16</v>
      </c>
    </row>
    <row r="74" spans="2:18">
      <c r="B74" s="102" t="s">
        <v>18</v>
      </c>
      <c r="C74" s="102" t="s">
        <v>17</v>
      </c>
      <c r="D74" s="103">
        <v>19.350000000000001</v>
      </c>
      <c r="E74" s="103">
        <v>19.499999999999996</v>
      </c>
      <c r="F74" s="103">
        <v>20.900000000000002</v>
      </c>
      <c r="G74" s="103">
        <v>16.499999999999996</v>
      </c>
      <c r="H74" s="103">
        <v>18</v>
      </c>
      <c r="I74" s="103">
        <v>16.919256530690802</v>
      </c>
      <c r="J74" s="103">
        <v>15.299999999999997</v>
      </c>
      <c r="K74" s="103">
        <v>13.699999999999996</v>
      </c>
      <c r="L74" s="103">
        <v>12.700000000000003</v>
      </c>
      <c r="M74" s="103">
        <v>17.600000000000001</v>
      </c>
      <c r="N74" s="103">
        <v>15</v>
      </c>
      <c r="O74" s="103">
        <v>12.400000000000002</v>
      </c>
      <c r="P74" s="103">
        <v>12.2</v>
      </c>
      <c r="Q74" s="103">
        <v>10.200000000000003</v>
      </c>
      <c r="R74" s="103">
        <v>13.700000000000003</v>
      </c>
    </row>
    <row r="75" spans="2:18">
      <c r="B75" s="102" t="s">
        <v>19</v>
      </c>
      <c r="C75" s="102" t="s">
        <v>20</v>
      </c>
      <c r="D75" s="103">
        <v>25.168457137265499</v>
      </c>
      <c r="E75" s="103">
        <v>25.506268117507201</v>
      </c>
      <c r="F75" s="103">
        <v>25.736673524593101</v>
      </c>
      <c r="G75" s="103">
        <v>25.852099304876798</v>
      </c>
      <c r="H75" s="103">
        <v>27.033546397775702</v>
      </c>
      <c r="I75" s="103">
        <v>27.020756300263599</v>
      </c>
      <c r="J75" s="103">
        <v>26.028471193096099</v>
      </c>
      <c r="K75" s="103">
        <v>26.0194500847048</v>
      </c>
      <c r="L75" s="103">
        <v>25.987539950928198</v>
      </c>
      <c r="M75" s="103">
        <v>27.326727006062601</v>
      </c>
      <c r="N75" s="103">
        <v>18.236498537204501</v>
      </c>
      <c r="O75" s="103">
        <v>19.2697436057544</v>
      </c>
      <c r="P75" s="103">
        <v>19.27</v>
      </c>
      <c r="Q75" s="103">
        <v>18.95</v>
      </c>
      <c r="R75" s="103">
        <v>22.09</v>
      </c>
    </row>
    <row r="76" spans="2:18">
      <c r="B76" s="102" t="s">
        <v>21</v>
      </c>
      <c r="C76" s="102" t="s">
        <v>22</v>
      </c>
      <c r="D76" s="103">
        <v>25.7556483091102</v>
      </c>
      <c r="E76" s="103">
        <v>24.784201830629399</v>
      </c>
      <c r="F76" s="103">
        <v>25.7244143005998</v>
      </c>
      <c r="G76" s="103">
        <v>26.001251795798701</v>
      </c>
      <c r="H76" s="103">
        <v>26.660012218199398</v>
      </c>
      <c r="I76" s="103">
        <v>26.013664514804599</v>
      </c>
      <c r="J76" s="103">
        <v>26.695338245608298</v>
      </c>
      <c r="K76" s="103">
        <v>27.032948151795502</v>
      </c>
      <c r="L76" s="103">
        <v>26.390482904766998</v>
      </c>
      <c r="M76" s="103">
        <v>26.446960228687299</v>
      </c>
      <c r="N76" s="103">
        <v>27</v>
      </c>
      <c r="O76" s="103">
        <v>26.4759751278838</v>
      </c>
      <c r="P76" s="103">
        <v>11.536469064507202</v>
      </c>
      <c r="Q76" s="103">
        <v>12.253965194289002</v>
      </c>
      <c r="R76" s="103">
        <v>12.390478655940999</v>
      </c>
    </row>
    <row r="77" spans="2:18">
      <c r="B77" s="102" t="s">
        <v>23</v>
      </c>
      <c r="C77" s="102" t="s">
        <v>24</v>
      </c>
      <c r="D77" s="103">
        <v>28</v>
      </c>
      <c r="E77" s="103">
        <v>28</v>
      </c>
      <c r="F77" s="103">
        <v>28</v>
      </c>
      <c r="G77" s="103">
        <v>28</v>
      </c>
      <c r="H77" s="103">
        <v>28</v>
      </c>
      <c r="I77" s="103">
        <v>28</v>
      </c>
      <c r="J77" s="103">
        <v>28</v>
      </c>
      <c r="K77" s="103">
        <v>28</v>
      </c>
      <c r="L77" s="103">
        <v>26.4</v>
      </c>
      <c r="M77" s="103">
        <v>35.280999999999999</v>
      </c>
      <c r="N77" s="103">
        <v>36.560283687943254</v>
      </c>
      <c r="O77" s="103">
        <v>37.560283687943254</v>
      </c>
      <c r="P77" s="103">
        <v>38.406451612903226</v>
      </c>
      <c r="Q77" s="103">
        <v>36.164473684210527</v>
      </c>
      <c r="R77" s="106">
        <v>33.602230483271398</v>
      </c>
    </row>
    <row r="78" spans="2:18">
      <c r="B78" s="102" t="s">
        <v>25</v>
      </c>
      <c r="C78" s="102" t="s">
        <v>24</v>
      </c>
      <c r="D78" s="103">
        <v>26.456205375696101</v>
      </c>
      <c r="E78" s="103">
        <v>26.611241055298201</v>
      </c>
      <c r="F78" s="103">
        <v>26.772035612117502</v>
      </c>
      <c r="G78" s="103">
        <v>26.944821071296101</v>
      </c>
      <c r="H78" s="103">
        <v>27.130220872435203</v>
      </c>
      <c r="I78" s="103">
        <v>27.322158988091001</v>
      </c>
      <c r="J78" s="103">
        <v>26.431819466728701</v>
      </c>
      <c r="K78" s="103">
        <v>26.250069616246201</v>
      </c>
      <c r="L78" s="103">
        <v>26.3604251007628</v>
      </c>
      <c r="M78" s="103">
        <v>26.504323783193001</v>
      </c>
      <c r="N78" s="103">
        <v>26</v>
      </c>
      <c r="O78" s="103">
        <v>28</v>
      </c>
      <c r="P78" s="103">
        <v>29.299999999999997</v>
      </c>
      <c r="Q78" s="103">
        <v>30</v>
      </c>
      <c r="R78" s="106">
        <v>30</v>
      </c>
    </row>
    <row r="79" spans="2:18">
      <c r="B79" s="102" t="s">
        <v>26</v>
      </c>
      <c r="C79" s="102" t="s">
        <v>24</v>
      </c>
      <c r="D79" s="103">
        <v>27.499999999999996</v>
      </c>
      <c r="E79" s="103">
        <v>29.549999999999997</v>
      </c>
      <c r="F79" s="103">
        <v>28.82</v>
      </c>
      <c r="G79" s="103">
        <v>27.89</v>
      </c>
      <c r="H79" s="103">
        <v>29.749999999999996</v>
      </c>
      <c r="I79" s="103">
        <v>23.910000000000004</v>
      </c>
      <c r="J79" s="103">
        <v>34.200000000000003</v>
      </c>
      <c r="K79" s="103">
        <v>20.940000000000005</v>
      </c>
      <c r="L79" s="103">
        <v>31.149000000000001</v>
      </c>
      <c r="M79" s="103">
        <v>30.63</v>
      </c>
      <c r="N79" s="103">
        <v>23.3616605428724</v>
      </c>
      <c r="O79" s="103">
        <v>23.702660189979397</v>
      </c>
      <c r="P79" s="103">
        <v>25.126922200103198</v>
      </c>
      <c r="Q79" s="103">
        <v>23.857642844071897</v>
      </c>
      <c r="R79" s="106">
        <v>23.143559762885399</v>
      </c>
    </row>
    <row r="80" spans="2:18">
      <c r="B80" s="102" t="s">
        <v>27</v>
      </c>
      <c r="C80" s="102" t="s">
        <v>24</v>
      </c>
      <c r="D80" s="103">
        <v>31.831953092491897</v>
      </c>
      <c r="E80" s="103">
        <v>30.509505536251698</v>
      </c>
      <c r="F80" s="103">
        <v>29.187773747379499</v>
      </c>
      <c r="G80" s="103">
        <v>27.865196474646897</v>
      </c>
      <c r="H80" s="103">
        <v>26.540600501324597</v>
      </c>
      <c r="I80" s="103">
        <v>25.2141602418208</v>
      </c>
      <c r="J80" s="103">
        <v>24.520763071274899</v>
      </c>
      <c r="K80" s="103">
        <v>23.974784427921797</v>
      </c>
      <c r="L80" s="103">
        <v>23.971944192263098</v>
      </c>
      <c r="M80" s="103">
        <v>24.056203973331598</v>
      </c>
      <c r="N80" s="103">
        <v>24</v>
      </c>
      <c r="O80" s="103">
        <v>25</v>
      </c>
      <c r="P80" s="103">
        <v>25.9</v>
      </c>
      <c r="Q80" s="103">
        <v>27</v>
      </c>
      <c r="R80" s="106">
        <v>27</v>
      </c>
    </row>
    <row r="81" spans="2:18">
      <c r="B81" s="102" t="s">
        <v>28</v>
      </c>
      <c r="C81" s="102" t="s">
        <v>24</v>
      </c>
      <c r="D81" s="103">
        <v>36</v>
      </c>
      <c r="E81" s="103">
        <v>36</v>
      </c>
      <c r="F81" s="103">
        <v>36</v>
      </c>
      <c r="G81" s="103">
        <v>36</v>
      </c>
      <c r="H81" s="103">
        <v>36</v>
      </c>
      <c r="I81" s="103">
        <v>36</v>
      </c>
      <c r="J81" s="103">
        <v>36</v>
      </c>
      <c r="K81" s="103">
        <v>36</v>
      </c>
      <c r="L81" s="103">
        <v>36</v>
      </c>
      <c r="M81" s="103">
        <v>36</v>
      </c>
      <c r="N81" s="103">
        <v>36</v>
      </c>
      <c r="O81" s="103">
        <v>37</v>
      </c>
      <c r="P81" s="103">
        <v>37</v>
      </c>
      <c r="Q81" s="103">
        <v>38</v>
      </c>
      <c r="R81" s="106">
        <v>39</v>
      </c>
    </row>
    <row r="82" spans="2:18">
      <c r="B82" s="102" t="s">
        <v>41</v>
      </c>
      <c r="C82" s="102" t="s">
        <v>42</v>
      </c>
      <c r="D82" s="103">
        <v>23.3050152594836</v>
      </c>
      <c r="E82" s="103">
        <v>23.556983688814899</v>
      </c>
      <c r="F82" s="103">
        <v>24.444817378646601</v>
      </c>
      <c r="G82" s="103">
        <v>17.670241212451799</v>
      </c>
      <c r="H82" s="103">
        <v>31.704350771808699</v>
      </c>
      <c r="I82" s="103">
        <v>29.601740638466801</v>
      </c>
      <c r="J82" s="103">
        <v>28.621381762537599</v>
      </c>
      <c r="K82" s="103">
        <v>9.3966791537657031</v>
      </c>
      <c r="L82" s="103">
        <v>31.2445574397671</v>
      </c>
      <c r="M82" s="103">
        <v>34.089387846944099</v>
      </c>
      <c r="N82" s="103">
        <v>34.381634065466699</v>
      </c>
      <c r="O82" s="103">
        <v>32.057503251543899</v>
      </c>
      <c r="P82" s="103">
        <v>33</v>
      </c>
      <c r="Q82" s="103">
        <v>35</v>
      </c>
      <c r="R82" s="103">
        <v>23</v>
      </c>
    </row>
    <row r="83" spans="2:18" ht="13" thickBot="1">
      <c r="B83" s="107" t="s">
        <v>150</v>
      </c>
      <c r="C83" s="99"/>
      <c r="D83" s="108">
        <v>25.058494849854664</v>
      </c>
      <c r="E83" s="108">
        <v>23.758897238685083</v>
      </c>
      <c r="F83" s="108">
        <v>23.764732497254034</v>
      </c>
      <c r="G83" s="108">
        <v>22.742208733544885</v>
      </c>
      <c r="H83" s="108">
        <v>23.73427836014708</v>
      </c>
      <c r="I83" s="108">
        <v>22.899070794571607</v>
      </c>
      <c r="J83" s="108">
        <v>23.235626117319704</v>
      </c>
      <c r="K83" s="108">
        <v>20.826630572333475</v>
      </c>
      <c r="L83" s="108">
        <v>22.492940578007186</v>
      </c>
      <c r="M83" s="108">
        <v>24.077709498393798</v>
      </c>
      <c r="N83" s="108">
        <v>23.390084545340404</v>
      </c>
      <c r="O83" s="108">
        <v>23.483163914507895</v>
      </c>
      <c r="P83" s="108">
        <v>23.168172629688701</v>
      </c>
      <c r="Q83" s="108">
        <v>23.377109600460546</v>
      </c>
      <c r="R83" s="108">
        <v>23.049315124123002</v>
      </c>
    </row>
    <row r="85" spans="2:18" ht="14">
      <c r="B85" s="255" t="s">
        <v>35</v>
      </c>
      <c r="C85" s="256"/>
      <c r="D85" s="256"/>
      <c r="E85" s="256"/>
      <c r="F85" s="256"/>
      <c r="G85" s="256"/>
      <c r="H85" s="256"/>
      <c r="I85" s="256"/>
      <c r="J85" s="256"/>
      <c r="K85" s="256"/>
      <c r="L85" s="256"/>
      <c r="M85" s="256"/>
      <c r="N85" s="256"/>
      <c r="O85" s="256"/>
      <c r="P85" s="256"/>
      <c r="Q85" s="256"/>
      <c r="R85" s="257"/>
    </row>
    <row r="86" spans="2:18" ht="12.75" customHeight="1">
      <c r="B86" s="226" t="s">
        <v>156</v>
      </c>
      <c r="C86" s="227"/>
      <c r="D86" s="227"/>
      <c r="E86" s="227"/>
      <c r="F86" s="227"/>
      <c r="G86" s="227"/>
      <c r="H86" s="227"/>
      <c r="I86" s="227"/>
      <c r="J86" s="227"/>
      <c r="K86" s="227"/>
      <c r="L86" s="227"/>
      <c r="M86" s="227"/>
      <c r="N86" s="227"/>
      <c r="O86" s="227"/>
      <c r="P86" s="227"/>
      <c r="Q86" s="227"/>
      <c r="R86" s="228"/>
    </row>
    <row r="87" spans="2:18" ht="14.25" customHeight="1">
      <c r="B87" s="229"/>
      <c r="C87" s="230"/>
      <c r="D87" s="230"/>
      <c r="E87" s="230"/>
      <c r="F87" s="230"/>
      <c r="G87" s="230"/>
      <c r="H87" s="230"/>
      <c r="I87" s="230"/>
      <c r="J87" s="230"/>
      <c r="K87" s="230"/>
      <c r="L87" s="230"/>
      <c r="M87" s="230"/>
      <c r="N87" s="230"/>
      <c r="O87" s="230"/>
      <c r="P87" s="230"/>
      <c r="Q87" s="230"/>
      <c r="R87" s="231"/>
    </row>
  </sheetData>
  <mergeCells count="5">
    <mergeCell ref="B4:N4"/>
    <mergeCell ref="B27:N27"/>
    <mergeCell ref="B29:R29"/>
    <mergeCell ref="B85:R85"/>
    <mergeCell ref="B86:R87"/>
  </mergeCells>
  <pageMargins left="0.74803149606299213" right="0.74803149606299213" top="0.98425196850393704" bottom="0.98425196850393704" header="0.51181102362204722" footer="0.51181102362204722"/>
  <pageSetup paperSize="9" scale="41" fitToHeight="0" orientation="portrait" r:id="rId1"/>
  <headerFooter alignWithMargins="0"/>
  <ignoredErrors>
    <ignoredError sqref="D32:R32 D50:R50 D68:R6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C1:V350"/>
  <sheetViews>
    <sheetView workbookViewId="0"/>
  </sheetViews>
  <sheetFormatPr defaultColWidth="9.08984375" defaultRowHeight="12.5"/>
  <cols>
    <col min="1" max="3" width="2" style="72" bestFit="1" customWidth="1"/>
    <col min="4" max="4" width="28.54296875" style="158" customWidth="1"/>
    <col min="5" max="5" width="5.54296875" style="158" customWidth="1"/>
    <col min="6" max="18" width="15" style="158" customWidth="1"/>
    <col min="19" max="20" width="15" style="72" customWidth="1"/>
    <col min="21" max="21" width="20.6328125" style="72" customWidth="1"/>
    <col min="22" max="16384" width="9.08984375" style="72"/>
  </cols>
  <sheetData>
    <row r="1" spans="4:21" s="68" customFormat="1">
      <c r="D1" s="155"/>
      <c r="E1" s="155"/>
      <c r="F1" s="155"/>
      <c r="G1" s="155"/>
      <c r="H1" s="155"/>
      <c r="I1" s="155"/>
      <c r="J1" s="155"/>
      <c r="K1" s="155"/>
      <c r="L1" s="155"/>
      <c r="M1" s="155"/>
      <c r="N1" s="155"/>
      <c r="O1" s="155"/>
      <c r="P1" s="155"/>
      <c r="Q1" s="155"/>
      <c r="R1" s="155"/>
    </row>
    <row r="2" spans="4:21" s="68" customFormat="1">
      <c r="D2" s="155"/>
      <c r="E2" s="155"/>
      <c r="F2" s="155"/>
      <c r="G2" s="155"/>
      <c r="H2" s="155"/>
      <c r="I2" s="155"/>
      <c r="J2" s="155"/>
      <c r="K2" s="155"/>
      <c r="L2" s="155"/>
      <c r="M2" s="155"/>
      <c r="N2" s="155"/>
      <c r="O2" s="155"/>
      <c r="P2" s="155"/>
      <c r="Q2" s="155"/>
      <c r="R2" s="155"/>
    </row>
    <row r="3" spans="4:21" s="68" customFormat="1">
      <c r="D3" s="155"/>
      <c r="E3" s="155"/>
      <c r="F3" s="155"/>
      <c r="G3" s="155"/>
      <c r="H3" s="155"/>
      <c r="I3" s="155"/>
      <c r="J3" s="155"/>
      <c r="K3" s="155"/>
      <c r="L3" s="155"/>
      <c r="M3" s="155"/>
      <c r="N3" s="155"/>
      <c r="O3" s="155"/>
      <c r="P3" s="155"/>
      <c r="Q3" s="155"/>
      <c r="R3" s="155"/>
    </row>
    <row r="4" spans="4:21" s="157" customFormat="1" ht="20" thickBot="1">
      <c r="D4" s="156" t="s">
        <v>173</v>
      </c>
      <c r="E4" s="156"/>
      <c r="F4" s="156"/>
      <c r="G4" s="156"/>
      <c r="H4" s="156"/>
      <c r="I4" s="156"/>
      <c r="J4" s="156"/>
      <c r="K4" s="156"/>
      <c r="L4" s="156"/>
      <c r="M4" s="156"/>
      <c r="N4" s="156"/>
      <c r="O4" s="156"/>
      <c r="P4" s="156"/>
      <c r="Q4" s="156"/>
      <c r="R4" s="156"/>
    </row>
    <row r="5" spans="4:21" s="68" customFormat="1" ht="13" thickTop="1">
      <c r="D5" s="155"/>
      <c r="E5" s="155"/>
      <c r="F5" s="155"/>
      <c r="G5" s="155"/>
      <c r="H5" s="155"/>
      <c r="I5" s="155"/>
      <c r="J5" s="155"/>
      <c r="K5" s="155"/>
      <c r="L5" s="155"/>
      <c r="M5" s="155"/>
      <c r="N5" s="155"/>
      <c r="O5" s="155"/>
      <c r="P5" s="155"/>
      <c r="Q5" s="155"/>
      <c r="R5" s="155"/>
    </row>
    <row r="6" spans="4:21" s="68" customFormat="1" ht="28.5" customHeight="1" thickBot="1">
      <c r="D6" s="59" t="s">
        <v>174</v>
      </c>
      <c r="E6" s="176" t="s">
        <v>105</v>
      </c>
      <c r="F6" s="177" t="s">
        <v>45</v>
      </c>
      <c r="G6" s="177" t="s">
        <v>12</v>
      </c>
      <c r="H6" s="177" t="s">
        <v>14</v>
      </c>
      <c r="I6" s="177" t="s">
        <v>15</v>
      </c>
      <c r="J6" s="177" t="s">
        <v>16</v>
      </c>
      <c r="K6" s="177" t="s">
        <v>18</v>
      </c>
      <c r="L6" s="177" t="s">
        <v>19</v>
      </c>
      <c r="M6" s="177" t="s">
        <v>21</v>
      </c>
      <c r="N6" s="177" t="s">
        <v>23</v>
      </c>
      <c r="O6" s="177" t="s">
        <v>25</v>
      </c>
      <c r="P6" s="177" t="s">
        <v>26</v>
      </c>
      <c r="Q6" s="177" t="s">
        <v>27</v>
      </c>
      <c r="R6" s="178" t="s">
        <v>28</v>
      </c>
      <c r="S6" s="177" t="s">
        <v>85</v>
      </c>
      <c r="T6" s="56" t="s">
        <v>61</v>
      </c>
      <c r="U6" s="179"/>
    </row>
    <row r="7" spans="4:21" s="68" customFormat="1" ht="15" customHeight="1">
      <c r="D7" s="71" t="s">
        <v>77</v>
      </c>
      <c r="E7" s="2" t="s">
        <v>1</v>
      </c>
      <c r="F7" s="2">
        <v>141.12030171648811</v>
      </c>
      <c r="G7" s="2">
        <v>846.61427239943316</v>
      </c>
      <c r="H7" s="2">
        <v>730.52107266272651</v>
      </c>
      <c r="I7" s="2">
        <v>811.22625783308479</v>
      </c>
      <c r="J7" s="2">
        <v>867.37780879301044</v>
      </c>
      <c r="K7" s="2">
        <v>1041.5434085856566</v>
      </c>
      <c r="L7" s="2">
        <v>631.8425445462567</v>
      </c>
      <c r="M7" s="2">
        <v>214.79500096246093</v>
      </c>
      <c r="N7" s="2">
        <v>417.14858475804789</v>
      </c>
      <c r="O7" s="2">
        <v>263.07575573108511</v>
      </c>
      <c r="P7" s="2">
        <v>186.75930770838389</v>
      </c>
      <c r="Q7" s="2">
        <v>460.77855409932806</v>
      </c>
      <c r="R7" s="2">
        <v>391.22979108996071</v>
      </c>
      <c r="S7" s="2">
        <v>107.98425126316504</v>
      </c>
      <c r="T7" s="2">
        <v>7112.016912149089</v>
      </c>
      <c r="U7" s="68" t="str">
        <f>E7&amp;D7</f>
        <v>2006Target Revenue</v>
      </c>
    </row>
    <row r="8" spans="4:21" ht="15" customHeight="1">
      <c r="D8" s="71" t="s">
        <v>77</v>
      </c>
      <c r="E8" s="2" t="s">
        <v>2</v>
      </c>
      <c r="F8" s="2">
        <v>149.58427864550751</v>
      </c>
      <c r="G8" s="2">
        <v>911.45307113959075</v>
      </c>
      <c r="H8" s="2">
        <v>758.85952077763375</v>
      </c>
      <c r="I8" s="2">
        <v>841.66887814335053</v>
      </c>
      <c r="J8" s="2">
        <v>944.13534046859786</v>
      </c>
      <c r="K8" s="2">
        <v>1072.258400896342</v>
      </c>
      <c r="L8" s="2">
        <v>646.87924065826405</v>
      </c>
      <c r="M8" s="2">
        <v>231.56893894131971</v>
      </c>
      <c r="N8" s="2">
        <v>402.46126834613182</v>
      </c>
      <c r="O8" s="2">
        <v>246.66051974129653</v>
      </c>
      <c r="P8" s="2">
        <v>177.3997433282413</v>
      </c>
      <c r="Q8" s="2">
        <v>469.41815198869045</v>
      </c>
      <c r="R8" s="2">
        <v>362.71911805506483</v>
      </c>
      <c r="S8" s="2">
        <v>96.331573014880661</v>
      </c>
      <c r="T8" s="2">
        <v>7311.3980441449121</v>
      </c>
      <c r="U8" s="68" t="str">
        <f t="shared" ref="U8:U71" si="0">E8&amp;D8</f>
        <v>2007Target Revenue</v>
      </c>
    </row>
    <row r="9" spans="4:21" ht="15" customHeight="1">
      <c r="D9" s="71" t="s">
        <v>77</v>
      </c>
      <c r="E9" s="2" t="s">
        <v>3</v>
      </c>
      <c r="F9" s="2">
        <v>156.31492063379844</v>
      </c>
      <c r="G9" s="2">
        <v>964.65112913392477</v>
      </c>
      <c r="H9" s="2">
        <v>785.38103027381112</v>
      </c>
      <c r="I9" s="2">
        <v>868.81948711571681</v>
      </c>
      <c r="J9" s="2">
        <v>1027.7756837937302</v>
      </c>
      <c r="K9" s="2">
        <v>1115.471192927198</v>
      </c>
      <c r="L9" s="2">
        <v>661.61462892833254</v>
      </c>
      <c r="M9" s="2">
        <v>244.8590188833362</v>
      </c>
      <c r="N9" s="2">
        <v>418.73251103776431</v>
      </c>
      <c r="O9" s="2">
        <v>230.53327034782004</v>
      </c>
      <c r="P9" s="2">
        <v>183.30346855263892</v>
      </c>
      <c r="Q9" s="2">
        <v>477.62576998358469</v>
      </c>
      <c r="R9" s="2">
        <v>370.0627762610228</v>
      </c>
      <c r="S9" s="2">
        <v>98.437143768029756</v>
      </c>
      <c r="T9" s="2">
        <v>7603.5820316407089</v>
      </c>
      <c r="U9" s="68" t="str">
        <f t="shared" si="0"/>
        <v>2008Target Revenue</v>
      </c>
    </row>
    <row r="10" spans="4:21" ht="15" customHeight="1">
      <c r="D10" s="71" t="s">
        <v>77</v>
      </c>
      <c r="E10" s="2" t="s">
        <v>4</v>
      </c>
      <c r="F10" s="2">
        <v>149.6186804704875</v>
      </c>
      <c r="G10" s="2">
        <v>1023.0311981999141</v>
      </c>
      <c r="H10" s="2">
        <v>821.4556317168566</v>
      </c>
      <c r="I10" s="2">
        <v>921.49503539560988</v>
      </c>
      <c r="J10" s="2">
        <v>1118.7059778111966</v>
      </c>
      <c r="K10" s="2">
        <v>1111.838069352601</v>
      </c>
      <c r="L10" s="2">
        <v>674.7860860188124</v>
      </c>
      <c r="M10" s="2">
        <v>266.54192229877935</v>
      </c>
      <c r="N10" s="2">
        <v>416.5726115654237</v>
      </c>
      <c r="O10" s="2">
        <v>231.97320332938045</v>
      </c>
      <c r="P10" s="2">
        <v>194.39095251065399</v>
      </c>
      <c r="Q10" s="2">
        <v>489.86520032684808</v>
      </c>
      <c r="R10" s="2">
        <v>350.62368100995741</v>
      </c>
      <c r="S10" s="2">
        <v>105.30570225854454</v>
      </c>
      <c r="T10" s="2">
        <v>7876.2039522650639</v>
      </c>
      <c r="U10" s="68" t="str">
        <f t="shared" si="0"/>
        <v>2009Target Revenue</v>
      </c>
    </row>
    <row r="11" spans="4:21" ht="15" customHeight="1">
      <c r="D11" s="71" t="s">
        <v>77</v>
      </c>
      <c r="E11" s="2" t="s">
        <v>5</v>
      </c>
      <c r="F11" s="2">
        <v>171.44700521994642</v>
      </c>
      <c r="G11" s="2">
        <v>1553.2210874059247</v>
      </c>
      <c r="H11" s="2">
        <v>950.33953451337186</v>
      </c>
      <c r="I11" s="2">
        <v>1063.1542283707811</v>
      </c>
      <c r="J11" s="2">
        <v>1148.4386954735623</v>
      </c>
      <c r="K11" s="2">
        <v>1147.6960904328421</v>
      </c>
      <c r="L11" s="2">
        <v>687.67058325982669</v>
      </c>
      <c r="M11" s="2">
        <v>280.17714912000099</v>
      </c>
      <c r="N11" s="2">
        <v>442.92338512797903</v>
      </c>
      <c r="O11" s="2">
        <v>243.92464707633175</v>
      </c>
      <c r="P11" s="2">
        <v>190.79112005675302</v>
      </c>
      <c r="Q11" s="2">
        <v>501.09667758301919</v>
      </c>
      <c r="R11" s="2">
        <v>331.47257235520408</v>
      </c>
      <c r="S11" s="2">
        <v>124.11059749576809</v>
      </c>
      <c r="T11" s="2">
        <v>8836.4633734913114</v>
      </c>
      <c r="U11" s="68" t="str">
        <f t="shared" si="0"/>
        <v>2010Target Revenue</v>
      </c>
    </row>
    <row r="12" spans="4:21" ht="15" customHeight="1">
      <c r="D12" s="71" t="s">
        <v>77</v>
      </c>
      <c r="E12" s="2" t="s">
        <v>6</v>
      </c>
      <c r="F12" s="2">
        <v>180.14612118740516</v>
      </c>
      <c r="G12" s="2">
        <v>1860.2680609070983</v>
      </c>
      <c r="H12" s="2">
        <v>1099.7813238413739</v>
      </c>
      <c r="I12" s="2">
        <v>1272.4741317965586</v>
      </c>
      <c r="J12" s="2">
        <v>1304.9888366962157</v>
      </c>
      <c r="K12" s="2">
        <v>1302.9116242728685</v>
      </c>
      <c r="L12" s="2">
        <v>691.96760184110701</v>
      </c>
      <c r="M12" s="2">
        <v>283.02980103736655</v>
      </c>
      <c r="N12" s="2">
        <v>503.28473953154918</v>
      </c>
      <c r="O12" s="2">
        <v>237.73291921378458</v>
      </c>
      <c r="P12" s="2">
        <v>215.88449098257985</v>
      </c>
      <c r="Q12" s="2">
        <v>511.66898846908032</v>
      </c>
      <c r="R12" s="2">
        <v>358.6956350165504</v>
      </c>
      <c r="S12" s="2">
        <v>118.28537379620911</v>
      </c>
      <c r="T12" s="2">
        <v>9941.1196485897472</v>
      </c>
      <c r="U12" s="68" t="str">
        <f t="shared" si="0"/>
        <v>2011Target Revenue</v>
      </c>
    </row>
    <row r="13" spans="4:21" ht="15" customHeight="1">
      <c r="D13" s="71" t="s">
        <v>77</v>
      </c>
      <c r="E13" s="2" t="s">
        <v>7</v>
      </c>
      <c r="F13" s="2">
        <v>184.53293424340356</v>
      </c>
      <c r="G13" s="2">
        <v>2199.4996361209687</v>
      </c>
      <c r="H13" s="2">
        <v>1235.9733091822943</v>
      </c>
      <c r="I13" s="2">
        <v>1502.2326647999444</v>
      </c>
      <c r="J13" s="2">
        <v>1433.0589858041196</v>
      </c>
      <c r="K13" s="2">
        <v>1403.2843400454663</v>
      </c>
      <c r="L13" s="2">
        <v>921.4988590299813</v>
      </c>
      <c r="M13" s="2">
        <v>290.12605190820176</v>
      </c>
      <c r="N13" s="2">
        <v>530.84972939468162</v>
      </c>
      <c r="O13" s="2">
        <v>254.99831638591434</v>
      </c>
      <c r="P13" s="2">
        <v>233.64089909344486</v>
      </c>
      <c r="Q13" s="2">
        <v>532.21934607570722</v>
      </c>
      <c r="R13" s="2">
        <v>373.55436776523595</v>
      </c>
      <c r="S13" s="2">
        <v>119.92288980635441</v>
      </c>
      <c r="T13" s="2">
        <v>11215.39232965572</v>
      </c>
      <c r="U13" s="68" t="str">
        <f t="shared" si="0"/>
        <v>2012Target Revenue</v>
      </c>
    </row>
    <row r="14" spans="4:21" ht="15" customHeight="1">
      <c r="D14" s="71" t="s">
        <v>77</v>
      </c>
      <c r="E14" s="2" t="s">
        <v>8</v>
      </c>
      <c r="F14" s="2">
        <v>195.76721758768898</v>
      </c>
      <c r="G14" s="2">
        <v>2602.0520165314606</v>
      </c>
      <c r="H14" s="2">
        <v>1230.3487207279393</v>
      </c>
      <c r="I14" s="2">
        <v>1676.9756225354122</v>
      </c>
      <c r="J14" s="2">
        <v>1716.4191395048765</v>
      </c>
      <c r="K14" s="2">
        <v>1573.3462955609355</v>
      </c>
      <c r="L14" s="2">
        <v>946.39222331068311</v>
      </c>
      <c r="M14" s="2">
        <v>318.99291494893163</v>
      </c>
      <c r="N14" s="2">
        <v>558.25404891331164</v>
      </c>
      <c r="O14" s="2">
        <v>266.44940097479906</v>
      </c>
      <c r="P14" s="2">
        <v>257.47959583268135</v>
      </c>
      <c r="Q14" s="2">
        <v>570.11509817081526</v>
      </c>
      <c r="R14" s="2">
        <v>389.31538274297162</v>
      </c>
      <c r="S14" s="2">
        <v>125.36709572804074</v>
      </c>
      <c r="T14" s="2">
        <v>12427.274773070549</v>
      </c>
      <c r="U14" s="68" t="str">
        <f t="shared" si="0"/>
        <v>2013Target Revenue</v>
      </c>
    </row>
    <row r="15" spans="4:21" ht="15" customHeight="1">
      <c r="D15" s="71" t="s">
        <v>77</v>
      </c>
      <c r="E15" s="2" t="s">
        <v>9</v>
      </c>
      <c r="F15" s="2">
        <v>211.33486106966481</v>
      </c>
      <c r="G15" s="2">
        <v>2456.2586337512375</v>
      </c>
      <c r="H15" s="2">
        <v>1159.3799838379796</v>
      </c>
      <c r="I15" s="2">
        <v>1595.1169464557045</v>
      </c>
      <c r="J15" s="2">
        <v>1905.5098838535594</v>
      </c>
      <c r="K15" s="2">
        <v>1784.4820732631633</v>
      </c>
      <c r="L15" s="2">
        <v>1003.6384327578404</v>
      </c>
      <c r="M15" s="2">
        <v>324.89771506624766</v>
      </c>
      <c r="N15" s="2">
        <v>627.55842572507015</v>
      </c>
      <c r="O15" s="2">
        <v>283.69565755538719</v>
      </c>
      <c r="P15" s="2">
        <v>277.45408134257201</v>
      </c>
      <c r="Q15" s="2">
        <v>626.71726446335219</v>
      </c>
      <c r="R15" s="2">
        <v>401.03742409120275</v>
      </c>
      <c r="S15" s="2">
        <v>150.62086296930673</v>
      </c>
      <c r="T15" s="2">
        <v>12807.702246202289</v>
      </c>
      <c r="U15" s="68" t="str">
        <f t="shared" si="0"/>
        <v>2014Target Revenue</v>
      </c>
    </row>
    <row r="16" spans="4:21" ht="15" customHeight="1">
      <c r="D16" s="71" t="s">
        <v>77</v>
      </c>
      <c r="E16" s="2" t="s">
        <v>10</v>
      </c>
      <c r="F16" s="2">
        <v>170.69740442664659</v>
      </c>
      <c r="G16" s="2">
        <v>2153.984376158242</v>
      </c>
      <c r="H16" s="2">
        <v>1053.745454857904</v>
      </c>
      <c r="I16" s="2">
        <v>1422.7749560309041</v>
      </c>
      <c r="J16" s="2">
        <v>2112.6805216025814</v>
      </c>
      <c r="K16" s="2">
        <v>2017.1258450071628</v>
      </c>
      <c r="L16" s="2">
        <v>1004.4735247810675</v>
      </c>
      <c r="M16" s="2">
        <v>330.56358254074422</v>
      </c>
      <c r="N16" s="2">
        <v>641.3414372897023</v>
      </c>
      <c r="O16" s="2">
        <v>306.97730924113557</v>
      </c>
      <c r="P16" s="2">
        <v>277.16733593702628</v>
      </c>
      <c r="Q16" s="2">
        <v>676.88905251449671</v>
      </c>
      <c r="R16" s="2">
        <v>434.69243593849296</v>
      </c>
      <c r="S16" s="2">
        <v>157.76178042871712</v>
      </c>
      <c r="T16" s="2">
        <v>12760.875016754826</v>
      </c>
      <c r="U16" s="68" t="str">
        <f t="shared" si="0"/>
        <v>2015Target Revenue</v>
      </c>
    </row>
    <row r="17" spans="4:21" ht="15" customHeight="1">
      <c r="D17" s="71" t="s">
        <v>77</v>
      </c>
      <c r="E17" s="2">
        <v>2016</v>
      </c>
      <c r="F17" s="2">
        <v>138.81998549683931</v>
      </c>
      <c r="G17" s="2">
        <v>1587.1611609627348</v>
      </c>
      <c r="H17" s="2">
        <v>848.38764983767044</v>
      </c>
      <c r="I17" s="2">
        <v>984.93845330985459</v>
      </c>
      <c r="J17" s="2">
        <v>1692.9041677189921</v>
      </c>
      <c r="K17" s="2">
        <v>1561.0766698325544</v>
      </c>
      <c r="L17" s="2">
        <v>737.25572132512548</v>
      </c>
      <c r="M17" s="2">
        <v>324.41566911762595</v>
      </c>
      <c r="N17" s="2">
        <v>637.25747106764152</v>
      </c>
      <c r="O17" s="2">
        <v>296.25883788103556</v>
      </c>
      <c r="P17" s="2">
        <v>262.39894848530355</v>
      </c>
      <c r="Q17" s="2">
        <v>649.07720474167616</v>
      </c>
      <c r="R17" s="2">
        <v>385.06516810378002</v>
      </c>
      <c r="S17" s="2">
        <v>178.81709126601359</v>
      </c>
      <c r="T17" s="2">
        <v>10283.834199146846</v>
      </c>
      <c r="U17" s="68" t="str">
        <f t="shared" si="0"/>
        <v>2016Target Revenue</v>
      </c>
    </row>
    <row r="18" spans="4:21" ht="15" customHeight="1">
      <c r="D18" s="71" t="s">
        <v>77</v>
      </c>
      <c r="E18" s="2">
        <v>2017</v>
      </c>
      <c r="F18" s="2">
        <v>126.86336222325114</v>
      </c>
      <c r="G18" s="2">
        <v>1521.0952556093077</v>
      </c>
      <c r="H18" s="2">
        <v>829.4955769274228</v>
      </c>
      <c r="I18" s="2">
        <v>979.50161694070948</v>
      </c>
      <c r="J18" s="2">
        <v>1598.6403305180822</v>
      </c>
      <c r="K18" s="2">
        <v>1557.0365496979146</v>
      </c>
      <c r="L18" s="2">
        <v>808.29668689526204</v>
      </c>
      <c r="M18" s="2">
        <v>311.12262896982617</v>
      </c>
      <c r="N18" s="2">
        <v>671.19314768023492</v>
      </c>
      <c r="O18" s="2">
        <v>292.32693176910357</v>
      </c>
      <c r="P18" s="2">
        <v>265.96455445052635</v>
      </c>
      <c r="Q18" s="2">
        <v>645.71189000997197</v>
      </c>
      <c r="R18" s="2">
        <v>406.61088104738735</v>
      </c>
      <c r="S18" s="2">
        <v>178.5626635421556</v>
      </c>
      <c r="T18" s="2">
        <v>10192.422076281155</v>
      </c>
      <c r="U18" s="68" t="str">
        <f t="shared" si="0"/>
        <v>2017Target Revenue</v>
      </c>
    </row>
    <row r="19" spans="4:21" ht="15" customHeight="1">
      <c r="D19" s="71" t="s">
        <v>77</v>
      </c>
      <c r="E19" s="2">
        <v>2018</v>
      </c>
      <c r="F19" s="2">
        <v>138.9288207665077</v>
      </c>
      <c r="G19" s="2">
        <v>1564.8486142531938</v>
      </c>
      <c r="H19" s="2">
        <v>867.1518782688546</v>
      </c>
      <c r="I19" s="2">
        <v>1009.7034073596931</v>
      </c>
      <c r="J19" s="2">
        <v>1539.2280399673261</v>
      </c>
      <c r="K19" s="2">
        <v>1396.9553897520505</v>
      </c>
      <c r="L19" s="2">
        <v>825.16084221004951</v>
      </c>
      <c r="M19" s="2">
        <v>241.43239365697409</v>
      </c>
      <c r="N19" s="2">
        <v>631.9716508014169</v>
      </c>
      <c r="O19" s="2">
        <v>300.58647334752158</v>
      </c>
      <c r="P19" s="2">
        <v>255.70103054908037</v>
      </c>
      <c r="Q19" s="2">
        <v>642.71340142735346</v>
      </c>
      <c r="R19" s="2">
        <v>421.28895171756341</v>
      </c>
      <c r="S19" s="2">
        <v>167.19992765768234</v>
      </c>
      <c r="T19" s="2">
        <v>10002.870821735267</v>
      </c>
      <c r="U19" s="68" t="str">
        <f t="shared" si="0"/>
        <v>2018Target Revenue</v>
      </c>
    </row>
    <row r="20" spans="4:21" ht="15" customHeight="1">
      <c r="D20" s="71" t="s">
        <v>77</v>
      </c>
      <c r="E20" s="2" t="s">
        <v>32</v>
      </c>
      <c r="F20" s="2">
        <v>139.53826944025076</v>
      </c>
      <c r="G20" s="2">
        <v>1535.2185511651758</v>
      </c>
      <c r="H20" s="2">
        <v>867.31052816004888</v>
      </c>
      <c r="I20" s="2">
        <v>1013.0733749219866</v>
      </c>
      <c r="J20" s="2">
        <v>1405.7033159393773</v>
      </c>
      <c r="K20" s="2">
        <v>1319.3967022923973</v>
      </c>
      <c r="L20" s="2">
        <v>826.23162578689335</v>
      </c>
      <c r="M20" s="2">
        <v>249.60480571607727</v>
      </c>
      <c r="N20" s="2">
        <v>651.438985399986</v>
      </c>
      <c r="O20" s="2">
        <v>303.1442606527375</v>
      </c>
      <c r="P20" s="2">
        <v>257.01656793342534</v>
      </c>
      <c r="Q20" s="2">
        <v>659.54182601393904</v>
      </c>
      <c r="R20" s="2">
        <v>438.10569472795038</v>
      </c>
      <c r="S20" s="2">
        <v>170.23371288146527</v>
      </c>
      <c r="T20" s="2">
        <v>9835.5582210317116</v>
      </c>
      <c r="U20" s="68" t="str">
        <f t="shared" si="0"/>
        <v>2019Target Revenue</v>
      </c>
    </row>
    <row r="21" spans="4:21" ht="15" customHeight="1">
      <c r="D21" s="71" t="s">
        <v>77</v>
      </c>
      <c r="E21" s="2" t="s">
        <v>33</v>
      </c>
      <c r="F21" s="2">
        <v>136.01105073155927</v>
      </c>
      <c r="G21" s="2">
        <v>1473.8637215965184</v>
      </c>
      <c r="H21" s="2">
        <v>846.18107643129838</v>
      </c>
      <c r="I21" s="2">
        <v>1010.9053439458479</v>
      </c>
      <c r="J21" s="2">
        <v>1374.8992463488594</v>
      </c>
      <c r="K21" s="2">
        <v>1305.2126768904282</v>
      </c>
      <c r="L21" s="2">
        <v>845.01805831618196</v>
      </c>
      <c r="M21" s="2">
        <v>238.54592849893308</v>
      </c>
      <c r="N21" s="2">
        <v>669.28471738419535</v>
      </c>
      <c r="O21" s="2">
        <v>314.47295733834591</v>
      </c>
      <c r="P21" s="2">
        <v>275.52261935887049</v>
      </c>
      <c r="Q21" s="2">
        <v>687.52900626274584</v>
      </c>
      <c r="R21" s="2">
        <v>462.44670830760339</v>
      </c>
      <c r="S21" s="2">
        <v>161.13019450540213</v>
      </c>
      <c r="T21" s="2">
        <v>9801.0233059167895</v>
      </c>
      <c r="U21" s="68" t="str">
        <f t="shared" si="0"/>
        <v>2020Target Revenue</v>
      </c>
    </row>
    <row r="22" spans="4:21" ht="15.75" customHeight="1">
      <c r="D22" s="71" t="s">
        <v>78</v>
      </c>
      <c r="E22" s="2" t="s">
        <v>1</v>
      </c>
      <c r="F22" s="2">
        <v>154.50973566455176</v>
      </c>
      <c r="G22" s="2">
        <v>1173.0508941202499</v>
      </c>
      <c r="H22" s="2">
        <v>752.29201650613425</v>
      </c>
      <c r="I22" s="2">
        <v>801.89560347662905</v>
      </c>
      <c r="J22" s="2">
        <v>884.20370633811672</v>
      </c>
      <c r="K22" s="2">
        <v>956.04382407763842</v>
      </c>
      <c r="L22" s="2">
        <v>639.03486189097021</v>
      </c>
      <c r="M22" s="2">
        <v>186.63891622678759</v>
      </c>
      <c r="N22" s="2">
        <v>411.57683398459341</v>
      </c>
      <c r="O22" s="2">
        <v>271.15015740325248</v>
      </c>
      <c r="P22" s="2">
        <v>206.35361291536046</v>
      </c>
      <c r="Q22" s="2">
        <v>530.35254822164484</v>
      </c>
      <c r="R22" s="2">
        <v>383.71495993900788</v>
      </c>
      <c r="S22" s="2">
        <v>107.98425126316504</v>
      </c>
      <c r="T22" s="2">
        <v>7458.8019220281021</v>
      </c>
      <c r="U22" s="68" t="str">
        <f t="shared" si="0"/>
        <v>2006Actual Revenue</v>
      </c>
    </row>
    <row r="23" spans="4:21" ht="15.75" customHeight="1">
      <c r="D23" s="71" t="s">
        <v>78</v>
      </c>
      <c r="E23" s="2" t="s">
        <v>2</v>
      </c>
      <c r="F23" s="2">
        <v>156.36986671059438</v>
      </c>
      <c r="G23" s="2">
        <v>1201.3305546591371</v>
      </c>
      <c r="H23" s="2">
        <v>769.71585679019051</v>
      </c>
      <c r="I23" s="2">
        <v>858.85700124976518</v>
      </c>
      <c r="J23" s="2">
        <v>935.41087219341102</v>
      </c>
      <c r="K23" s="2">
        <v>942.68893720981055</v>
      </c>
      <c r="L23" s="2">
        <v>649.93071328554788</v>
      </c>
      <c r="M23" s="2">
        <v>195.89327636508861</v>
      </c>
      <c r="N23" s="2">
        <v>428.81973897766511</v>
      </c>
      <c r="O23" s="2">
        <v>272.05918193527094</v>
      </c>
      <c r="P23" s="2">
        <v>213.74341951135924</v>
      </c>
      <c r="Q23" s="2">
        <v>528.64969079796015</v>
      </c>
      <c r="R23" s="2">
        <v>388.72739494707872</v>
      </c>
      <c r="S23" s="2">
        <v>96.331573014880661</v>
      </c>
      <c r="T23" s="2">
        <v>7638.5280776477603</v>
      </c>
      <c r="U23" s="68" t="str">
        <f t="shared" si="0"/>
        <v>2007Actual Revenue</v>
      </c>
    </row>
    <row r="24" spans="4:21" ht="15.75" customHeight="1">
      <c r="D24" s="71" t="s">
        <v>78</v>
      </c>
      <c r="E24" s="2" t="s">
        <v>3</v>
      </c>
      <c r="F24" s="2">
        <v>165.11443647901399</v>
      </c>
      <c r="G24" s="2">
        <v>1265.5231185322334</v>
      </c>
      <c r="H24" s="2">
        <v>846.84976118445775</v>
      </c>
      <c r="I24" s="2">
        <v>898.826587612494</v>
      </c>
      <c r="J24" s="2">
        <v>993.24687603441032</v>
      </c>
      <c r="K24" s="2">
        <v>965.67636378360805</v>
      </c>
      <c r="L24" s="2">
        <v>656.75599426581903</v>
      </c>
      <c r="M24" s="2">
        <v>224.29820272934555</v>
      </c>
      <c r="N24" s="2">
        <v>427.98731860401864</v>
      </c>
      <c r="O24" s="2">
        <v>259.64897991726991</v>
      </c>
      <c r="P24" s="2">
        <v>212.82671083853344</v>
      </c>
      <c r="Q24" s="2">
        <v>521.93763649306038</v>
      </c>
      <c r="R24" s="2">
        <v>379.20610829515323</v>
      </c>
      <c r="S24" s="2">
        <v>98.437143768029756</v>
      </c>
      <c r="T24" s="2">
        <v>7916.3352385374474</v>
      </c>
      <c r="U24" s="68" t="str">
        <f t="shared" si="0"/>
        <v>2008Actual Revenue</v>
      </c>
    </row>
    <row r="25" spans="4:21" ht="15.75" customHeight="1">
      <c r="D25" s="71" t="s">
        <v>78</v>
      </c>
      <c r="E25" s="2" t="s">
        <v>4</v>
      </c>
      <c r="F25" s="2">
        <v>152.64736469035677</v>
      </c>
      <c r="G25" s="2">
        <v>1326.3081766821119</v>
      </c>
      <c r="H25" s="2">
        <v>864.6448062143736</v>
      </c>
      <c r="I25" s="2">
        <v>939.03742548275829</v>
      </c>
      <c r="J25" s="2">
        <v>1160.0701976453872</v>
      </c>
      <c r="K25" s="2">
        <v>1004.4469979635002</v>
      </c>
      <c r="L25" s="2">
        <v>670.84717721709512</v>
      </c>
      <c r="M25" s="2">
        <v>242.64439588812863</v>
      </c>
      <c r="N25" s="2">
        <v>413.539250564589</v>
      </c>
      <c r="O25" s="2">
        <v>259.03601015206601</v>
      </c>
      <c r="P25" s="2">
        <v>220.97889759006702</v>
      </c>
      <c r="Q25" s="2">
        <v>533.91963851631522</v>
      </c>
      <c r="R25" s="2">
        <v>364.52403885713045</v>
      </c>
      <c r="S25" s="2">
        <v>105.30570225854454</v>
      </c>
      <c r="T25" s="2">
        <v>8257.9500797224246</v>
      </c>
      <c r="U25" s="68" t="str">
        <f t="shared" si="0"/>
        <v>2009Actual Revenue</v>
      </c>
    </row>
    <row r="26" spans="4:21" ht="15.75" customHeight="1">
      <c r="D26" s="71" t="s">
        <v>78</v>
      </c>
      <c r="E26" s="2" t="s">
        <v>5</v>
      </c>
      <c r="F26" s="2">
        <v>175.99875623331536</v>
      </c>
      <c r="G26" s="2">
        <v>1568.3020444765316</v>
      </c>
      <c r="H26" s="2">
        <v>969.833195595755</v>
      </c>
      <c r="I26" s="2">
        <v>1084.8983892571971</v>
      </c>
      <c r="J26" s="2">
        <v>1231.7320305206954</v>
      </c>
      <c r="K26" s="2">
        <v>1058.4749203394526</v>
      </c>
      <c r="L26" s="2">
        <v>686.55924504821428</v>
      </c>
      <c r="M26" s="2">
        <v>273.60952015162172</v>
      </c>
      <c r="N26" s="2">
        <v>466.10620654071187</v>
      </c>
      <c r="O26" s="2">
        <v>261.93677684892197</v>
      </c>
      <c r="P26" s="2">
        <v>209.98806919875474</v>
      </c>
      <c r="Q26" s="2">
        <v>514.22695253003417</v>
      </c>
      <c r="R26" s="2">
        <v>363.0809938902612</v>
      </c>
      <c r="S26" s="2">
        <v>124.11059749576809</v>
      </c>
      <c r="T26" s="2">
        <v>8988.8576981272381</v>
      </c>
      <c r="U26" s="68" t="str">
        <f t="shared" si="0"/>
        <v>2010Actual Revenue</v>
      </c>
    </row>
    <row r="27" spans="4:21" ht="15.75" customHeight="1">
      <c r="D27" s="71" t="s">
        <v>78</v>
      </c>
      <c r="E27" s="2" t="s">
        <v>6</v>
      </c>
      <c r="F27" s="2">
        <v>230.6564615769685</v>
      </c>
      <c r="G27" s="2">
        <v>1865.6974757480077</v>
      </c>
      <c r="H27" s="2">
        <v>1094.0581578486685</v>
      </c>
      <c r="I27" s="2">
        <v>1210.6610590576286</v>
      </c>
      <c r="J27" s="2">
        <v>1238.8105432442371</v>
      </c>
      <c r="K27" s="2">
        <v>1224.0284885517804</v>
      </c>
      <c r="L27" s="2">
        <v>742.50595420193088</v>
      </c>
      <c r="M27" s="2">
        <v>268.81368416099144</v>
      </c>
      <c r="N27" s="2">
        <v>489.79776291002793</v>
      </c>
      <c r="O27" s="2">
        <v>234.95508171359057</v>
      </c>
      <c r="P27" s="2">
        <v>220.94936913697327</v>
      </c>
      <c r="Q27" s="2">
        <v>501.6164476893469</v>
      </c>
      <c r="R27" s="2">
        <v>360.67659406267592</v>
      </c>
      <c r="S27" s="2">
        <v>118.28537379620911</v>
      </c>
      <c r="T27" s="2">
        <v>9801.512453699037</v>
      </c>
      <c r="U27" s="68" t="str">
        <f t="shared" si="0"/>
        <v>2011Actual Revenue</v>
      </c>
    </row>
    <row r="28" spans="4:21" ht="15.75" customHeight="1">
      <c r="D28" s="71" t="s">
        <v>78</v>
      </c>
      <c r="E28" s="2" t="s">
        <v>7</v>
      </c>
      <c r="F28" s="2">
        <v>234.5047252323543</v>
      </c>
      <c r="G28" s="2">
        <v>2120.4655981579954</v>
      </c>
      <c r="H28" s="2">
        <v>1171.9784408536304</v>
      </c>
      <c r="I28" s="2">
        <v>1473.6678225366152</v>
      </c>
      <c r="J28" s="2">
        <v>1388.9498282969241</v>
      </c>
      <c r="K28" s="2">
        <v>1345.1463996242987</v>
      </c>
      <c r="L28" s="2">
        <v>908.92890798820133</v>
      </c>
      <c r="M28" s="2">
        <v>285.4513436283849</v>
      </c>
      <c r="N28" s="2">
        <v>513.3108224257943</v>
      </c>
      <c r="O28" s="2">
        <v>246.2493035445228</v>
      </c>
      <c r="P28" s="2">
        <v>228.11917369027941</v>
      </c>
      <c r="Q28" s="2">
        <v>532.5330439180093</v>
      </c>
      <c r="R28" s="2">
        <v>370.0642307203982</v>
      </c>
      <c r="S28" s="2">
        <v>119.92288980635441</v>
      </c>
      <c r="T28" s="2">
        <v>10939.292530423761</v>
      </c>
      <c r="U28" s="68" t="str">
        <f t="shared" si="0"/>
        <v>2012Actual Revenue</v>
      </c>
    </row>
    <row r="29" spans="4:21" ht="15.75" customHeight="1">
      <c r="D29" s="71" t="s">
        <v>78</v>
      </c>
      <c r="E29" s="2" t="s">
        <v>8</v>
      </c>
      <c r="F29" s="2">
        <v>243.96041299387659</v>
      </c>
      <c r="G29" s="2">
        <v>2516.1572941357695</v>
      </c>
      <c r="H29" s="2">
        <v>1185.3470868125798</v>
      </c>
      <c r="I29" s="2">
        <v>1711.6721066907678</v>
      </c>
      <c r="J29" s="2">
        <v>1570.5130237283868</v>
      </c>
      <c r="K29" s="2">
        <v>1530.0566754101242</v>
      </c>
      <c r="L29" s="2">
        <v>940.45657190729412</v>
      </c>
      <c r="M29" s="2">
        <v>306.17696261156499</v>
      </c>
      <c r="N29" s="2">
        <v>563.95057352258459</v>
      </c>
      <c r="O29" s="2">
        <v>262.60154306311318</v>
      </c>
      <c r="P29" s="2">
        <v>253.21190042541431</v>
      </c>
      <c r="Q29" s="2">
        <v>596.12614553080709</v>
      </c>
      <c r="R29" s="2">
        <v>383.84664445409402</v>
      </c>
      <c r="S29" s="2">
        <v>125.36709572804074</v>
      </c>
      <c r="T29" s="2">
        <v>12189.444037014417</v>
      </c>
      <c r="U29" s="68" t="str">
        <f t="shared" si="0"/>
        <v>2013Actual Revenue</v>
      </c>
    </row>
    <row r="30" spans="4:21" ht="15.75" customHeight="1">
      <c r="D30" s="71" t="s">
        <v>78</v>
      </c>
      <c r="E30" s="2" t="s">
        <v>9</v>
      </c>
      <c r="F30" s="2">
        <v>255.5364663098087</v>
      </c>
      <c r="G30" s="2">
        <v>2392.362567838602</v>
      </c>
      <c r="H30" s="2">
        <v>1139.5766280748828</v>
      </c>
      <c r="I30" s="2">
        <v>1559.593717516899</v>
      </c>
      <c r="J30" s="2">
        <v>1802.2934908565881</v>
      </c>
      <c r="K30" s="2">
        <v>1718.1164007413047</v>
      </c>
      <c r="L30" s="2">
        <v>952.38634378914844</v>
      </c>
      <c r="M30" s="2">
        <v>306.51331357555273</v>
      </c>
      <c r="N30" s="2">
        <v>636.64215107155223</v>
      </c>
      <c r="O30" s="2">
        <v>278.54665792556631</v>
      </c>
      <c r="P30" s="2">
        <v>268.60636870708606</v>
      </c>
      <c r="Q30" s="2">
        <v>644.66657455458244</v>
      </c>
      <c r="R30" s="2">
        <v>386.52173895086628</v>
      </c>
      <c r="S30" s="2">
        <v>150.62086296930673</v>
      </c>
      <c r="T30" s="2">
        <v>12491.983282881747</v>
      </c>
      <c r="U30" s="68" t="str">
        <f t="shared" si="0"/>
        <v>2014Actual Revenue</v>
      </c>
    </row>
    <row r="31" spans="4:21" ht="15" customHeight="1">
      <c r="D31" s="71" t="s">
        <v>78</v>
      </c>
      <c r="E31" s="2" t="s">
        <v>10</v>
      </c>
      <c r="F31" s="2">
        <v>173.7997446117829</v>
      </c>
      <c r="G31" s="2">
        <v>2207.7168091105764</v>
      </c>
      <c r="H31" s="2">
        <v>1084.1809656739958</v>
      </c>
      <c r="I31" s="2">
        <v>1503.0293348782186</v>
      </c>
      <c r="J31" s="2">
        <v>2091.5915408473516</v>
      </c>
      <c r="K31" s="2">
        <v>1945.1188464992338</v>
      </c>
      <c r="L31" s="2">
        <v>1018.3975492529622</v>
      </c>
      <c r="M31" s="2">
        <v>313.81308108441937</v>
      </c>
      <c r="N31" s="2">
        <v>709.15750621326561</v>
      </c>
      <c r="O31" s="2">
        <v>308.96968741174828</v>
      </c>
      <c r="P31" s="2">
        <v>278.47310802536487</v>
      </c>
      <c r="Q31" s="2">
        <v>705.73110632238092</v>
      </c>
      <c r="R31" s="2">
        <v>430.94414143756234</v>
      </c>
      <c r="S31" s="2">
        <v>157.76178042871712</v>
      </c>
      <c r="T31" s="2">
        <v>12928.685201797578</v>
      </c>
      <c r="U31" s="68" t="str">
        <f t="shared" si="0"/>
        <v>2015Actual Revenue</v>
      </c>
    </row>
    <row r="32" spans="4:21" ht="15" customHeight="1">
      <c r="D32" s="71" t="s">
        <v>78</v>
      </c>
      <c r="E32" s="2">
        <v>2016</v>
      </c>
      <c r="F32" s="2">
        <v>146.86497372176495</v>
      </c>
      <c r="G32" s="2">
        <v>1625.2413807430719</v>
      </c>
      <c r="H32" s="2">
        <v>911.30449167809684</v>
      </c>
      <c r="I32" s="2">
        <v>925.99985904809398</v>
      </c>
      <c r="J32" s="2">
        <v>1685.963940344096</v>
      </c>
      <c r="K32" s="2">
        <v>1564.8671900954675</v>
      </c>
      <c r="L32" s="2">
        <v>733.98997828970141</v>
      </c>
      <c r="M32" s="2">
        <v>332.46166449283686</v>
      </c>
      <c r="N32" s="2">
        <v>623.7844509260625</v>
      </c>
      <c r="O32" s="2">
        <v>296.26233620766806</v>
      </c>
      <c r="P32" s="2">
        <v>271.61284620311142</v>
      </c>
      <c r="Q32" s="2">
        <v>658.57180381040507</v>
      </c>
      <c r="R32" s="2">
        <v>395.92604914976562</v>
      </c>
      <c r="S32" s="2">
        <v>178.81709126601359</v>
      </c>
      <c r="T32" s="2">
        <v>10351.668055976155</v>
      </c>
      <c r="U32" s="68" t="str">
        <f t="shared" si="0"/>
        <v>2016Actual Revenue</v>
      </c>
    </row>
    <row r="33" spans="3:21" ht="15" customHeight="1">
      <c r="D33" s="71" t="s">
        <v>78</v>
      </c>
      <c r="E33" s="2">
        <v>2017</v>
      </c>
      <c r="F33" s="2">
        <v>153.30196321170615</v>
      </c>
      <c r="G33" s="2">
        <v>1649.4132906765403</v>
      </c>
      <c r="H33" s="2">
        <v>932.50786093844818</v>
      </c>
      <c r="I33" s="2">
        <v>1012.2168487466832</v>
      </c>
      <c r="J33" s="2">
        <v>1641.8011738043356</v>
      </c>
      <c r="K33" s="2">
        <v>1597.1605196398018</v>
      </c>
      <c r="L33" s="2">
        <v>804.27654874728273</v>
      </c>
      <c r="M33" s="2">
        <v>319.60582792761772</v>
      </c>
      <c r="N33" s="2">
        <v>677.3272496373819</v>
      </c>
      <c r="O33" s="2">
        <v>291.12424887671318</v>
      </c>
      <c r="P33" s="2">
        <v>283.72829704373822</v>
      </c>
      <c r="Q33" s="2">
        <v>656.97389055235453</v>
      </c>
      <c r="R33" s="2">
        <v>420.31128956494371</v>
      </c>
      <c r="S33" s="2">
        <v>178.5626635421556</v>
      </c>
      <c r="T33" s="2">
        <v>10618.311672909704</v>
      </c>
      <c r="U33" s="68" t="str">
        <f t="shared" si="0"/>
        <v>2017Actual Revenue</v>
      </c>
    </row>
    <row r="34" spans="3:21" ht="15" customHeight="1">
      <c r="D34" s="71" t="s">
        <v>78</v>
      </c>
      <c r="E34" s="2">
        <v>2018</v>
      </c>
      <c r="F34" s="2">
        <v>138.52990891684573</v>
      </c>
      <c r="G34" s="2">
        <v>1575.0480964642518</v>
      </c>
      <c r="H34" s="2">
        <v>881.59964886597277</v>
      </c>
      <c r="I34" s="2">
        <v>1024.013610345055</v>
      </c>
      <c r="J34" s="2">
        <v>1553.030924123429</v>
      </c>
      <c r="K34" s="2">
        <v>1423.3699782216841</v>
      </c>
      <c r="L34" s="2">
        <v>823.74467782043132</v>
      </c>
      <c r="M34" s="2">
        <v>254.11360391758237</v>
      </c>
      <c r="N34" s="2">
        <v>631.53337112596432</v>
      </c>
      <c r="O34" s="2">
        <v>297.75445536585971</v>
      </c>
      <c r="P34" s="2">
        <v>256.63741054814079</v>
      </c>
      <c r="Q34" s="2">
        <v>647.18751053776418</v>
      </c>
      <c r="R34" s="2">
        <v>423.72637871585562</v>
      </c>
      <c r="S34" s="2">
        <v>167.19992765768234</v>
      </c>
      <c r="T34" s="2">
        <v>10097.489502626519</v>
      </c>
      <c r="U34" s="68" t="str">
        <f t="shared" si="0"/>
        <v>2018Actual Revenue</v>
      </c>
    </row>
    <row r="35" spans="3:21" ht="15" customHeight="1">
      <c r="D35" s="71" t="s">
        <v>78</v>
      </c>
      <c r="E35" s="2" t="s">
        <v>32</v>
      </c>
      <c r="F35" s="2">
        <v>139.01507561043377</v>
      </c>
      <c r="G35" s="2">
        <v>1537.8781648647669</v>
      </c>
      <c r="H35" s="2">
        <v>896.12148485871001</v>
      </c>
      <c r="I35" s="2">
        <v>1017.339955680151</v>
      </c>
      <c r="J35" s="2">
        <v>1423.3680738485602</v>
      </c>
      <c r="K35" s="2">
        <v>1345.0531309226221</v>
      </c>
      <c r="L35" s="2">
        <v>826.98212663813149</v>
      </c>
      <c r="M35" s="2">
        <v>243.90129517063559</v>
      </c>
      <c r="N35" s="2">
        <v>666.76962953682403</v>
      </c>
      <c r="O35" s="2">
        <v>301.02647653335049</v>
      </c>
      <c r="P35" s="2">
        <v>260.3211842830533</v>
      </c>
      <c r="Q35" s="2">
        <v>660.14179421893232</v>
      </c>
      <c r="R35" s="2">
        <v>434.3031979976945</v>
      </c>
      <c r="S35" s="2">
        <v>170.23371288146527</v>
      </c>
      <c r="T35" s="2">
        <v>9922.4553030453317</v>
      </c>
      <c r="U35" s="68" t="str">
        <f t="shared" si="0"/>
        <v>2019Actual Revenue</v>
      </c>
    </row>
    <row r="36" spans="3:21" ht="15" customHeight="1">
      <c r="D36" s="71" t="s">
        <v>78</v>
      </c>
      <c r="E36" s="2" t="s">
        <v>33</v>
      </c>
      <c r="F36" s="2">
        <v>133.22399472417524</v>
      </c>
      <c r="G36" s="2">
        <v>1448.5554217874467</v>
      </c>
      <c r="H36" s="2">
        <v>839.54856233232408</v>
      </c>
      <c r="I36" s="2">
        <v>987.10355318251106</v>
      </c>
      <c r="J36" s="2">
        <v>1375.3682530148274</v>
      </c>
      <c r="K36" s="2">
        <v>1326.8675665559831</v>
      </c>
      <c r="L36" s="2">
        <v>845.01805831618196</v>
      </c>
      <c r="M36" s="2">
        <v>246.11766806438331</v>
      </c>
      <c r="N36" s="2">
        <v>679.35564805808906</v>
      </c>
      <c r="O36" s="2">
        <v>290.40680530000003</v>
      </c>
      <c r="P36" s="2">
        <v>272.27583637196102</v>
      </c>
      <c r="Q36" s="2">
        <v>689.62504091999995</v>
      </c>
      <c r="R36" s="2">
        <v>469.85020900000001</v>
      </c>
      <c r="S36" s="2">
        <v>173.67144749322441</v>
      </c>
      <c r="T36" s="2">
        <v>9776.9880651211079</v>
      </c>
      <c r="U36" s="68" t="str">
        <f t="shared" si="0"/>
        <v>2020Actual Revenue</v>
      </c>
    </row>
    <row r="37" spans="3:21" ht="15" customHeight="1">
      <c r="D37" s="71" t="s">
        <v>48</v>
      </c>
      <c r="E37" s="2" t="s">
        <v>1</v>
      </c>
      <c r="F37" s="2">
        <v>740.30373489517751</v>
      </c>
      <c r="G37" s="2">
        <v>6961.4018441918333</v>
      </c>
      <c r="H37" s="2">
        <v>3964.0893727124103</v>
      </c>
      <c r="I37" s="2">
        <v>3931.7942788454829</v>
      </c>
      <c r="J37" s="2">
        <v>6950.101711441479</v>
      </c>
      <c r="K37" s="2">
        <v>6543.2768805361929</v>
      </c>
      <c r="L37" s="2">
        <v>3541.0845424078871</v>
      </c>
      <c r="M37" s="2">
        <v>1233.7744961588337</v>
      </c>
      <c r="N37" s="2">
        <v>1962.4846605686694</v>
      </c>
      <c r="O37" s="2">
        <v>1471.7555004528849</v>
      </c>
      <c r="P37" s="2">
        <v>847.5445529464514</v>
      </c>
      <c r="Q37" s="2">
        <v>2406.5599920818968</v>
      </c>
      <c r="R37" s="2">
        <v>1769.3896477414196</v>
      </c>
      <c r="S37" s="2">
        <v>499.94693885024731</v>
      </c>
      <c r="T37" s="2">
        <v>42823.508153830851</v>
      </c>
      <c r="U37" s="68" t="str">
        <f t="shared" si="0"/>
        <v>2006Forecast RAB</v>
      </c>
    </row>
    <row r="38" spans="3:21" ht="15" customHeight="1">
      <c r="D38" s="71" t="s">
        <v>48</v>
      </c>
      <c r="E38" s="2" t="s">
        <v>2</v>
      </c>
      <c r="F38" s="2">
        <v>755.32676476340225</v>
      </c>
      <c r="G38" s="2">
        <v>7429.5791023912625</v>
      </c>
      <c r="H38" s="2">
        <v>4238.0019415173883</v>
      </c>
      <c r="I38" s="2">
        <v>4166.4866775240771</v>
      </c>
      <c r="J38" s="2">
        <v>7686.9477845288457</v>
      </c>
      <c r="K38" s="2">
        <v>7212.9349448612102</v>
      </c>
      <c r="L38" s="2">
        <v>3538.214943913229</v>
      </c>
      <c r="M38" s="2">
        <v>1309.9664760540845</v>
      </c>
      <c r="N38" s="2">
        <v>2021.9538927071137</v>
      </c>
      <c r="O38" s="2">
        <v>1511.2096641476398</v>
      </c>
      <c r="P38" s="2">
        <v>851.14438540035246</v>
      </c>
      <c r="Q38" s="2">
        <v>2490.3640916087115</v>
      </c>
      <c r="R38" s="2">
        <v>1770.9735740211361</v>
      </c>
      <c r="S38" s="2">
        <v>509.54745432165043</v>
      </c>
      <c r="T38" s="2">
        <v>45492.651697760084</v>
      </c>
      <c r="U38" s="68" t="str">
        <f t="shared" si="0"/>
        <v>2007Forecast RAB</v>
      </c>
    </row>
    <row r="39" spans="3:21" ht="15" customHeight="1">
      <c r="D39" s="71" t="s">
        <v>48</v>
      </c>
      <c r="E39" s="2" t="s">
        <v>3</v>
      </c>
      <c r="F39" s="2">
        <v>747.77199479070146</v>
      </c>
      <c r="G39" s="2">
        <v>7883.0378324546973</v>
      </c>
      <c r="H39" s="2">
        <v>4511.3458266270045</v>
      </c>
      <c r="I39" s="2">
        <v>4414.364058846546</v>
      </c>
      <c r="J39" s="2">
        <v>8428.439065326771</v>
      </c>
      <c r="K39" s="2">
        <v>7950.239535379158</v>
      </c>
      <c r="L39" s="2">
        <v>3523.8669514399394</v>
      </c>
      <c r="M39" s="2">
        <v>1371.9767163194847</v>
      </c>
      <c r="N39" s="2">
        <v>2075.2314130248483</v>
      </c>
      <c r="O39" s="2">
        <v>1548.6479216682103</v>
      </c>
      <c r="P39" s="2">
        <v>857.48009051921815</v>
      </c>
      <c r="Q39" s="2">
        <v>2578.4879900802084</v>
      </c>
      <c r="R39" s="2">
        <v>1769.2456544432634</v>
      </c>
      <c r="S39" s="2">
        <v>556.65765961570401</v>
      </c>
      <c r="T39" s="2">
        <v>48216.792710535759</v>
      </c>
      <c r="U39" s="68" t="str">
        <f t="shared" si="0"/>
        <v>2008Forecast RAB</v>
      </c>
    </row>
    <row r="40" spans="3:21" ht="15" customHeight="1">
      <c r="D40" s="71" t="s">
        <v>48</v>
      </c>
      <c r="E40" s="2" t="s">
        <v>4</v>
      </c>
      <c r="F40" s="2">
        <v>745.66691487943467</v>
      </c>
      <c r="G40" s="2">
        <v>8346.997475072847</v>
      </c>
      <c r="H40" s="2">
        <v>4721.1813387445854</v>
      </c>
      <c r="I40" s="2">
        <v>4673.1750786204548</v>
      </c>
      <c r="J40" s="2">
        <v>9129.4299413982644</v>
      </c>
      <c r="K40" s="2">
        <v>8713.9220166138493</v>
      </c>
      <c r="L40" s="2">
        <v>3520.9973529452809</v>
      </c>
      <c r="M40" s="2">
        <v>1435.8708771384308</v>
      </c>
      <c r="N40" s="2">
        <v>2133.6926920762007</v>
      </c>
      <c r="O40" s="2">
        <v>1605.0932945453781</v>
      </c>
      <c r="P40" s="2">
        <v>855.17619774872162</v>
      </c>
      <c r="Q40" s="2">
        <v>2659.7002102402148</v>
      </c>
      <c r="R40" s="2">
        <v>1797.3243475836914</v>
      </c>
      <c r="S40" s="2">
        <v>596.4088496088649</v>
      </c>
      <c r="T40" s="2">
        <v>50934.636587216213</v>
      </c>
      <c r="U40" s="68" t="str">
        <f t="shared" si="0"/>
        <v>2009Forecast RAB</v>
      </c>
    </row>
    <row r="41" spans="3:21" ht="15" customHeight="1">
      <c r="D41" s="71" t="s">
        <v>48</v>
      </c>
      <c r="E41" s="2" t="s">
        <v>5</v>
      </c>
      <c r="F41" s="2">
        <v>798.62083385760866</v>
      </c>
      <c r="G41" s="2">
        <v>11964.48482737387</v>
      </c>
      <c r="H41" s="2">
        <v>5095.9997357904431</v>
      </c>
      <c r="I41" s="2">
        <v>6055.5655319000898</v>
      </c>
      <c r="J41" s="2">
        <v>8489.7681398251752</v>
      </c>
      <c r="K41" s="2">
        <v>9497.1751909609611</v>
      </c>
      <c r="L41" s="2">
        <v>3533.9105461712425</v>
      </c>
      <c r="M41" s="2">
        <v>1492.7511659451065</v>
      </c>
      <c r="N41" s="2">
        <v>2194.1698773017379</v>
      </c>
      <c r="O41" s="2">
        <v>1637.0598067360188</v>
      </c>
      <c r="P41" s="2">
        <v>862.08787606021156</v>
      </c>
      <c r="Q41" s="2">
        <v>2742.4963566799379</v>
      </c>
      <c r="R41" s="2">
        <v>1848.5859617272415</v>
      </c>
      <c r="S41" s="2">
        <v>670.10981272997276</v>
      </c>
      <c r="T41" s="2">
        <v>56882.785663059622</v>
      </c>
      <c r="U41" s="68" t="str">
        <f t="shared" si="0"/>
        <v>2010Forecast RAB</v>
      </c>
    </row>
    <row r="42" spans="3:21" ht="15" customHeight="1">
      <c r="D42" s="71" t="s">
        <v>48</v>
      </c>
      <c r="E42" s="2" t="s">
        <v>6</v>
      </c>
      <c r="F42" s="2">
        <v>833.66883087806821</v>
      </c>
      <c r="G42" s="2">
        <v>13428.634540932908</v>
      </c>
      <c r="H42" s="2">
        <v>5620.0352311114721</v>
      </c>
      <c r="I42" s="2">
        <v>6673.9897285310408</v>
      </c>
      <c r="J42" s="2">
        <v>10726.763363947175</v>
      </c>
      <c r="K42" s="2">
        <v>9621.1639272666671</v>
      </c>
      <c r="L42" s="2">
        <v>3727.4900360231959</v>
      </c>
      <c r="M42" s="2">
        <v>1540.490363840398</v>
      </c>
      <c r="N42" s="2">
        <v>2674.3611579349072</v>
      </c>
      <c r="O42" s="2">
        <v>1640.7874879314288</v>
      </c>
      <c r="P42" s="2">
        <v>972.35097333454485</v>
      </c>
      <c r="Q42" s="2">
        <v>2823.5425159142728</v>
      </c>
      <c r="R42" s="2">
        <v>1766.4871739218129</v>
      </c>
      <c r="S42" s="2">
        <v>749.40516102117851</v>
      </c>
      <c r="T42" s="2">
        <v>62799.170492589074</v>
      </c>
      <c r="U42" s="68" t="str">
        <f t="shared" si="0"/>
        <v>2011Forecast RAB</v>
      </c>
    </row>
    <row r="43" spans="3:21" ht="15.5">
      <c r="C43" s="159"/>
      <c r="D43" s="71" t="s">
        <v>48</v>
      </c>
      <c r="E43" s="2" t="s">
        <v>7</v>
      </c>
      <c r="F43" s="2">
        <v>864.72230359038724</v>
      </c>
      <c r="G43" s="2">
        <v>15081.928473511573</v>
      </c>
      <c r="H43" s="2">
        <v>6050.5536790824235</v>
      </c>
      <c r="I43" s="2">
        <v>7347.8111893528458</v>
      </c>
      <c r="J43" s="2">
        <v>11824.627639846874</v>
      </c>
      <c r="K43" s="2">
        <v>10430.379752304474</v>
      </c>
      <c r="L43" s="2">
        <v>3947.3108659882932</v>
      </c>
      <c r="M43" s="2">
        <v>1579.6091735554755</v>
      </c>
      <c r="N43" s="2">
        <v>2899.0732098759631</v>
      </c>
      <c r="O43" s="2">
        <v>1736.4318287082535</v>
      </c>
      <c r="P43" s="2">
        <v>1019.9424843276732</v>
      </c>
      <c r="Q43" s="2">
        <v>2991.402482116252</v>
      </c>
      <c r="R43" s="2">
        <v>1877.8225091692159</v>
      </c>
      <c r="S43" s="2">
        <v>792.3551315418955</v>
      </c>
      <c r="T43" s="2">
        <v>68443.9707229716</v>
      </c>
      <c r="U43" s="68" t="str">
        <f t="shared" si="0"/>
        <v>2012Forecast RAB</v>
      </c>
    </row>
    <row r="44" spans="3:21" ht="15" customHeight="1">
      <c r="D44" s="71" t="s">
        <v>48</v>
      </c>
      <c r="E44" s="2" t="s">
        <v>8</v>
      </c>
      <c r="F44" s="2">
        <v>885.41266513892151</v>
      </c>
      <c r="G44" s="2">
        <v>16697.990774420825</v>
      </c>
      <c r="H44" s="2">
        <v>6416.1318414231218</v>
      </c>
      <c r="I44" s="2">
        <v>7990.3795317237254</v>
      </c>
      <c r="J44" s="2">
        <v>12864.621603123238</v>
      </c>
      <c r="K44" s="2">
        <v>11256.871797415843</v>
      </c>
      <c r="L44" s="2">
        <v>4102.2581352778898</v>
      </c>
      <c r="M44" s="2">
        <v>1714.2662630847569</v>
      </c>
      <c r="N44" s="2">
        <v>3118.7371765558482</v>
      </c>
      <c r="O44" s="2">
        <v>1845.1257560524912</v>
      </c>
      <c r="P44" s="2">
        <v>1062.0587971005034</v>
      </c>
      <c r="Q44" s="2">
        <v>3157.1297223402485</v>
      </c>
      <c r="R44" s="2">
        <v>1943.8648003316257</v>
      </c>
      <c r="S44" s="2">
        <v>886.42964958262746</v>
      </c>
      <c r="T44" s="2">
        <v>73941.278513571655</v>
      </c>
      <c r="U44" s="68" t="str">
        <f t="shared" si="0"/>
        <v>2013Forecast RAB</v>
      </c>
    </row>
    <row r="45" spans="3:21" ht="15" customHeight="1">
      <c r="D45" s="71" t="s">
        <v>48</v>
      </c>
      <c r="E45" s="2" t="s">
        <v>9</v>
      </c>
      <c r="F45" s="2">
        <v>901.30852347977088</v>
      </c>
      <c r="G45" s="2">
        <v>18222.237523598928</v>
      </c>
      <c r="H45" s="2">
        <v>6757.1502682141472</v>
      </c>
      <c r="I45" s="2">
        <v>8622.7884835117093</v>
      </c>
      <c r="J45" s="2">
        <v>13831.969088162723</v>
      </c>
      <c r="K45" s="2">
        <v>12104.881095468731</v>
      </c>
      <c r="L45" s="2">
        <v>4241.9380185703885</v>
      </c>
      <c r="M45" s="2">
        <v>1738.2817682849673</v>
      </c>
      <c r="N45" s="2">
        <v>3329.1473482509432</v>
      </c>
      <c r="O45" s="2">
        <v>1946.2794966907632</v>
      </c>
      <c r="P45" s="2">
        <v>1104.6473968463499</v>
      </c>
      <c r="Q45" s="2">
        <v>3329.7992747112544</v>
      </c>
      <c r="R45" s="2">
        <v>1985.5129877152126</v>
      </c>
      <c r="S45" s="2">
        <v>954.26740273574262</v>
      </c>
      <c r="T45" s="2">
        <v>79070.208676241644</v>
      </c>
      <c r="U45" s="68" t="str">
        <f t="shared" si="0"/>
        <v>2014Forecast RAB</v>
      </c>
    </row>
    <row r="46" spans="3:21" ht="15" customHeight="1">
      <c r="D46" s="71" t="s">
        <v>48</v>
      </c>
      <c r="E46" s="2" t="s">
        <v>10</v>
      </c>
      <c r="F46" s="2">
        <v>970.54152767272501</v>
      </c>
      <c r="G46" s="2">
        <v>16069.853085949113</v>
      </c>
      <c r="H46" s="2">
        <v>6472.8939910704157</v>
      </c>
      <c r="I46" s="2">
        <v>7826.4135299106838</v>
      </c>
      <c r="J46" s="2">
        <v>14848.91014399507</v>
      </c>
      <c r="K46" s="2">
        <v>13058.270925640858</v>
      </c>
      <c r="L46" s="2">
        <v>4361.392821954003</v>
      </c>
      <c r="M46" s="2">
        <v>1757.6038056853945</v>
      </c>
      <c r="N46" s="2">
        <v>3532.4274170832155</v>
      </c>
      <c r="O46" s="2">
        <v>2043.0102492569222</v>
      </c>
      <c r="P46" s="2">
        <v>1135.6453135194254</v>
      </c>
      <c r="Q46" s="2">
        <v>3494.3406353445607</v>
      </c>
      <c r="R46" s="2">
        <v>2021.4513168963847</v>
      </c>
      <c r="S46" s="2">
        <v>986.4824223338436</v>
      </c>
      <c r="T46" s="2">
        <v>78579.237186312617</v>
      </c>
      <c r="U46" s="68" t="str">
        <f t="shared" si="0"/>
        <v>2015Forecast RAB</v>
      </c>
    </row>
    <row r="47" spans="3:21" ht="15" customHeight="1">
      <c r="D47" s="71" t="s">
        <v>48</v>
      </c>
      <c r="E47" s="2">
        <v>2016</v>
      </c>
      <c r="F47" s="2">
        <v>977.45224244664098</v>
      </c>
      <c r="G47" s="2">
        <v>16231.468186923721</v>
      </c>
      <c r="H47" s="2">
        <v>6619.5915625597327</v>
      </c>
      <c r="I47" s="2">
        <v>8075.658292332203</v>
      </c>
      <c r="J47" s="2">
        <v>12419.912410201374</v>
      </c>
      <c r="K47" s="2">
        <v>11026.765419623705</v>
      </c>
      <c r="L47" s="2">
        <v>4322.0122552690418</v>
      </c>
      <c r="M47" s="2">
        <v>1777.8475885317775</v>
      </c>
      <c r="N47" s="2">
        <v>3839.1125187733069</v>
      </c>
      <c r="O47" s="2">
        <v>1951.2233940329693</v>
      </c>
      <c r="P47" s="2">
        <v>1330.4819226917211</v>
      </c>
      <c r="Q47" s="2">
        <v>3710.0768442242688</v>
      </c>
      <c r="R47" s="2">
        <v>2309.6144929850507</v>
      </c>
      <c r="S47" s="2">
        <v>1003.3846710108039</v>
      </c>
      <c r="T47" s="2">
        <v>75594.601801606317</v>
      </c>
      <c r="U47" s="68" t="str">
        <f t="shared" si="0"/>
        <v>2016Forecast RAB</v>
      </c>
    </row>
    <row r="48" spans="3:21" ht="15" customHeight="1">
      <c r="D48" s="71" t="s">
        <v>48</v>
      </c>
      <c r="E48" s="2">
        <v>2017</v>
      </c>
      <c r="F48" s="2">
        <v>988.92251519607271</v>
      </c>
      <c r="G48" s="2">
        <v>16376.374476191851</v>
      </c>
      <c r="H48" s="2">
        <v>6694.5815683924711</v>
      </c>
      <c r="I48" s="2">
        <v>8291.880783427232</v>
      </c>
      <c r="J48" s="2">
        <v>12646.988130157744</v>
      </c>
      <c r="K48" s="2">
        <v>11275.632001948734</v>
      </c>
      <c r="L48" s="2">
        <v>4439.9737527667457</v>
      </c>
      <c r="M48" s="2">
        <v>1798.903498471024</v>
      </c>
      <c r="N48" s="2">
        <v>4097.0061420486709</v>
      </c>
      <c r="O48" s="2">
        <v>2050.9008971835615</v>
      </c>
      <c r="P48" s="2">
        <v>1441.2371042571606</v>
      </c>
      <c r="Q48" s="2">
        <v>3937.9809579057787</v>
      </c>
      <c r="R48" s="2">
        <v>2406.2527791647558</v>
      </c>
      <c r="S48" s="2">
        <v>1003.2580101109667</v>
      </c>
      <c r="T48" s="2">
        <v>77449.892617222751</v>
      </c>
      <c r="U48" s="68" t="str">
        <f t="shared" si="0"/>
        <v>2017Forecast RAB</v>
      </c>
    </row>
    <row r="49" spans="4:21" ht="15" customHeight="1">
      <c r="D49" s="71" t="s">
        <v>48</v>
      </c>
      <c r="E49" s="2">
        <v>2018</v>
      </c>
      <c r="F49" s="58">
        <v>989.57197872884467</v>
      </c>
      <c r="G49" s="58">
        <v>16488.50254701552</v>
      </c>
      <c r="H49" s="58">
        <v>6756.5302496622371</v>
      </c>
      <c r="I49" s="58">
        <v>8485.0291532727751</v>
      </c>
      <c r="J49" s="58">
        <v>12805.519555806915</v>
      </c>
      <c r="K49" s="58">
        <v>11471.252934360651</v>
      </c>
      <c r="L49" s="58">
        <v>4537.6788230938619</v>
      </c>
      <c r="M49" s="58">
        <v>1745.766728496543</v>
      </c>
      <c r="N49" s="58">
        <v>4313.8374442703316</v>
      </c>
      <c r="O49" s="58">
        <v>2121.9208860314993</v>
      </c>
      <c r="P49" s="58">
        <v>1511.4469922550988</v>
      </c>
      <c r="Q49" s="58">
        <v>4181.2791983693678</v>
      </c>
      <c r="R49" s="58">
        <v>2464.1305730419012</v>
      </c>
      <c r="S49" s="58">
        <v>994.03477505933961</v>
      </c>
      <c r="T49" s="2">
        <v>78866.50183946488</v>
      </c>
      <c r="U49" s="68" t="str">
        <f t="shared" si="0"/>
        <v>2018Forecast RAB</v>
      </c>
    </row>
    <row r="50" spans="4:21" ht="15" customHeight="1">
      <c r="D50" s="71" t="s">
        <v>48</v>
      </c>
      <c r="E50" s="2" t="s">
        <v>32</v>
      </c>
      <c r="F50" s="58">
        <v>989.56386557877534</v>
      </c>
      <c r="G50" s="58">
        <v>16514.837697969087</v>
      </c>
      <c r="H50" s="58">
        <v>6799.1292934504181</v>
      </c>
      <c r="I50" s="58">
        <v>8641.8401439110603</v>
      </c>
      <c r="J50" s="58">
        <v>12955.73931964576</v>
      </c>
      <c r="K50" s="58">
        <v>11613.935106223184</v>
      </c>
      <c r="L50" s="58">
        <v>4622.5565831508084</v>
      </c>
      <c r="M50" s="58">
        <v>1754.1752331080547</v>
      </c>
      <c r="N50" s="58">
        <v>4552.424401601128</v>
      </c>
      <c r="O50" s="58">
        <v>2160.5608517671708</v>
      </c>
      <c r="P50" s="58">
        <v>1574.5867428972781</v>
      </c>
      <c r="Q50" s="58">
        <v>4373.6690361091651</v>
      </c>
      <c r="R50" s="58">
        <v>2504.4064370451051</v>
      </c>
      <c r="S50" s="58">
        <v>979.65738303910462</v>
      </c>
      <c r="T50" s="2">
        <v>80037.082095496095</v>
      </c>
      <c r="U50" s="68" t="str">
        <f t="shared" si="0"/>
        <v>2019Forecast RAB</v>
      </c>
    </row>
    <row r="51" spans="4:21" ht="15" customHeight="1">
      <c r="D51" s="71" t="s">
        <v>48</v>
      </c>
      <c r="E51" s="2" t="s">
        <v>33</v>
      </c>
      <c r="F51" s="58">
        <v>984.89555106716296</v>
      </c>
      <c r="G51" s="58">
        <v>16153.619631758471</v>
      </c>
      <c r="H51" s="58">
        <v>6760.100781427217</v>
      </c>
      <c r="I51" s="58">
        <v>8482.1333077883901</v>
      </c>
      <c r="J51" s="58">
        <v>13094.913965838427</v>
      </c>
      <c r="K51" s="58">
        <v>11738.865256740648</v>
      </c>
      <c r="L51" s="58">
        <v>4703.7866246448493</v>
      </c>
      <c r="M51" s="58">
        <v>1850.2898266287461</v>
      </c>
      <c r="N51" s="58">
        <v>4757.4763409778179</v>
      </c>
      <c r="O51" s="58">
        <v>2160.9179066763172</v>
      </c>
      <c r="P51" s="58">
        <v>1613.6029167694653</v>
      </c>
      <c r="Q51" s="58">
        <v>4537.8516330905059</v>
      </c>
      <c r="R51" s="58">
        <v>2532.0657206026772</v>
      </c>
      <c r="S51" s="58">
        <v>1027.5774783714971</v>
      </c>
      <c r="T51" s="2">
        <v>80398.096942382195</v>
      </c>
      <c r="U51" s="68" t="str">
        <f t="shared" si="0"/>
        <v>2020Forecast RAB</v>
      </c>
    </row>
    <row r="52" spans="4:21" ht="15" customHeight="1">
      <c r="D52" s="71" t="s">
        <v>47</v>
      </c>
      <c r="E52" s="2" t="s">
        <v>1</v>
      </c>
      <c r="F52" s="58">
        <v>727.39191243238861</v>
      </c>
      <c r="G52" s="58">
        <v>6839.5937754554952</v>
      </c>
      <c r="H52" s="58">
        <v>3767.0300949488774</v>
      </c>
      <c r="I52" s="58">
        <v>4064.1394590076256</v>
      </c>
      <c r="J52" s="58">
        <v>6880.8442665031325</v>
      </c>
      <c r="K52" s="58">
        <v>6420.5422895977363</v>
      </c>
      <c r="L52" s="58">
        <v>3727.4463485064775</v>
      </c>
      <c r="M52" s="58">
        <v>1189.8436130062748</v>
      </c>
      <c r="N52" s="58">
        <v>1912.6131871522432</v>
      </c>
      <c r="O52" s="58">
        <v>1408.953307439044</v>
      </c>
      <c r="P52" s="58">
        <v>836.1236571467781</v>
      </c>
      <c r="Q52" s="58">
        <v>2352.4377164358757</v>
      </c>
      <c r="R52" s="58">
        <v>1701.6410511689412</v>
      </c>
      <c r="S52" s="58">
        <v>499.94693885024731</v>
      </c>
      <c r="T52" s="2">
        <v>42328.547617651137</v>
      </c>
      <c r="U52" s="68" t="str">
        <f t="shared" si="0"/>
        <v>2006Actual RAB</v>
      </c>
    </row>
    <row r="53" spans="4:21" ht="15" customHeight="1">
      <c r="D53" s="71" t="s">
        <v>47</v>
      </c>
      <c r="E53" s="2" t="s">
        <v>2</v>
      </c>
      <c r="F53" s="58">
        <v>744.52108822416994</v>
      </c>
      <c r="G53" s="58">
        <v>7561.3228662879219</v>
      </c>
      <c r="H53" s="58">
        <v>4059.9312992287832</v>
      </c>
      <c r="I53" s="58">
        <v>4468.6712258405023</v>
      </c>
      <c r="J53" s="58">
        <v>7523.8517831585459</v>
      </c>
      <c r="K53" s="58">
        <v>7048.8744103598128</v>
      </c>
      <c r="L53" s="58">
        <v>3690.2737426555186</v>
      </c>
      <c r="M53" s="58">
        <v>1326.4021971961515</v>
      </c>
      <c r="N53" s="58">
        <v>2008.6597494853886</v>
      </c>
      <c r="O53" s="58">
        <v>1441.8774375345838</v>
      </c>
      <c r="P53" s="58">
        <v>879.5999331941789</v>
      </c>
      <c r="Q53" s="58">
        <v>2467.4717942622156</v>
      </c>
      <c r="R53" s="58">
        <v>1709.2458327357449</v>
      </c>
      <c r="S53" s="58">
        <v>509.54745432165043</v>
      </c>
      <c r="T53" s="2">
        <v>45440.250814485153</v>
      </c>
      <c r="U53" s="68" t="str">
        <f t="shared" si="0"/>
        <v>2007Actual RAB</v>
      </c>
    </row>
    <row r="54" spans="4:21" ht="15" customHeight="1">
      <c r="D54" s="71" t="s">
        <v>47</v>
      </c>
      <c r="E54" s="2" t="s">
        <v>3</v>
      </c>
      <c r="F54" s="58">
        <v>754.32083103944581</v>
      </c>
      <c r="G54" s="58">
        <v>8348.317489409319</v>
      </c>
      <c r="H54" s="58">
        <v>4307.8301129276952</v>
      </c>
      <c r="I54" s="58">
        <v>4914.2295316939253</v>
      </c>
      <c r="J54" s="58">
        <v>8058.3886222365481</v>
      </c>
      <c r="K54" s="58">
        <v>7554.8375934704954</v>
      </c>
      <c r="L54" s="58">
        <v>3640.1513181685564</v>
      </c>
      <c r="M54" s="58">
        <v>1378.4456267860144</v>
      </c>
      <c r="N54" s="58">
        <v>2068.5943839889724</v>
      </c>
      <c r="O54" s="58">
        <v>1409.510495193565</v>
      </c>
      <c r="P54" s="58">
        <v>849.98837299898275</v>
      </c>
      <c r="Q54" s="58">
        <v>2462.7201329307845</v>
      </c>
      <c r="R54" s="58">
        <v>1629.5489750422253</v>
      </c>
      <c r="S54" s="58">
        <v>556.65765961570401</v>
      </c>
      <c r="T54" s="2">
        <v>47933.54114550224</v>
      </c>
      <c r="U54" s="68" t="str">
        <f t="shared" si="0"/>
        <v>2008Actual RAB</v>
      </c>
    </row>
    <row r="55" spans="4:21" ht="15" customHeight="1">
      <c r="D55" s="71" t="s">
        <v>47</v>
      </c>
      <c r="E55" s="2" t="s">
        <v>4</v>
      </c>
      <c r="F55" s="58">
        <v>753.40345850089875</v>
      </c>
      <c r="G55" s="58">
        <v>9182.4466336754431</v>
      </c>
      <c r="H55" s="58">
        <v>4643.3079490705995</v>
      </c>
      <c r="I55" s="58">
        <v>5435.3754737777526</v>
      </c>
      <c r="J55" s="58">
        <v>8754.7642316582787</v>
      </c>
      <c r="K55" s="58">
        <v>8121.2974905344518</v>
      </c>
      <c r="L55" s="58">
        <v>3638.6234624508543</v>
      </c>
      <c r="M55" s="58">
        <v>1484.3301260256032</v>
      </c>
      <c r="N55" s="58">
        <v>2307.9027989987803</v>
      </c>
      <c r="O55" s="58">
        <v>1493.5527562491429</v>
      </c>
      <c r="P55" s="58">
        <v>913.9458324749985</v>
      </c>
      <c r="Q55" s="58">
        <v>2605.4449871505626</v>
      </c>
      <c r="R55" s="58">
        <v>1717.7148108716863</v>
      </c>
      <c r="S55" s="58">
        <v>596.4088496088649</v>
      </c>
      <c r="T55" s="2">
        <v>51648.518861047916</v>
      </c>
      <c r="U55" s="68" t="str">
        <f t="shared" si="0"/>
        <v>2009Actual RAB</v>
      </c>
    </row>
    <row r="56" spans="4:21" ht="15" customHeight="1">
      <c r="D56" s="71" t="s">
        <v>47</v>
      </c>
      <c r="E56" s="2" t="s">
        <v>5</v>
      </c>
      <c r="F56" s="58">
        <v>691.5412022929994</v>
      </c>
      <c r="G56" s="58">
        <v>11817.326852919159</v>
      </c>
      <c r="H56" s="58">
        <v>4869.6156130875534</v>
      </c>
      <c r="I56" s="58">
        <v>5956.2667828228596</v>
      </c>
      <c r="J56" s="58">
        <v>9623.8938843248743</v>
      </c>
      <c r="K56" s="58">
        <v>8745.1084683559566</v>
      </c>
      <c r="L56" s="58">
        <v>3547.4549687354638</v>
      </c>
      <c r="M56" s="58">
        <v>1565.5369368866573</v>
      </c>
      <c r="N56" s="58">
        <v>2500.2485017861527</v>
      </c>
      <c r="O56" s="58">
        <v>1537.3966260717809</v>
      </c>
      <c r="P56" s="58">
        <v>912.69976216125406</v>
      </c>
      <c r="Q56" s="58">
        <v>2642.8398559607108</v>
      </c>
      <c r="R56" s="58">
        <v>1648.4418843504109</v>
      </c>
      <c r="S56" s="58">
        <v>670.10981272997276</v>
      </c>
      <c r="T56" s="2">
        <v>56728.481152485809</v>
      </c>
      <c r="U56" s="68" t="str">
        <f t="shared" si="0"/>
        <v>2010Actual RAB</v>
      </c>
    </row>
    <row r="57" spans="4:21" ht="15" customHeight="1">
      <c r="D57" s="71" t="s">
        <v>47</v>
      </c>
      <c r="E57" s="2" t="s">
        <v>6</v>
      </c>
      <c r="F57" s="58">
        <v>725.3091081572378</v>
      </c>
      <c r="G57" s="58">
        <v>13309.746689261512</v>
      </c>
      <c r="H57" s="58">
        <v>5217.7713738797393</v>
      </c>
      <c r="I57" s="58">
        <v>6463.9253048905539</v>
      </c>
      <c r="J57" s="58">
        <v>10484.396511181711</v>
      </c>
      <c r="K57" s="58">
        <v>9291.169537752452</v>
      </c>
      <c r="L57" s="58">
        <v>3666.0494888476178</v>
      </c>
      <c r="M57" s="58">
        <v>1637.3961245406315</v>
      </c>
      <c r="N57" s="58">
        <v>2628.2392271723043</v>
      </c>
      <c r="O57" s="58">
        <v>1610.2848751086126</v>
      </c>
      <c r="P57" s="58">
        <v>993.64647482936562</v>
      </c>
      <c r="Q57" s="58">
        <v>2766.4933549561456</v>
      </c>
      <c r="R57" s="58">
        <v>1759.2768122264847</v>
      </c>
      <c r="S57" s="58">
        <v>749.40516102117851</v>
      </c>
      <c r="T57" s="2">
        <v>61303.110043825545</v>
      </c>
      <c r="U57" s="68" t="str">
        <f t="shared" si="0"/>
        <v>2011Actual RAB</v>
      </c>
    </row>
    <row r="58" spans="4:21" ht="15" customHeight="1">
      <c r="D58" s="71" t="s">
        <v>47</v>
      </c>
      <c r="E58" s="2" t="s">
        <v>7</v>
      </c>
      <c r="F58" s="58">
        <v>744.85738737813756</v>
      </c>
      <c r="G58" s="58">
        <v>14804.04241104719</v>
      </c>
      <c r="H58" s="58">
        <v>5707.1519747060111</v>
      </c>
      <c r="I58" s="58">
        <v>7031.8532934672376</v>
      </c>
      <c r="J58" s="58">
        <v>11240.450998550148</v>
      </c>
      <c r="K58" s="58">
        <v>9754.7031783830807</v>
      </c>
      <c r="L58" s="58">
        <v>3831.4891112958517</v>
      </c>
      <c r="M58" s="58">
        <v>1688.6598358519072</v>
      </c>
      <c r="N58" s="58">
        <v>2897.5402982034293</v>
      </c>
      <c r="O58" s="58">
        <v>1683.9245520543509</v>
      </c>
      <c r="P58" s="58">
        <v>1079.8969900559478</v>
      </c>
      <c r="Q58" s="58">
        <v>2964.5291870772062</v>
      </c>
      <c r="R58" s="58">
        <v>1899.7857494488744</v>
      </c>
      <c r="S58" s="58">
        <v>792.3551315418955</v>
      </c>
      <c r="T58" s="2">
        <v>66121.240099061266</v>
      </c>
      <c r="U58" s="68" t="str">
        <f t="shared" si="0"/>
        <v>2012Actual RAB</v>
      </c>
    </row>
    <row r="59" spans="4:21" ht="15" customHeight="1">
      <c r="D59" s="71" t="s">
        <v>47</v>
      </c>
      <c r="E59" s="2" t="s">
        <v>8</v>
      </c>
      <c r="F59" s="58">
        <v>756.09069649653122</v>
      </c>
      <c r="G59" s="58">
        <v>15702.465910498791</v>
      </c>
      <c r="H59" s="58">
        <v>6105.8878226231927</v>
      </c>
      <c r="I59" s="58">
        <v>7429.9736640154688</v>
      </c>
      <c r="J59" s="58">
        <v>11894.328024297767</v>
      </c>
      <c r="K59" s="58">
        <v>10275.293900118684</v>
      </c>
      <c r="L59" s="58">
        <v>3981.4349509002664</v>
      </c>
      <c r="M59" s="58">
        <v>1694.9379632770806</v>
      </c>
      <c r="N59" s="58">
        <v>3164.4827172353753</v>
      </c>
      <c r="O59" s="58">
        <v>1750.3061063232026</v>
      </c>
      <c r="P59" s="58">
        <v>1143.922754191598</v>
      </c>
      <c r="Q59" s="58">
        <v>3136.0397388277329</v>
      </c>
      <c r="R59" s="58">
        <v>1983.8539022710499</v>
      </c>
      <c r="S59" s="58">
        <v>886.42964958262746</v>
      </c>
      <c r="T59" s="2">
        <v>69905.447800659356</v>
      </c>
      <c r="U59" s="68" t="str">
        <f t="shared" si="0"/>
        <v>2013Actual RAB</v>
      </c>
    </row>
    <row r="60" spans="4:21" ht="15" customHeight="1">
      <c r="D60" s="71" t="s">
        <v>47</v>
      </c>
      <c r="E60" s="2" t="s">
        <v>9</v>
      </c>
      <c r="F60" s="58">
        <v>773.14329295204948</v>
      </c>
      <c r="G60" s="58">
        <v>15928.079280137408</v>
      </c>
      <c r="H60" s="58">
        <v>6222.2640362370539</v>
      </c>
      <c r="I60" s="58">
        <v>7552.1493700161845</v>
      </c>
      <c r="J60" s="58">
        <v>12346.86516539932</v>
      </c>
      <c r="K60" s="58">
        <v>10649.192455953167</v>
      </c>
      <c r="L60" s="58">
        <v>4058.5453020170835</v>
      </c>
      <c r="M60" s="58">
        <v>1704.7660297556113</v>
      </c>
      <c r="N60" s="58">
        <v>3441.3087613478951</v>
      </c>
      <c r="O60" s="58">
        <v>1824.9103851676275</v>
      </c>
      <c r="P60" s="58">
        <v>1207.2141392499154</v>
      </c>
      <c r="Q60" s="58">
        <v>3339.6584149694795</v>
      </c>
      <c r="R60" s="58">
        <v>2082.9852248389093</v>
      </c>
      <c r="S60" s="58">
        <v>954.26740273574262</v>
      </c>
      <c r="T60" s="2">
        <v>72085.349260777453</v>
      </c>
      <c r="U60" s="68" t="str">
        <f t="shared" si="0"/>
        <v>2014Actual RAB</v>
      </c>
    </row>
    <row r="61" spans="4:21" ht="15" customHeight="1">
      <c r="D61" s="71" t="s">
        <v>47</v>
      </c>
      <c r="E61" s="2" t="s">
        <v>10</v>
      </c>
      <c r="F61" s="58">
        <v>967.46761219794575</v>
      </c>
      <c r="G61" s="58">
        <v>15972.133207193632</v>
      </c>
      <c r="H61" s="58">
        <v>6412.75569682887</v>
      </c>
      <c r="I61" s="58">
        <v>7785.4070783178586</v>
      </c>
      <c r="J61" s="58">
        <v>12178.675683030384</v>
      </c>
      <c r="K61" s="58">
        <v>10762.103865065597</v>
      </c>
      <c r="L61" s="58">
        <v>4118.6217455969736</v>
      </c>
      <c r="M61" s="58">
        <v>1701.7781390164887</v>
      </c>
      <c r="N61" s="58">
        <v>3669.4121492853942</v>
      </c>
      <c r="O61" s="58">
        <v>1879.3486977456444</v>
      </c>
      <c r="P61" s="58">
        <v>1265.1793977147297</v>
      </c>
      <c r="Q61" s="58">
        <v>3525.4142563542332</v>
      </c>
      <c r="R61" s="58">
        <v>2220.5860105077245</v>
      </c>
      <c r="S61" s="58">
        <v>986.4824223338436</v>
      </c>
      <c r="T61" s="2">
        <v>73445.365961189309</v>
      </c>
      <c r="U61" s="68" t="str">
        <f t="shared" si="0"/>
        <v>2015Actual RAB</v>
      </c>
    </row>
    <row r="62" spans="4:21" ht="15" customHeight="1">
      <c r="D62" s="71" t="s">
        <v>47</v>
      </c>
      <c r="E62" s="2">
        <v>2016</v>
      </c>
      <c r="F62" s="58">
        <v>971.51664796741431</v>
      </c>
      <c r="G62" s="58">
        <v>15735.418057105784</v>
      </c>
      <c r="H62" s="58">
        <v>6408.060407980005</v>
      </c>
      <c r="I62" s="58">
        <v>7917.561493727203</v>
      </c>
      <c r="J62" s="58">
        <v>12375.200535052718</v>
      </c>
      <c r="K62" s="58">
        <v>10961.843978349722</v>
      </c>
      <c r="L62" s="58">
        <v>4164.4901088010083</v>
      </c>
      <c r="M62" s="58">
        <v>1722.8487498448626</v>
      </c>
      <c r="N62" s="58">
        <v>3809.9467548959542</v>
      </c>
      <c r="O62" s="58">
        <v>1913.8188075893672</v>
      </c>
      <c r="P62" s="58">
        <v>1306.5999659151448</v>
      </c>
      <c r="Q62" s="58">
        <v>3644.0083377659148</v>
      </c>
      <c r="R62" s="58">
        <v>2272.0175977067902</v>
      </c>
      <c r="S62" s="58">
        <v>1003.3846710108039</v>
      </c>
      <c r="T62" s="2">
        <v>74206.716113712682</v>
      </c>
      <c r="U62" s="68" t="str">
        <f t="shared" si="0"/>
        <v>2016Actual RAB</v>
      </c>
    </row>
    <row r="63" spans="4:21" ht="15" customHeight="1">
      <c r="D63" s="71" t="s">
        <v>47</v>
      </c>
      <c r="E63" s="2">
        <v>2017</v>
      </c>
      <c r="F63" s="2">
        <v>967.79071375866636</v>
      </c>
      <c r="G63" s="2">
        <v>15627.064398605255</v>
      </c>
      <c r="H63" s="2">
        <v>6364.7598387311655</v>
      </c>
      <c r="I63" s="2">
        <v>8017.2970071310447</v>
      </c>
      <c r="J63" s="2">
        <v>12534.124932352554</v>
      </c>
      <c r="K63" s="2">
        <v>11092.888546730492</v>
      </c>
      <c r="L63" s="2">
        <v>4153.4220074835939</v>
      </c>
      <c r="M63" s="2">
        <v>1706.1901068351413</v>
      </c>
      <c r="N63" s="2">
        <v>3943.6227119333439</v>
      </c>
      <c r="O63" s="2">
        <v>1884.13138033362</v>
      </c>
      <c r="P63" s="2">
        <v>1358.7665836134959</v>
      </c>
      <c r="Q63" s="2">
        <v>3774.722633066976</v>
      </c>
      <c r="R63" s="2">
        <v>2285.0366116382152</v>
      </c>
      <c r="S63" s="2">
        <v>1003.2580101109667</v>
      </c>
      <c r="T63" s="2">
        <v>74713.075482324537</v>
      </c>
      <c r="U63" s="68" t="str">
        <f t="shared" si="0"/>
        <v>2017Actual RAB</v>
      </c>
    </row>
    <row r="64" spans="4:21" ht="15" customHeight="1">
      <c r="D64" s="71" t="s">
        <v>47</v>
      </c>
      <c r="E64" s="2">
        <v>2018</v>
      </c>
      <c r="F64" s="2">
        <v>979.18923667025069</v>
      </c>
      <c r="G64" s="2">
        <v>15697.996051221109</v>
      </c>
      <c r="H64" s="2">
        <v>6492.3948254236157</v>
      </c>
      <c r="I64" s="2">
        <v>8093.7556503741525</v>
      </c>
      <c r="J64" s="2">
        <v>12640.977116972786</v>
      </c>
      <c r="K64" s="2">
        <v>11201.990549742659</v>
      </c>
      <c r="L64" s="2">
        <v>4238.3996298966767</v>
      </c>
      <c r="M64" s="2">
        <v>1788.2653341403707</v>
      </c>
      <c r="N64" s="2">
        <v>4125.1897819440592</v>
      </c>
      <c r="O64" s="2">
        <v>1875.4430713287027</v>
      </c>
      <c r="P64" s="2">
        <v>1405.7724054541179</v>
      </c>
      <c r="Q64" s="2">
        <v>3926.4950747362936</v>
      </c>
      <c r="R64" s="2">
        <v>2280.9437189707965</v>
      </c>
      <c r="S64" s="2">
        <v>994.03477505933961</v>
      </c>
      <c r="T64" s="2">
        <v>75740.847221934921</v>
      </c>
      <c r="U64" s="68" t="str">
        <f t="shared" si="0"/>
        <v>2018Actual RAB</v>
      </c>
    </row>
    <row r="65" spans="4:21" ht="15" customHeight="1">
      <c r="D65" s="71" t="s">
        <v>47</v>
      </c>
      <c r="E65" s="2" t="s">
        <v>32</v>
      </c>
      <c r="F65" s="2">
        <v>991.22664034088166</v>
      </c>
      <c r="G65" s="2">
        <v>15969.629264666311</v>
      </c>
      <c r="H65" s="2">
        <v>6646.1973736489745</v>
      </c>
      <c r="I65" s="2">
        <v>8254.1211946284438</v>
      </c>
      <c r="J65" s="2">
        <v>12712.217835571531</v>
      </c>
      <c r="K65" s="2">
        <v>11346.886835181926</v>
      </c>
      <c r="L65" s="2">
        <v>4312.5983373842055</v>
      </c>
      <c r="M65" s="2">
        <v>1803.651965631429</v>
      </c>
      <c r="N65" s="2">
        <v>4300.5619125494204</v>
      </c>
      <c r="O65" s="2">
        <v>1876.6522380420085</v>
      </c>
      <c r="P65" s="2">
        <v>1425.9448185054723</v>
      </c>
      <c r="Q65" s="2">
        <v>4082.0932724727522</v>
      </c>
      <c r="R65" s="2">
        <v>2294.5374336576424</v>
      </c>
      <c r="S65" s="2">
        <v>979.65738303910462</v>
      </c>
      <c r="T65" s="2">
        <v>76995.976505320083</v>
      </c>
      <c r="U65" s="68" t="str">
        <f t="shared" si="0"/>
        <v>2019Actual RAB</v>
      </c>
    </row>
    <row r="66" spans="4:21" ht="15" customHeight="1">
      <c r="D66" s="71" t="s">
        <v>47</v>
      </c>
      <c r="E66" s="2" t="s">
        <v>33</v>
      </c>
      <c r="F66" s="2">
        <v>976.57108503999996</v>
      </c>
      <c r="G66" s="2">
        <v>16100.331858940001</v>
      </c>
      <c r="H66" s="2">
        <v>6708.0562780115997</v>
      </c>
      <c r="I66" s="2">
        <v>8403.2287400799996</v>
      </c>
      <c r="J66" s="2">
        <v>12874.535003421499</v>
      </c>
      <c r="K66" s="2">
        <v>11533.8353262563</v>
      </c>
      <c r="L66" s="2">
        <v>4360.9830217509498</v>
      </c>
      <c r="M66" s="2">
        <v>1816.93960293893</v>
      </c>
      <c r="N66" s="2">
        <v>4524.9289147433374</v>
      </c>
      <c r="O66" s="2">
        <v>1933.8080733595405</v>
      </c>
      <c r="P66" s="2">
        <v>1469.6409408477232</v>
      </c>
      <c r="Q66" s="2">
        <v>4343.7182167492392</v>
      </c>
      <c r="R66" s="2">
        <v>2360.7350737990487</v>
      </c>
      <c r="S66" s="2">
        <v>1006.8072979999999</v>
      </c>
      <c r="T66" s="2">
        <v>78414.119433938176</v>
      </c>
      <c r="U66" s="68" t="str">
        <f t="shared" si="0"/>
        <v>2020Actual RAB</v>
      </c>
    </row>
    <row r="67" spans="4:21" ht="15" customHeight="1">
      <c r="D67" s="71" t="s">
        <v>50</v>
      </c>
      <c r="E67" s="2" t="s">
        <v>1</v>
      </c>
      <c r="F67" s="2">
        <v>30.233147736236859</v>
      </c>
      <c r="G67" s="2">
        <v>645.61504345738001</v>
      </c>
      <c r="H67" s="2">
        <v>427.87662827388266</v>
      </c>
      <c r="I67" s="2">
        <v>346.47570874860747</v>
      </c>
      <c r="J67" s="2">
        <v>855.71665481388834</v>
      </c>
      <c r="K67" s="2">
        <v>707.80567183222331</v>
      </c>
      <c r="L67" s="2">
        <v>212.35028860468688</v>
      </c>
      <c r="M67" s="2">
        <v>68.265804507389305</v>
      </c>
      <c r="N67" s="2">
        <v>182.00752886923456</v>
      </c>
      <c r="O67" s="2">
        <v>137.65759303717425</v>
      </c>
      <c r="P67" s="2">
        <v>66.623821687627199</v>
      </c>
      <c r="Q67" s="2">
        <v>210.08622200966235</v>
      </c>
      <c r="R67" s="2">
        <v>139.52950591320277</v>
      </c>
      <c r="S67" s="2">
        <v>30.771181465713379</v>
      </c>
      <c r="T67" s="2">
        <v>4061.0148009569093</v>
      </c>
      <c r="U67" s="68" t="str">
        <f t="shared" si="0"/>
        <v>2006Forecast Capex</v>
      </c>
    </row>
    <row r="68" spans="4:21" ht="15" customHeight="1">
      <c r="D68" s="71" t="s">
        <v>50</v>
      </c>
      <c r="E68" s="2" t="s">
        <v>2</v>
      </c>
      <c r="F68" s="2">
        <v>33.037516078056463</v>
      </c>
      <c r="G68" s="2">
        <v>836.8184218504374</v>
      </c>
      <c r="H68" s="2">
        <v>510.56041407310238</v>
      </c>
      <c r="I68" s="2">
        <v>512.45340883187362</v>
      </c>
      <c r="J68" s="2">
        <v>912.01333528924795</v>
      </c>
      <c r="K68" s="2">
        <v>758.77457423409555</v>
      </c>
      <c r="L68" s="2">
        <v>213.78508785201586</v>
      </c>
      <c r="M68" s="2">
        <v>67.941833279772752</v>
      </c>
      <c r="N68" s="2">
        <v>171.78400470015575</v>
      </c>
      <c r="O68" s="2">
        <v>131.17789462015244</v>
      </c>
      <c r="P68" s="2">
        <v>57.405173447346321</v>
      </c>
      <c r="Q68" s="2">
        <v>230.53327034782004</v>
      </c>
      <c r="R68" s="2">
        <v>130.74591472568434</v>
      </c>
      <c r="S68" s="2">
        <v>37.481914109564947</v>
      </c>
      <c r="T68" s="2">
        <v>4604.5127634393248</v>
      </c>
      <c r="U68" s="68" t="str">
        <f t="shared" si="0"/>
        <v>2007Forecast Capex</v>
      </c>
    </row>
    <row r="69" spans="4:21" ht="15" customHeight="1">
      <c r="D69" s="71" t="s">
        <v>50</v>
      </c>
      <c r="E69" s="2" t="s">
        <v>3</v>
      </c>
      <c r="F69" s="2">
        <v>29.149904704987701</v>
      </c>
      <c r="G69" s="2">
        <v>831.20331169946587</v>
      </c>
      <c r="H69" s="2">
        <v>517.31743910485307</v>
      </c>
      <c r="I69" s="2">
        <v>517.80218077976599</v>
      </c>
      <c r="J69" s="2">
        <v>1062.9193577136155</v>
      </c>
      <c r="K69" s="2">
        <v>782.62624550147541</v>
      </c>
      <c r="L69" s="2">
        <v>206.61109161537101</v>
      </c>
      <c r="M69" s="2">
        <v>136.37121832886771</v>
      </c>
      <c r="N69" s="2">
        <v>172.79195778724801</v>
      </c>
      <c r="O69" s="2">
        <v>129.30598174412393</v>
      </c>
      <c r="P69" s="2">
        <v>61.017613930311022</v>
      </c>
      <c r="Q69" s="2">
        <v>236.72498216852978</v>
      </c>
      <c r="R69" s="2">
        <v>131.89786111093264</v>
      </c>
      <c r="S69" s="2">
        <v>57.813728046052724</v>
      </c>
      <c r="T69" s="2">
        <v>4873.5528742355991</v>
      </c>
      <c r="U69" s="68" t="str">
        <f t="shared" si="0"/>
        <v>2008Forecast Capex</v>
      </c>
    </row>
    <row r="70" spans="4:21" ht="15" customHeight="1">
      <c r="D70" s="71" t="s">
        <v>50</v>
      </c>
      <c r="E70" s="2" t="s">
        <v>4</v>
      </c>
      <c r="F70" s="2">
        <v>30.551660250279607</v>
      </c>
      <c r="G70" s="2">
        <v>837.54637877743346</v>
      </c>
      <c r="H70" s="2">
        <v>611.38164064664431</v>
      </c>
      <c r="I70" s="2">
        <v>518.16455716351697</v>
      </c>
      <c r="J70" s="2">
        <v>1060.5581685526529</v>
      </c>
      <c r="K70" s="2">
        <v>773.86104639507744</v>
      </c>
      <c r="L70" s="2">
        <v>221.31612319798879</v>
      </c>
      <c r="M70" s="2">
        <v>158.56212140022092</v>
      </c>
      <c r="N70" s="2">
        <v>184.45541493788724</v>
      </c>
      <c r="O70" s="2">
        <v>141.97739198185545</v>
      </c>
      <c r="P70" s="2">
        <v>53.975667372421839</v>
      </c>
      <c r="Q70" s="2">
        <v>232.69316982016065</v>
      </c>
      <c r="R70" s="2">
        <v>141.54541208738732</v>
      </c>
      <c r="S70" s="2">
        <v>69.159356825649382</v>
      </c>
      <c r="T70" s="2">
        <v>5035.7481094091754</v>
      </c>
      <c r="U70" s="68" t="str">
        <f t="shared" si="0"/>
        <v>2009Forecast Capex</v>
      </c>
    </row>
    <row r="71" spans="4:21" ht="15" customHeight="1">
      <c r="D71" s="71" t="s">
        <v>50</v>
      </c>
      <c r="E71" s="2" t="s">
        <v>5</v>
      </c>
      <c r="F71" s="2">
        <v>79.703789459782726</v>
      </c>
      <c r="G71" s="2">
        <v>1774.875665210013</v>
      </c>
      <c r="H71" s="2">
        <v>716.1209092676952</v>
      </c>
      <c r="I71" s="2">
        <v>907.84338580539293</v>
      </c>
      <c r="J71" s="2">
        <v>1083.9763534440649</v>
      </c>
      <c r="K71" s="2">
        <v>762.53987823639443</v>
      </c>
      <c r="L71" s="2">
        <v>232.43747806729243</v>
      </c>
      <c r="M71" s="2">
        <v>153.18187201113076</v>
      </c>
      <c r="N71" s="2">
        <v>193.09501282724963</v>
      </c>
      <c r="O71" s="2">
        <v>119.08245757504508</v>
      </c>
      <c r="P71" s="2">
        <v>63.715822174246405</v>
      </c>
      <c r="Q71" s="2">
        <v>235.86102237959352</v>
      </c>
      <c r="R71" s="2">
        <v>151.62494295831013</v>
      </c>
      <c r="S71" s="2">
        <v>97.308013649457024</v>
      </c>
      <c r="T71" s="2">
        <v>6571.3666030656686</v>
      </c>
      <c r="U71" s="68" t="str">
        <f t="shared" si="0"/>
        <v>2010Forecast Capex</v>
      </c>
    </row>
    <row r="72" spans="4:21" ht="15" customHeight="1">
      <c r="D72" s="71" t="s">
        <v>50</v>
      </c>
      <c r="E72" s="2" t="s">
        <v>6</v>
      </c>
      <c r="F72" s="2">
        <v>72.564241305428482</v>
      </c>
      <c r="G72" s="2">
        <v>1815.679580531812</v>
      </c>
      <c r="H72" s="2">
        <v>767.02903773722028</v>
      </c>
      <c r="I72" s="2">
        <v>942.46187743847941</v>
      </c>
      <c r="J72" s="2">
        <v>1385.2690348369026</v>
      </c>
      <c r="K72" s="2">
        <v>1221.8241447026464</v>
      </c>
      <c r="L72" s="2">
        <v>370.12445824929364</v>
      </c>
      <c r="M72" s="2">
        <v>149.96887519197679</v>
      </c>
      <c r="N72" s="2">
        <v>333.86023912905927</v>
      </c>
      <c r="O72" s="2">
        <v>176.552567499453</v>
      </c>
      <c r="P72" s="2">
        <v>109.28762505539471</v>
      </c>
      <c r="Q72" s="2">
        <v>309.08989272677985</v>
      </c>
      <c r="R72" s="2">
        <v>200.51961217905028</v>
      </c>
      <c r="S72" s="2">
        <v>107.89521838550627</v>
      </c>
      <c r="T72" s="2">
        <v>7962.1264049690035</v>
      </c>
      <c r="U72" s="68" t="str">
        <f t="shared" ref="U72:U135" si="1">E72&amp;D72</f>
        <v>2011Forecast Capex</v>
      </c>
    </row>
    <row r="73" spans="4:21" ht="15" customHeight="1">
      <c r="D73" s="71" t="s">
        <v>50</v>
      </c>
      <c r="E73" s="2" t="s">
        <v>7</v>
      </c>
      <c r="F73" s="2">
        <v>70.984673380024859</v>
      </c>
      <c r="G73" s="2">
        <v>2056.6416173670032</v>
      </c>
      <c r="H73" s="2">
        <v>681.70136005529002</v>
      </c>
      <c r="I73" s="2">
        <v>965.75019068027632</v>
      </c>
      <c r="J73" s="2">
        <v>1414.2540442023667</v>
      </c>
      <c r="K73" s="2">
        <v>1176.1760151580424</v>
      </c>
      <c r="L73" s="2">
        <v>424.73979084336935</v>
      </c>
      <c r="M73" s="2">
        <v>147.36728825624201</v>
      </c>
      <c r="N73" s="2">
        <v>339.11984863557922</v>
      </c>
      <c r="O73" s="2">
        <v>174.58308095912756</v>
      </c>
      <c r="P73" s="2">
        <v>104.37948355523996</v>
      </c>
      <c r="Q73" s="2">
        <v>307.83255315727098</v>
      </c>
      <c r="R73" s="2">
        <v>204.61609000981281</v>
      </c>
      <c r="S73" s="2">
        <v>87.362371132843123</v>
      </c>
      <c r="T73" s="2">
        <v>8155.5084073924891</v>
      </c>
      <c r="U73" s="68" t="str">
        <f t="shared" si="1"/>
        <v>2012Forecast Capex</v>
      </c>
    </row>
    <row r="74" spans="4:21" ht="15" customHeight="1">
      <c r="D74" s="71" t="s">
        <v>50</v>
      </c>
      <c r="E74" s="2" t="s">
        <v>8</v>
      </c>
      <c r="F74" s="2">
        <v>63.044554099106577</v>
      </c>
      <c r="G74" s="2">
        <v>2083.9291734952049</v>
      </c>
      <c r="H74" s="2">
        <v>618.82896746959966</v>
      </c>
      <c r="I74" s="2">
        <v>969.11365317320724</v>
      </c>
      <c r="J74" s="2">
        <v>1393.9324802317078</v>
      </c>
      <c r="K74" s="2">
        <v>1211.7487645296453</v>
      </c>
      <c r="L74" s="2">
        <v>378.96209194935233</v>
      </c>
      <c r="M74" s="2">
        <v>117.36830989566236</v>
      </c>
      <c r="N74" s="2">
        <v>350.17828050768713</v>
      </c>
      <c r="O74" s="2">
        <v>192.71107420909908</v>
      </c>
      <c r="P74" s="2">
        <v>105.76972485655176</v>
      </c>
      <c r="Q74" s="2">
        <v>316.52585067961257</v>
      </c>
      <c r="R74" s="2">
        <v>173.69353831282382</v>
      </c>
      <c r="S74" s="2">
        <v>114.73113394207982</v>
      </c>
      <c r="T74" s="2">
        <v>8090.537597351341</v>
      </c>
      <c r="U74" s="68" t="str">
        <f t="shared" si="1"/>
        <v>2013Forecast Capex</v>
      </c>
    </row>
    <row r="75" spans="4:21" ht="15" customHeight="1">
      <c r="D75" s="71" t="s">
        <v>50</v>
      </c>
      <c r="E75" s="2" t="s">
        <v>9</v>
      </c>
      <c r="F75" s="2">
        <v>60.310720661786689</v>
      </c>
      <c r="G75" s="2">
        <v>2023.7930538469752</v>
      </c>
      <c r="H75" s="2">
        <v>592.89445761208174</v>
      </c>
      <c r="I75" s="2">
        <v>991.23300603035295</v>
      </c>
      <c r="J75" s="2">
        <v>1358.7732177305788</v>
      </c>
      <c r="K75" s="2">
        <v>1263.0160934898879</v>
      </c>
      <c r="L75" s="2">
        <v>381.28078980833669</v>
      </c>
      <c r="M75" s="2">
        <v>121.10910164515406</v>
      </c>
      <c r="N75" s="2">
        <v>339.32523167196274</v>
      </c>
      <c r="O75" s="2">
        <v>191.2811405755331</v>
      </c>
      <c r="P75" s="2">
        <v>111.82247641926214</v>
      </c>
      <c r="Q75" s="2">
        <v>333.85964391817151</v>
      </c>
      <c r="R75" s="2">
        <v>160.71930545160771</v>
      </c>
      <c r="S75" s="2">
        <v>99.896959249414493</v>
      </c>
      <c r="T75" s="2">
        <v>8029.3151981111032</v>
      </c>
      <c r="U75" s="68" t="str">
        <f t="shared" si="1"/>
        <v>2014Forecast Capex</v>
      </c>
    </row>
    <row r="76" spans="4:21" ht="15" customHeight="1">
      <c r="D76" s="71" t="s">
        <v>50</v>
      </c>
      <c r="E76" s="2" t="s">
        <v>10</v>
      </c>
      <c r="F76" s="2">
        <v>80.838080859435038</v>
      </c>
      <c r="G76" s="2">
        <v>673.57110030820229</v>
      </c>
      <c r="H76" s="2">
        <v>461.02296351509358</v>
      </c>
      <c r="I76" s="2">
        <v>550.76925609224384</v>
      </c>
      <c r="J76" s="2">
        <v>1428.1460557206879</v>
      </c>
      <c r="K76" s="2">
        <v>1360.3518454671375</v>
      </c>
      <c r="L76" s="2">
        <v>377.15944584511601</v>
      </c>
      <c r="M76" s="2">
        <v>113.06984810590832</v>
      </c>
      <c r="N76" s="2">
        <v>333.55246626338715</v>
      </c>
      <c r="O76" s="2">
        <v>193.64222417531542</v>
      </c>
      <c r="P76" s="2">
        <v>101.07822308256688</v>
      </c>
      <c r="Q76" s="2">
        <v>338.69099788021657</v>
      </c>
      <c r="R76" s="2">
        <v>162.43102321627637</v>
      </c>
      <c r="S76" s="2">
        <v>69.492498973499664</v>
      </c>
      <c r="T76" s="2">
        <v>6243.8160295050875</v>
      </c>
      <c r="U76" s="68" t="str">
        <f t="shared" si="1"/>
        <v>2015Forecast Capex</v>
      </c>
    </row>
    <row r="77" spans="4:21" ht="15" customHeight="1">
      <c r="D77" s="71" t="s">
        <v>50</v>
      </c>
      <c r="E77" s="2">
        <v>2016</v>
      </c>
      <c r="F77" s="2">
        <v>67.108752276132975</v>
      </c>
      <c r="G77" s="2">
        <v>717.05748731616109</v>
      </c>
      <c r="H77" s="2">
        <v>373.35771269049428</v>
      </c>
      <c r="I77" s="2">
        <v>549.45902906646643</v>
      </c>
      <c r="J77" s="2">
        <v>604.51438082358015</v>
      </c>
      <c r="K77" s="2">
        <v>719.44609647782636</v>
      </c>
      <c r="L77" s="2">
        <v>420.68726517610253</v>
      </c>
      <c r="M77" s="2">
        <v>106.84911625607795</v>
      </c>
      <c r="N77" s="2">
        <v>354.40405691961223</v>
      </c>
      <c r="O77" s="2">
        <v>175.94582933477864</v>
      </c>
      <c r="P77" s="2">
        <v>148.96090026842256</v>
      </c>
      <c r="Q77" s="2">
        <v>372.93926275535398</v>
      </c>
      <c r="R77" s="2">
        <v>228.52013319231375</v>
      </c>
      <c r="S77" s="2">
        <v>43.058058218441509</v>
      </c>
      <c r="T77" s="2">
        <v>4882.3080807717643</v>
      </c>
      <c r="U77" s="68" t="str">
        <f t="shared" si="1"/>
        <v>2016Forecast Capex</v>
      </c>
    </row>
    <row r="78" spans="4:21" ht="15" customHeight="1">
      <c r="D78" s="71" t="s">
        <v>50</v>
      </c>
      <c r="E78" s="2">
        <v>2017</v>
      </c>
      <c r="F78" s="2">
        <v>71.699376059065742</v>
      </c>
      <c r="G78" s="2">
        <v>726.81923467858837</v>
      </c>
      <c r="H78" s="2">
        <v>315.49190031718183</v>
      </c>
      <c r="I78" s="2">
        <v>536.42403232282084</v>
      </c>
      <c r="J78" s="2">
        <v>607.37650962028374</v>
      </c>
      <c r="K78" s="2">
        <v>647.92934363050017</v>
      </c>
      <c r="L78" s="2">
        <v>411.90928652367768</v>
      </c>
      <c r="M78" s="2">
        <v>107.08514291699548</v>
      </c>
      <c r="N78" s="2">
        <v>427.11432439759864</v>
      </c>
      <c r="O78" s="2">
        <v>202.96713367479632</v>
      </c>
      <c r="P78" s="2">
        <v>183.14340632788267</v>
      </c>
      <c r="Q78" s="2">
        <v>405.9374620098078</v>
      </c>
      <c r="R78" s="2">
        <v>218.154237100112</v>
      </c>
      <c r="S78" s="2">
        <v>30.714754600226108</v>
      </c>
      <c r="T78" s="2">
        <v>4892.7661441795381</v>
      </c>
      <c r="U78" s="68" t="str">
        <f t="shared" si="1"/>
        <v>2017Forecast Capex</v>
      </c>
    </row>
    <row r="79" spans="4:21" ht="15" customHeight="1">
      <c r="D79" s="71" t="s">
        <v>50</v>
      </c>
      <c r="E79" s="2">
        <v>2018</v>
      </c>
      <c r="F79" s="2">
        <v>62.42942049114923</v>
      </c>
      <c r="G79" s="2">
        <v>661.68972664816283</v>
      </c>
      <c r="H79" s="2">
        <v>306.37232856936134</v>
      </c>
      <c r="I79" s="2">
        <v>507.91243894578452</v>
      </c>
      <c r="J79" s="2">
        <v>555.95224152856917</v>
      </c>
      <c r="K79" s="2">
        <v>595.78869368494088</v>
      </c>
      <c r="L79" s="2">
        <v>395.35316301966031</v>
      </c>
      <c r="M79" s="2">
        <v>117.70399210114823</v>
      </c>
      <c r="N79" s="2">
        <v>395.8010907334621</v>
      </c>
      <c r="O79" s="2">
        <v>179.89785488563837</v>
      </c>
      <c r="P79" s="2">
        <v>149.18147370354774</v>
      </c>
      <c r="Q79" s="2">
        <v>434.98489016768076</v>
      </c>
      <c r="R79" s="2">
        <v>189.87602661451217</v>
      </c>
      <c r="S79" s="2">
        <v>39.166630323120643</v>
      </c>
      <c r="T79" s="2">
        <v>4592.1099714167385</v>
      </c>
      <c r="U79" s="68" t="str">
        <f t="shared" si="1"/>
        <v>2018Forecast Capex</v>
      </c>
    </row>
    <row r="80" spans="4:21" ht="15" customHeight="1">
      <c r="D80" s="71" t="s">
        <v>50</v>
      </c>
      <c r="E80" s="2" t="s">
        <v>32</v>
      </c>
      <c r="F80" s="2">
        <v>61.258847266463839</v>
      </c>
      <c r="G80" s="2">
        <v>577.81651400575015</v>
      </c>
      <c r="H80" s="2">
        <v>292.72035404339476</v>
      </c>
      <c r="I80" s="2">
        <v>482.31899304545584</v>
      </c>
      <c r="J80" s="2">
        <v>555.91349115735989</v>
      </c>
      <c r="K80" s="2">
        <v>552.50318178168834</v>
      </c>
      <c r="L80" s="2">
        <v>388.75511710480612</v>
      </c>
      <c r="M80" s="2">
        <v>106.34900420685615</v>
      </c>
      <c r="N80" s="2">
        <v>423.58060245295928</v>
      </c>
      <c r="O80" s="2">
        <v>152.07410587857083</v>
      </c>
      <c r="P80" s="2">
        <v>147.06090401218762</v>
      </c>
      <c r="Q80" s="2">
        <v>403.72326137192454</v>
      </c>
      <c r="R80" s="2">
        <v>178.03896435942571</v>
      </c>
      <c r="S80" s="2">
        <v>47.931718112994098</v>
      </c>
      <c r="T80" s="2">
        <v>4370.0450587998366</v>
      </c>
      <c r="U80" s="68" t="str">
        <f t="shared" si="1"/>
        <v>2019Forecast Capex</v>
      </c>
    </row>
    <row r="81" spans="4:21" ht="15" customHeight="1">
      <c r="D81" s="71" t="s">
        <v>50</v>
      </c>
      <c r="E81" s="2" t="s">
        <v>33</v>
      </c>
      <c r="F81" s="2">
        <v>58.436404286419247</v>
      </c>
      <c r="G81" s="2">
        <v>654.17600143014681</v>
      </c>
      <c r="H81" s="2">
        <v>372.35026093224616</v>
      </c>
      <c r="I81" s="2">
        <v>504.32994575679942</v>
      </c>
      <c r="J81" s="2">
        <v>559.62096925134517</v>
      </c>
      <c r="K81" s="2">
        <v>541.60280953654251</v>
      </c>
      <c r="L81" s="2">
        <v>394.29353378742206</v>
      </c>
      <c r="M81" s="2">
        <v>144.09970945746642</v>
      </c>
      <c r="N81" s="2">
        <v>402.53093401036699</v>
      </c>
      <c r="O81" s="2">
        <v>119.06130463042517</v>
      </c>
      <c r="P81" s="2">
        <v>128.72658317757592</v>
      </c>
      <c r="Q81" s="2">
        <v>383.69696325281348</v>
      </c>
      <c r="R81" s="2">
        <v>168.21285401708917</v>
      </c>
      <c r="S81" s="2">
        <v>88.414978387125487</v>
      </c>
      <c r="T81" s="2">
        <v>4519.5532519137832</v>
      </c>
      <c r="U81" s="68" t="str">
        <f t="shared" si="1"/>
        <v>2020Forecast Capex</v>
      </c>
    </row>
    <row r="82" spans="4:21" ht="15" customHeight="1">
      <c r="D82" s="71" t="s">
        <v>51</v>
      </c>
      <c r="E82" s="2">
        <v>2006</v>
      </c>
      <c r="F82" s="2">
        <v>32.430712598129425</v>
      </c>
      <c r="G82" s="2">
        <v>739.66716156392317</v>
      </c>
      <c r="H82" s="2">
        <v>443.87168786420841</v>
      </c>
      <c r="I82" s="2">
        <v>480.34140420358523</v>
      </c>
      <c r="J82" s="2">
        <v>997.9717010264236</v>
      </c>
      <c r="K82" s="2">
        <v>833.7675012592739</v>
      </c>
      <c r="L82" s="2">
        <v>198.83562782283647</v>
      </c>
      <c r="M82" s="2">
        <v>149.33722863593724</v>
      </c>
      <c r="N82" s="2">
        <v>161.49993790123165</v>
      </c>
      <c r="O82" s="2">
        <v>112.67633392251444</v>
      </c>
      <c r="P82" s="2">
        <v>77.563826083315689</v>
      </c>
      <c r="Q82" s="2">
        <v>219.11314360494413</v>
      </c>
      <c r="R82" s="2">
        <v>117.68364660282256</v>
      </c>
      <c r="S82" s="2">
        <v>30.771181465713379</v>
      </c>
      <c r="T82" s="2">
        <v>4595.531094554859</v>
      </c>
      <c r="U82" s="68" t="str">
        <f t="shared" si="1"/>
        <v>2006Actual Capex</v>
      </c>
    </row>
    <row r="83" spans="4:21" ht="15" customHeight="1">
      <c r="D83" s="71" t="s">
        <v>51</v>
      </c>
      <c r="E83" s="2">
        <v>2007</v>
      </c>
      <c r="F83" s="2">
        <v>40.374462098470097</v>
      </c>
      <c r="G83" s="2">
        <v>961.95100172810123</v>
      </c>
      <c r="H83" s="2">
        <v>488.5742432177139</v>
      </c>
      <c r="I83" s="2">
        <v>587.85991109139957</v>
      </c>
      <c r="J83" s="2">
        <v>961.24796687778723</v>
      </c>
      <c r="K83" s="2">
        <v>942.27122820957459</v>
      </c>
      <c r="L83" s="2">
        <v>159.14576847422595</v>
      </c>
      <c r="M83" s="2">
        <v>115.79743836758077</v>
      </c>
      <c r="N83" s="2">
        <v>170.13504125857315</v>
      </c>
      <c r="O83" s="2">
        <v>96.271100276330756</v>
      </c>
      <c r="P83" s="2">
        <v>80.601759496781654</v>
      </c>
      <c r="Q83" s="2">
        <v>214.72449236163655</v>
      </c>
      <c r="R83" s="2">
        <v>102.0638711000334</v>
      </c>
      <c r="S83" s="2">
        <v>37.481914109564947</v>
      </c>
      <c r="T83" s="2">
        <v>4958.5001986677744</v>
      </c>
      <c r="U83" s="68" t="str">
        <f t="shared" si="1"/>
        <v>2007Actual Capex</v>
      </c>
    </row>
    <row r="84" spans="4:21" ht="15" customHeight="1">
      <c r="D84" s="71" t="s">
        <v>51</v>
      </c>
      <c r="E84" s="2">
        <v>2008</v>
      </c>
      <c r="F84" s="2">
        <v>47.288479130822324</v>
      </c>
      <c r="G84" s="2">
        <v>1057.4779495715745</v>
      </c>
      <c r="H84" s="2">
        <v>464.121670539192</v>
      </c>
      <c r="I84" s="2">
        <v>640.37689015001831</v>
      </c>
      <c r="J84" s="2">
        <v>871.47319868763361</v>
      </c>
      <c r="K84" s="2">
        <v>821.42328640230892</v>
      </c>
      <c r="L84" s="2">
        <v>149.41851626704562</v>
      </c>
      <c r="M84" s="2">
        <v>133.08514243384823</v>
      </c>
      <c r="N84" s="2">
        <v>240.54585122595446</v>
      </c>
      <c r="O84" s="2">
        <v>101.35996584294708</v>
      </c>
      <c r="P84" s="2">
        <v>50.508822549043181</v>
      </c>
      <c r="Q84" s="2">
        <v>216.87761945598984</v>
      </c>
      <c r="R84" s="2">
        <v>102.30578770994558</v>
      </c>
      <c r="S84" s="2">
        <v>57.813728046052724</v>
      </c>
      <c r="T84" s="2">
        <v>4954.0769080123764</v>
      </c>
      <c r="U84" s="68" t="str">
        <f t="shared" si="1"/>
        <v>2008Actual Capex</v>
      </c>
    </row>
    <row r="85" spans="4:21" ht="15" customHeight="1">
      <c r="D85" s="71" t="s">
        <v>51</v>
      </c>
      <c r="E85" s="2">
        <v>2009</v>
      </c>
      <c r="F85" s="2">
        <v>27.527068109874968</v>
      </c>
      <c r="G85" s="2">
        <v>1455.5976925698556</v>
      </c>
      <c r="H85" s="2">
        <v>544.23263896565618</v>
      </c>
      <c r="I85" s="2">
        <v>707.2128115603042</v>
      </c>
      <c r="J85" s="2">
        <v>1032.6476470715536</v>
      </c>
      <c r="K85" s="2">
        <v>902.67399891945888</v>
      </c>
      <c r="L85" s="2">
        <v>206.68647156358489</v>
      </c>
      <c r="M85" s="2">
        <v>159.3101286501882</v>
      </c>
      <c r="N85" s="2">
        <v>290.87889234415042</v>
      </c>
      <c r="O85" s="2">
        <v>118.48893838529249</v>
      </c>
      <c r="P85" s="2">
        <v>89.473457838992317</v>
      </c>
      <c r="Q85" s="2">
        <v>205.00647452644958</v>
      </c>
      <c r="R85" s="2">
        <v>142.44843916414723</v>
      </c>
      <c r="S85" s="2">
        <v>69.159356825649382</v>
      </c>
      <c r="T85" s="2">
        <v>5951.3440164951589</v>
      </c>
      <c r="U85" s="68" t="str">
        <f t="shared" si="1"/>
        <v>2009Actual Capex</v>
      </c>
    </row>
    <row r="86" spans="4:21" ht="15" customHeight="1">
      <c r="D86" s="71" t="s">
        <v>51</v>
      </c>
      <c r="E86" s="2">
        <v>2010</v>
      </c>
      <c r="F86" s="2">
        <v>79.853643593301811</v>
      </c>
      <c r="G86" s="2">
        <v>1626.0765614711827</v>
      </c>
      <c r="H86" s="2">
        <v>504.5751643838604</v>
      </c>
      <c r="I86" s="2">
        <v>819.70377987793131</v>
      </c>
      <c r="J86" s="2">
        <v>1198.0919274612083</v>
      </c>
      <c r="K86" s="2">
        <v>820.85638904217853</v>
      </c>
      <c r="L86" s="2">
        <v>188.24961525078811</v>
      </c>
      <c r="M86" s="2">
        <v>172.25322639600171</v>
      </c>
      <c r="N86" s="2">
        <v>286.32968142011731</v>
      </c>
      <c r="O86" s="2">
        <v>126.40404911007359</v>
      </c>
      <c r="P86" s="2">
        <v>96.471306536973373</v>
      </c>
      <c r="Q86" s="2">
        <v>228.27983158361462</v>
      </c>
      <c r="R86" s="2">
        <v>155.15442890864384</v>
      </c>
      <c r="S86" s="2">
        <v>97.308013649457024</v>
      </c>
      <c r="T86" s="2">
        <v>6399.6076186853325</v>
      </c>
      <c r="U86" s="68" t="str">
        <f t="shared" si="1"/>
        <v>2010Actual Capex</v>
      </c>
    </row>
    <row r="87" spans="4:21" ht="15" customHeight="1">
      <c r="D87" s="71" t="s">
        <v>51</v>
      </c>
      <c r="E87" s="2">
        <v>2011</v>
      </c>
      <c r="F87" s="2">
        <v>84.63967716122184</v>
      </c>
      <c r="G87" s="2">
        <v>1832.4892393532014</v>
      </c>
      <c r="H87" s="2">
        <v>590.77978609984677</v>
      </c>
      <c r="I87" s="2">
        <v>835.09729103890754</v>
      </c>
      <c r="J87" s="2">
        <v>1149.9236091746857</v>
      </c>
      <c r="K87" s="2">
        <v>926.36292420403527</v>
      </c>
      <c r="L87" s="2">
        <v>310.01848497692913</v>
      </c>
      <c r="M87" s="2">
        <v>160.64911859415238</v>
      </c>
      <c r="N87" s="2">
        <v>306.28321123275111</v>
      </c>
      <c r="O87" s="2">
        <v>157.57189301268983</v>
      </c>
      <c r="P87" s="2">
        <v>136.16213050656708</v>
      </c>
      <c r="Q87" s="2">
        <v>271.9801580416563</v>
      </c>
      <c r="R87" s="2">
        <v>204.94257775282486</v>
      </c>
      <c r="S87" s="2">
        <v>107.89521838550627</v>
      </c>
      <c r="T87" s="2">
        <v>7074.7953195349764</v>
      </c>
      <c r="U87" s="68" t="str">
        <f t="shared" si="1"/>
        <v>2011Actual Capex</v>
      </c>
    </row>
    <row r="88" spans="4:21" ht="15" customHeight="1">
      <c r="D88" s="71" t="s">
        <v>51</v>
      </c>
      <c r="E88" s="2">
        <v>2012</v>
      </c>
      <c r="F88" s="2">
        <v>77.879898537789686</v>
      </c>
      <c r="G88" s="2">
        <v>1945.3683267322137</v>
      </c>
      <c r="H88" s="2">
        <v>726.7171152277773</v>
      </c>
      <c r="I88" s="2">
        <v>852.97535138755995</v>
      </c>
      <c r="J88" s="2">
        <v>1087.8800403381051</v>
      </c>
      <c r="K88" s="2">
        <v>842.93236384517695</v>
      </c>
      <c r="L88" s="2">
        <v>366.82363574662423</v>
      </c>
      <c r="M88" s="2">
        <v>101.8025077094032</v>
      </c>
      <c r="N88" s="2">
        <v>345.63095710359318</v>
      </c>
      <c r="O88" s="2">
        <v>128.21066399841169</v>
      </c>
      <c r="P88" s="2">
        <v>126.8555265412628</v>
      </c>
      <c r="Q88" s="2">
        <v>294.43113374847303</v>
      </c>
      <c r="R88" s="2">
        <v>213.11661454883378</v>
      </c>
      <c r="S88" s="2">
        <v>87.362371132843123</v>
      </c>
      <c r="T88" s="2">
        <v>7197.9865065980675</v>
      </c>
      <c r="U88" s="68" t="str">
        <f t="shared" si="1"/>
        <v>2012Actual Capex</v>
      </c>
    </row>
    <row r="89" spans="4:21" ht="15" customHeight="1">
      <c r="D89" s="71" t="s">
        <v>51</v>
      </c>
      <c r="E89" s="2">
        <v>2013</v>
      </c>
      <c r="F89" s="2">
        <v>75.069458204385413</v>
      </c>
      <c r="G89" s="2">
        <v>1394.1927993745653</v>
      </c>
      <c r="H89" s="2">
        <v>641.14552598748992</v>
      </c>
      <c r="I89" s="2">
        <v>724.63021483002831</v>
      </c>
      <c r="J89" s="2">
        <v>1013.1886184593271</v>
      </c>
      <c r="K89" s="2">
        <v>919.23830716216958</v>
      </c>
      <c r="L89" s="2">
        <v>368.34409983317767</v>
      </c>
      <c r="M89" s="2">
        <v>99.095403570321622</v>
      </c>
      <c r="N89" s="2">
        <v>406.36002282757272</v>
      </c>
      <c r="O89" s="2">
        <v>151.63958837894856</v>
      </c>
      <c r="P89" s="2">
        <v>130.20930345661091</v>
      </c>
      <c r="Q89" s="2">
        <v>323.98135821228283</v>
      </c>
      <c r="R89" s="2">
        <v>198.09161155747216</v>
      </c>
      <c r="S89" s="2">
        <v>114.73113394207982</v>
      </c>
      <c r="T89" s="2">
        <v>6559.9174457964309</v>
      </c>
      <c r="U89" s="68" t="str">
        <f t="shared" si="1"/>
        <v>2013Actual Capex</v>
      </c>
    </row>
    <row r="90" spans="4:21" ht="15" customHeight="1">
      <c r="D90" s="71" t="s">
        <v>51</v>
      </c>
      <c r="E90" s="2">
        <v>2014</v>
      </c>
      <c r="F90" s="2">
        <v>92.263422666274053</v>
      </c>
      <c r="G90" s="2">
        <v>743.96994900080847</v>
      </c>
      <c r="H90" s="2">
        <v>579.32602251930246</v>
      </c>
      <c r="I90" s="2">
        <v>628.63090572672138</v>
      </c>
      <c r="J90" s="2">
        <v>842.40424318361602</v>
      </c>
      <c r="K90" s="2">
        <v>794.11218555978883</v>
      </c>
      <c r="L90" s="2">
        <v>310.98503045239198</v>
      </c>
      <c r="M90" s="2">
        <v>107.56917922729313</v>
      </c>
      <c r="N90" s="2">
        <v>419.47998165196503</v>
      </c>
      <c r="O90" s="2">
        <v>163.68595636788154</v>
      </c>
      <c r="P90" s="2">
        <v>134.35897401394408</v>
      </c>
      <c r="Q90" s="2">
        <v>364.53995294531722</v>
      </c>
      <c r="R90" s="2">
        <v>220.49099121080064</v>
      </c>
      <c r="S90" s="2">
        <v>99.896959249414493</v>
      </c>
      <c r="T90" s="2">
        <v>5501.7137537755189</v>
      </c>
      <c r="U90" s="68" t="str">
        <f t="shared" si="1"/>
        <v>2014Actual Capex</v>
      </c>
    </row>
    <row r="91" spans="4:21" ht="15" customHeight="1">
      <c r="D91" s="71" t="s">
        <v>51</v>
      </c>
      <c r="E91" s="2">
        <v>2015</v>
      </c>
      <c r="F91" s="2">
        <v>79.113504730499116</v>
      </c>
      <c r="G91" s="2">
        <v>594.92001233410951</v>
      </c>
      <c r="H91" s="2">
        <v>402.11838798795389</v>
      </c>
      <c r="I91" s="2">
        <v>510.5057527208715</v>
      </c>
      <c r="J91" s="2">
        <v>798.80969465858948</v>
      </c>
      <c r="K91" s="2">
        <v>779.5172958069744</v>
      </c>
      <c r="L91" s="2">
        <v>336.70335861180814</v>
      </c>
      <c r="M91" s="2">
        <v>94.881943699128072</v>
      </c>
      <c r="N91" s="2">
        <v>336.77747982418475</v>
      </c>
      <c r="O91" s="2">
        <v>151.2011550687794</v>
      </c>
      <c r="P91" s="2">
        <v>140.19254041124393</v>
      </c>
      <c r="Q91" s="2">
        <v>330.78496559470187</v>
      </c>
      <c r="R91" s="2">
        <v>216.30724646589681</v>
      </c>
      <c r="S91" s="2">
        <v>86.667867685138305</v>
      </c>
      <c r="T91" s="2">
        <v>4858.5012055998786</v>
      </c>
      <c r="U91" s="68" t="str">
        <f t="shared" si="1"/>
        <v>2015Actual Capex</v>
      </c>
    </row>
    <row r="92" spans="4:21" ht="15" customHeight="1">
      <c r="D92" s="71" t="s">
        <v>51</v>
      </c>
      <c r="E92" s="2">
        <v>2016</v>
      </c>
      <c r="F92" s="2">
        <v>64.47774966609191</v>
      </c>
      <c r="G92" s="2">
        <v>327.8443217576874</v>
      </c>
      <c r="H92" s="2">
        <v>227.21281952347104</v>
      </c>
      <c r="I92" s="2">
        <v>437.58677338726233</v>
      </c>
      <c r="J92" s="2">
        <v>559.24715890335779</v>
      </c>
      <c r="K92" s="2">
        <v>653.98091025148653</v>
      </c>
      <c r="L92" s="2">
        <v>265.12771523654305</v>
      </c>
      <c r="M92" s="2">
        <v>110.19684937809961</v>
      </c>
      <c r="N92" s="2">
        <v>308.57239082924735</v>
      </c>
      <c r="O92" s="2">
        <v>130.49430487463189</v>
      </c>
      <c r="P92" s="2">
        <v>119.66659517450462</v>
      </c>
      <c r="Q92" s="2">
        <v>291.56058963454558</v>
      </c>
      <c r="R92" s="2">
        <v>181.37253606963679</v>
      </c>
      <c r="S92" s="2">
        <v>73.931058123963084</v>
      </c>
      <c r="T92" s="2">
        <v>3751.2717728105285</v>
      </c>
      <c r="U92" s="68" t="str">
        <f t="shared" si="1"/>
        <v>2016Actual Capex</v>
      </c>
    </row>
    <row r="93" spans="4:21" ht="15" customHeight="1">
      <c r="D93" s="71" t="s">
        <v>51</v>
      </c>
      <c r="E93" s="2">
        <v>2017</v>
      </c>
      <c r="F93" s="2">
        <v>57.085537842863438</v>
      </c>
      <c r="G93" s="2">
        <v>480.96541035786646</v>
      </c>
      <c r="H93" s="2">
        <v>202.52676676370407</v>
      </c>
      <c r="I93" s="2">
        <v>426.02150919243979</v>
      </c>
      <c r="J93" s="2">
        <v>539.81281264902759</v>
      </c>
      <c r="K93" s="2">
        <v>531.50298453501796</v>
      </c>
      <c r="L93" s="2">
        <v>284.70776057946955</v>
      </c>
      <c r="M93" s="2">
        <v>137.54499270417273</v>
      </c>
      <c r="N93" s="2">
        <v>339.4008114256232</v>
      </c>
      <c r="O93" s="2">
        <v>92.649589854364478</v>
      </c>
      <c r="P93" s="2">
        <v>137.4142289371176</v>
      </c>
      <c r="Q93" s="2">
        <v>343.21300462018633</v>
      </c>
      <c r="R93" s="2">
        <v>156.20635433619336</v>
      </c>
      <c r="S93" s="2">
        <v>52.713390469510323</v>
      </c>
      <c r="T93" s="2">
        <v>3781.7651542675562</v>
      </c>
      <c r="U93" s="68" t="str">
        <f t="shared" si="1"/>
        <v>2017Actual Capex</v>
      </c>
    </row>
    <row r="94" spans="4:21" ht="15" customHeight="1">
      <c r="D94" s="71" t="s">
        <v>51</v>
      </c>
      <c r="E94" s="2">
        <v>2018</v>
      </c>
      <c r="F94" s="2">
        <v>73.313784447322476</v>
      </c>
      <c r="G94" s="2">
        <v>624.92255532055617</v>
      </c>
      <c r="H94" s="2">
        <v>372.29831927456388</v>
      </c>
      <c r="I94" s="2">
        <v>395.06953730702713</v>
      </c>
      <c r="J94" s="2">
        <v>502.86381516324792</v>
      </c>
      <c r="K94" s="2">
        <v>508.42860937425809</v>
      </c>
      <c r="L94" s="2">
        <v>381.14181391568883</v>
      </c>
      <c r="M94" s="2">
        <v>159.64885569543216</v>
      </c>
      <c r="N94" s="2">
        <v>365.89055442827294</v>
      </c>
      <c r="O94" s="2">
        <v>103.64596284189948</v>
      </c>
      <c r="P94" s="2">
        <v>127.93398859223424</v>
      </c>
      <c r="Q94" s="2">
        <v>349.43804608175708</v>
      </c>
      <c r="R94" s="2">
        <v>131.57120185426837</v>
      </c>
      <c r="S94" s="2">
        <v>44.612007929494972</v>
      </c>
      <c r="T94" s="2">
        <v>4140.7790522260239</v>
      </c>
      <c r="U94" s="68" t="str">
        <f t="shared" si="1"/>
        <v>2018Actual Capex</v>
      </c>
    </row>
    <row r="95" spans="4:21" ht="15" customHeight="1">
      <c r="D95" s="71" t="s">
        <v>51</v>
      </c>
      <c r="E95" s="2">
        <v>2019</v>
      </c>
      <c r="F95" s="2">
        <v>73.592164919515625</v>
      </c>
      <c r="G95" s="2">
        <v>824.18591503500784</v>
      </c>
      <c r="H95" s="2">
        <v>408.79977082305197</v>
      </c>
      <c r="I95" s="2">
        <v>492.17967775856312</v>
      </c>
      <c r="J95" s="2">
        <v>476.42653551079786</v>
      </c>
      <c r="K95" s="2">
        <v>552.83418541779599</v>
      </c>
      <c r="L95" s="2">
        <v>376.89274073752142</v>
      </c>
      <c r="M95" s="2">
        <v>104.26764548312306</v>
      </c>
      <c r="N95" s="2">
        <v>341.22565933060014</v>
      </c>
      <c r="O95" s="2">
        <v>106.14194727231926</v>
      </c>
      <c r="P95" s="2">
        <v>97.993465519730421</v>
      </c>
      <c r="Q95" s="2">
        <v>348.1418029595597</v>
      </c>
      <c r="R95" s="2">
        <v>140.71117737183408</v>
      </c>
      <c r="S95" s="2">
        <v>43.379422155867324</v>
      </c>
      <c r="T95" s="2">
        <v>4386.7721102952873</v>
      </c>
      <c r="U95" s="68" t="str">
        <f t="shared" si="1"/>
        <v>2019Actual Capex</v>
      </c>
    </row>
    <row r="96" spans="4:21" ht="15.5">
      <c r="D96" s="71" t="s">
        <v>51</v>
      </c>
      <c r="E96" s="2">
        <v>2020</v>
      </c>
      <c r="F96" s="2">
        <v>55.771701892259323</v>
      </c>
      <c r="G96" s="2">
        <v>531.27405167706559</v>
      </c>
      <c r="H96" s="2">
        <v>321.30685039969899</v>
      </c>
      <c r="I96" s="2">
        <v>465.44144271555496</v>
      </c>
      <c r="J96" s="2">
        <v>461.31962542337931</v>
      </c>
      <c r="K96" s="2">
        <v>729.78407181917225</v>
      </c>
      <c r="L96" s="2">
        <v>380.52349517765794</v>
      </c>
      <c r="M96" s="2">
        <v>117.04214330681432</v>
      </c>
      <c r="N96" s="2">
        <v>339.66237102561928</v>
      </c>
      <c r="O96" s="2">
        <v>139.82781627280542</v>
      </c>
      <c r="P96" s="2">
        <v>106.76006916999998</v>
      </c>
      <c r="Q96" s="2">
        <v>401.57376317879454</v>
      </c>
      <c r="R96" s="2">
        <v>163.20781666000201</v>
      </c>
      <c r="S96" s="2">
        <v>65.925762020958047</v>
      </c>
      <c r="T96" s="2">
        <v>4279.4209807397829</v>
      </c>
      <c r="U96" s="68" t="str">
        <f t="shared" si="1"/>
        <v>2020Actual Capex</v>
      </c>
    </row>
    <row r="97" spans="4:21" ht="15.5">
      <c r="D97" s="71" t="s">
        <v>52</v>
      </c>
      <c r="E97" s="2" t="s">
        <v>1</v>
      </c>
      <c r="F97" s="2">
        <v>56.614096953579306</v>
      </c>
      <c r="G97" s="2">
        <v>453.82651129710104</v>
      </c>
      <c r="H97" s="2">
        <v>298.19174451737535</v>
      </c>
      <c r="I97" s="2">
        <v>335.34395906993728</v>
      </c>
      <c r="J97" s="2">
        <v>305.5919550509455</v>
      </c>
      <c r="K97" s="2">
        <v>379.19787778553246</v>
      </c>
      <c r="L97" s="2">
        <v>177.91510666879171</v>
      </c>
      <c r="M97" s="2">
        <v>46.919887689033338</v>
      </c>
      <c r="N97" s="2">
        <v>153.64084913249468</v>
      </c>
      <c r="O97" s="2">
        <v>48.957721373053602</v>
      </c>
      <c r="P97" s="2">
        <v>72.096416865164684</v>
      </c>
      <c r="Q97" s="2">
        <v>164.15235989788562</v>
      </c>
      <c r="R97" s="2">
        <v>116.34658491008032</v>
      </c>
      <c r="S97" s="2">
        <v>49.16449389682667</v>
      </c>
      <c r="T97" s="2">
        <v>2657.9595651078012</v>
      </c>
      <c r="U97" s="68" t="str">
        <f t="shared" si="1"/>
        <v>2006Forecast Opex</v>
      </c>
    </row>
    <row r="98" spans="4:21" ht="15.5">
      <c r="D98" s="71" t="s">
        <v>52</v>
      </c>
      <c r="E98" s="2" t="s">
        <v>2</v>
      </c>
      <c r="F98" s="2">
        <v>55.251914144924918</v>
      </c>
      <c r="G98" s="2">
        <v>466.49300292829628</v>
      </c>
      <c r="H98" s="2">
        <v>302.10143220939653</v>
      </c>
      <c r="I98" s="2">
        <v>396.94558208350833</v>
      </c>
      <c r="J98" s="2">
        <v>356.19824700372095</v>
      </c>
      <c r="K98" s="2">
        <v>375.50532175678518</v>
      </c>
      <c r="L98" s="2">
        <v>186.52390215276554</v>
      </c>
      <c r="M98" s="2">
        <v>45.840805288609133</v>
      </c>
      <c r="N98" s="2">
        <v>157.52866818270775</v>
      </c>
      <c r="O98" s="2">
        <v>50.566126513456567</v>
      </c>
      <c r="P98" s="2">
        <v>73.242594621856085</v>
      </c>
      <c r="Q98" s="2">
        <v>167.89618564994262</v>
      </c>
      <c r="R98" s="2">
        <v>118.794470978733</v>
      </c>
      <c r="S98" s="2">
        <v>50.856800890052327</v>
      </c>
      <c r="T98" s="2">
        <v>2803.745054404756</v>
      </c>
      <c r="U98" s="68" t="str">
        <f t="shared" si="1"/>
        <v>2007Forecast Opex</v>
      </c>
    </row>
    <row r="99" spans="4:21" ht="15.5">
      <c r="D99" s="71" t="s">
        <v>52</v>
      </c>
      <c r="E99" s="2" t="s">
        <v>3</v>
      </c>
      <c r="F99" s="2">
        <v>57.770958443262927</v>
      </c>
      <c r="G99" s="2">
        <v>473.7738048327775</v>
      </c>
      <c r="H99" s="2">
        <v>305.24022471434523</v>
      </c>
      <c r="I99" s="2">
        <v>401.17094162842653</v>
      </c>
      <c r="J99" s="2">
        <v>399.41677069750824</v>
      </c>
      <c r="K99" s="2">
        <v>374.4376060616782</v>
      </c>
      <c r="L99" s="2">
        <v>189.77100238250173</v>
      </c>
      <c r="M99" s="2">
        <v>82.834546620200285</v>
      </c>
      <c r="N99" s="2">
        <v>161.70447382923294</v>
      </c>
      <c r="O99" s="2">
        <v>50.829634249082126</v>
      </c>
      <c r="P99" s="2">
        <v>74.719959534150689</v>
      </c>
      <c r="Q99" s="2">
        <v>171.20803150753156</v>
      </c>
      <c r="R99" s="2">
        <v>121.24235704738568</v>
      </c>
      <c r="S99" s="2">
        <v>62.747619329172778</v>
      </c>
      <c r="T99" s="2">
        <v>2926.8679308772562</v>
      </c>
      <c r="U99" s="68" t="str">
        <f t="shared" si="1"/>
        <v>2008Forecast Opex</v>
      </c>
    </row>
    <row r="100" spans="4:21" ht="15.5">
      <c r="D100" s="71" t="s">
        <v>52</v>
      </c>
      <c r="E100" s="2" t="s">
        <v>4</v>
      </c>
      <c r="F100" s="2">
        <v>59.450661229582693</v>
      </c>
      <c r="G100" s="2">
        <v>476.35423610373647</v>
      </c>
      <c r="H100" s="2">
        <v>306.88767408179768</v>
      </c>
      <c r="I100" s="2">
        <v>406.92267248084181</v>
      </c>
      <c r="J100" s="2">
        <v>410.01861103640294</v>
      </c>
      <c r="K100" s="2">
        <v>334.1110281616659</v>
      </c>
      <c r="L100" s="2">
        <v>188.85376706617782</v>
      </c>
      <c r="M100" s="2">
        <v>89.372861243740388</v>
      </c>
      <c r="N100" s="2">
        <v>165.73628617760204</v>
      </c>
      <c r="O100" s="2">
        <v>51.837587336174401</v>
      </c>
      <c r="P100" s="2">
        <v>76.364732030241427</v>
      </c>
      <c r="Q100" s="2">
        <v>174.95185725958859</v>
      </c>
      <c r="R100" s="2">
        <v>123.83423641419441</v>
      </c>
      <c r="S100" s="2">
        <v>93.602380672722518</v>
      </c>
      <c r="T100" s="2">
        <v>2958.2985912944687</v>
      </c>
      <c r="U100" s="68" t="str">
        <f t="shared" si="1"/>
        <v>2009Forecast Opex</v>
      </c>
    </row>
    <row r="101" spans="4:21" ht="15.5">
      <c r="D101" s="71" t="s">
        <v>52</v>
      </c>
      <c r="E101" s="2" t="s">
        <v>5</v>
      </c>
      <c r="F101" s="2">
        <v>76.354606678609514</v>
      </c>
      <c r="G101" s="2">
        <v>637.15351516077385</v>
      </c>
      <c r="H101" s="2">
        <v>373.53139919770024</v>
      </c>
      <c r="I101" s="2">
        <v>497.10727181673718</v>
      </c>
      <c r="J101" s="2">
        <v>407.94457609687225</v>
      </c>
      <c r="K101" s="2">
        <v>336.52385095297075</v>
      </c>
      <c r="L101" s="2">
        <v>190.14094307343058</v>
      </c>
      <c r="M101" s="2">
        <v>92.420625869573584</v>
      </c>
      <c r="N101" s="2">
        <v>170.34407171859533</v>
      </c>
      <c r="O101" s="2">
        <v>52.845540423266677</v>
      </c>
      <c r="P101" s="2">
        <v>78.134093217087226</v>
      </c>
      <c r="Q101" s="2">
        <v>179.41564950242585</v>
      </c>
      <c r="R101" s="2">
        <v>123.54624981788233</v>
      </c>
      <c r="S101" s="2">
        <v>85.02664625653928</v>
      </c>
      <c r="T101" s="2">
        <v>3300.4890397824647</v>
      </c>
      <c r="U101" s="68" t="str">
        <f t="shared" si="1"/>
        <v>2010Forecast Opex</v>
      </c>
    </row>
    <row r="102" spans="4:21" ht="15.5">
      <c r="D102" s="71" t="s">
        <v>52</v>
      </c>
      <c r="E102" s="2" t="s">
        <v>6</v>
      </c>
      <c r="F102" s="2">
        <v>82.004977806562394</v>
      </c>
      <c r="G102" s="2">
        <v>650.41655985303407</v>
      </c>
      <c r="H102" s="2">
        <v>376.53032629392078</v>
      </c>
      <c r="I102" s="2">
        <v>507.29598220399191</v>
      </c>
      <c r="J102" s="2">
        <v>388.5370335725612</v>
      </c>
      <c r="K102" s="2">
        <v>432.19844266974297</v>
      </c>
      <c r="L102" s="2">
        <v>236.21082532407729</v>
      </c>
      <c r="M102" s="2">
        <v>95.680161924833399</v>
      </c>
      <c r="N102" s="2">
        <v>188.96614923637264</v>
      </c>
      <c r="O102" s="2">
        <v>52.042007522809051</v>
      </c>
      <c r="P102" s="2">
        <v>69.28260117191833</v>
      </c>
      <c r="Q102" s="2">
        <v>177.57445024460887</v>
      </c>
      <c r="R102" s="2">
        <v>125.92847770916202</v>
      </c>
      <c r="S102" s="2">
        <v>98.193517125712333</v>
      </c>
      <c r="T102" s="2">
        <v>3480.8615126593072</v>
      </c>
      <c r="U102" s="68" t="str">
        <f t="shared" si="1"/>
        <v>2011Forecast Opex</v>
      </c>
    </row>
    <row r="103" spans="4:21" ht="15.5">
      <c r="D103" s="71" t="s">
        <v>52</v>
      </c>
      <c r="E103" s="2" t="s">
        <v>7</v>
      </c>
      <c r="F103" s="2">
        <v>87.605664037626042</v>
      </c>
      <c r="G103" s="2">
        <v>664.2044622217611</v>
      </c>
      <c r="H103" s="2">
        <v>382.14645757827009</v>
      </c>
      <c r="I103" s="2">
        <v>517.06586326585273</v>
      </c>
      <c r="J103" s="2">
        <v>390.67429822309822</v>
      </c>
      <c r="K103" s="2">
        <v>453.12889509340931</v>
      </c>
      <c r="L103" s="2">
        <v>233.45179324340526</v>
      </c>
      <c r="M103" s="2">
        <v>95.501744791430767</v>
      </c>
      <c r="N103" s="2">
        <v>197.03665357704602</v>
      </c>
      <c r="O103" s="2">
        <v>56.468104743192086</v>
      </c>
      <c r="P103" s="2">
        <v>67.974630888009912</v>
      </c>
      <c r="Q103" s="2">
        <v>195.74829889139923</v>
      </c>
      <c r="R103" s="2">
        <v>128.50034038093534</v>
      </c>
      <c r="S103" s="2">
        <v>109.701050280644</v>
      </c>
      <c r="T103" s="2">
        <v>3579.2082572160798</v>
      </c>
      <c r="U103" s="68" t="str">
        <f t="shared" si="1"/>
        <v>2012Forecast Opex</v>
      </c>
    </row>
    <row r="104" spans="4:21" ht="15.5">
      <c r="D104" s="71" t="s">
        <v>52</v>
      </c>
      <c r="E104" s="2" t="s">
        <v>8</v>
      </c>
      <c r="F104" s="2">
        <v>93.600828565123734</v>
      </c>
      <c r="G104" s="2">
        <v>676.44769276418856</v>
      </c>
      <c r="H104" s="2">
        <v>386.90485023654441</v>
      </c>
      <c r="I104" s="2">
        <v>525.55862525221528</v>
      </c>
      <c r="J104" s="2">
        <v>401.59760094623499</v>
      </c>
      <c r="K104" s="2">
        <v>451.79201854211749</v>
      </c>
      <c r="L104" s="2">
        <v>256.42731309111531</v>
      </c>
      <c r="M104" s="2">
        <v>85.163456195644486</v>
      </c>
      <c r="N104" s="2">
        <v>203.88173460122002</v>
      </c>
      <c r="O104" s="2">
        <v>59.358484445730539</v>
      </c>
      <c r="P104" s="2">
        <v>68.237704538114201</v>
      </c>
      <c r="Q104" s="2">
        <v>206.847465428596</v>
      </c>
      <c r="R104" s="2">
        <v>129.18171457747482</v>
      </c>
      <c r="S104" s="2">
        <v>106.30915310724207</v>
      </c>
      <c r="T104" s="2">
        <v>3651.3086422915617</v>
      </c>
      <c r="U104" s="68" t="str">
        <f t="shared" si="1"/>
        <v>2013Forecast Opex</v>
      </c>
    </row>
    <row r="105" spans="4:21" ht="15.5">
      <c r="D105" s="71" t="s">
        <v>52</v>
      </c>
      <c r="E105" s="2" t="s">
        <v>9</v>
      </c>
      <c r="F105" s="2">
        <v>96.60060451798438</v>
      </c>
      <c r="G105" s="2">
        <v>678.21360151568592</v>
      </c>
      <c r="H105" s="2">
        <v>385.40582121280096</v>
      </c>
      <c r="I105" s="2">
        <v>531.39298820509305</v>
      </c>
      <c r="J105" s="2">
        <v>411.40492962909531</v>
      </c>
      <c r="K105" s="2">
        <v>447.77154796182913</v>
      </c>
      <c r="L105" s="2">
        <v>261.99627876980804</v>
      </c>
      <c r="M105" s="2">
        <v>83.986088977504266</v>
      </c>
      <c r="N105" s="2">
        <v>214.19216469058162</v>
      </c>
      <c r="O105" s="2">
        <v>56.762382432414121</v>
      </c>
      <c r="P105" s="2">
        <v>74.182511100067259</v>
      </c>
      <c r="Q105" s="2">
        <v>195.75044882880488</v>
      </c>
      <c r="R105" s="2">
        <v>134.21847920100885</v>
      </c>
      <c r="S105" s="2">
        <v>92.150899905075931</v>
      </c>
      <c r="T105" s="2">
        <v>3664.0287469477544</v>
      </c>
      <c r="U105" s="68" t="str">
        <f t="shared" si="1"/>
        <v>2014Forecast Opex</v>
      </c>
    </row>
    <row r="106" spans="4:21" ht="15.5">
      <c r="D106" s="71" t="s">
        <v>52</v>
      </c>
      <c r="E106" s="2" t="s">
        <v>10</v>
      </c>
      <c r="F106" s="2">
        <v>69.069807989799514</v>
      </c>
      <c r="G106" s="2">
        <v>480.78982606915889</v>
      </c>
      <c r="H106" s="2">
        <v>266.06747576590413</v>
      </c>
      <c r="I106" s="2">
        <v>356.55638647822337</v>
      </c>
      <c r="J106" s="2">
        <v>406.72426607613983</v>
      </c>
      <c r="K106" s="2">
        <v>433.15743554731182</v>
      </c>
      <c r="L106" s="2">
        <v>264.44702347737723</v>
      </c>
      <c r="M106" s="2">
        <v>84.909125319419573</v>
      </c>
      <c r="N106" s="2">
        <v>217.1238074533226</v>
      </c>
      <c r="O106" s="2">
        <v>57.666397329062967</v>
      </c>
      <c r="P106" s="2">
        <v>73.020460913011547</v>
      </c>
      <c r="Q106" s="2">
        <v>198.43407537541162</v>
      </c>
      <c r="R106" s="2">
        <v>136.0135344496075</v>
      </c>
      <c r="S106" s="2">
        <v>82.037006015113462</v>
      </c>
      <c r="T106" s="2">
        <v>3126.0166282588643</v>
      </c>
      <c r="U106" s="68" t="str">
        <f t="shared" si="1"/>
        <v>2015Forecast Opex</v>
      </c>
    </row>
    <row r="107" spans="4:21" ht="15.5">
      <c r="D107" s="71" t="s">
        <v>52</v>
      </c>
      <c r="E107" s="2">
        <v>2016</v>
      </c>
      <c r="F107" s="2">
        <v>52.456919348984933</v>
      </c>
      <c r="G107" s="2">
        <v>450.98032894289798</v>
      </c>
      <c r="H107" s="2">
        <v>270.30699603355839</v>
      </c>
      <c r="I107" s="2">
        <v>360.379558314988</v>
      </c>
      <c r="J107" s="2">
        <v>373.38916642635144</v>
      </c>
      <c r="K107" s="2">
        <v>369.74931586876789</v>
      </c>
      <c r="L107" s="2">
        <v>265.37169589365146</v>
      </c>
      <c r="M107" s="2">
        <v>84.743402300704105</v>
      </c>
      <c r="N107" s="2">
        <v>239.95121999413382</v>
      </c>
      <c r="O107" s="2">
        <v>87.929434096704924</v>
      </c>
      <c r="P107" s="2">
        <v>96.400939290542524</v>
      </c>
      <c r="Q107" s="2">
        <v>242.21453883832837</v>
      </c>
      <c r="R107" s="2">
        <v>149.51330291005198</v>
      </c>
      <c r="S107" s="2">
        <v>88.521850488602539</v>
      </c>
      <c r="T107" s="2">
        <v>3131.9086687482686</v>
      </c>
      <c r="U107" s="68" t="str">
        <f t="shared" si="1"/>
        <v>2016Forecast Opex</v>
      </c>
    </row>
    <row r="108" spans="4:21" ht="15.5">
      <c r="D108" s="71" t="s">
        <v>52</v>
      </c>
      <c r="E108" s="2">
        <v>2017</v>
      </c>
      <c r="F108" s="2">
        <v>54.517569971662148</v>
      </c>
      <c r="G108" s="2">
        <v>459.06564865925355</v>
      </c>
      <c r="H108" s="2">
        <v>274.67427671325726</v>
      </c>
      <c r="I108" s="2">
        <v>364.16473062374195</v>
      </c>
      <c r="J108" s="2">
        <v>369.90415467098921</v>
      </c>
      <c r="K108" s="2">
        <v>376.1295237766692</v>
      </c>
      <c r="L108" s="2">
        <v>274.92422490081196</v>
      </c>
      <c r="M108" s="2">
        <v>84.053710021918462</v>
      </c>
      <c r="N108" s="2">
        <v>244.41429881644726</v>
      </c>
      <c r="O108" s="2">
        <v>89.182247904535402</v>
      </c>
      <c r="P108" s="2">
        <v>94.527050435345899</v>
      </c>
      <c r="Q108" s="2">
        <v>248.56148877794413</v>
      </c>
      <c r="R108" s="2">
        <v>152.7158225343936</v>
      </c>
      <c r="S108" s="2">
        <v>76.713524565628049</v>
      </c>
      <c r="T108" s="2">
        <v>3163.5482723725981</v>
      </c>
      <c r="U108" s="68" t="str">
        <f t="shared" si="1"/>
        <v>2017Forecast Opex</v>
      </c>
    </row>
    <row r="109" spans="4:21" ht="15.5">
      <c r="D109" s="71" t="s">
        <v>52</v>
      </c>
      <c r="E109" s="2">
        <v>2018</v>
      </c>
      <c r="F109" s="2">
        <v>55.074693641912162</v>
      </c>
      <c r="G109" s="2">
        <v>451.57480730365035</v>
      </c>
      <c r="H109" s="2">
        <v>279.36808576967991</v>
      </c>
      <c r="I109" s="2">
        <v>368.13903333709266</v>
      </c>
      <c r="J109" s="2">
        <v>375.08028173897571</v>
      </c>
      <c r="K109" s="2">
        <v>382.40558077891626</v>
      </c>
      <c r="L109" s="2">
        <v>274.81128346696516</v>
      </c>
      <c r="M109" s="2">
        <v>70.395090817263252</v>
      </c>
      <c r="N109" s="2">
        <v>250.3200818530305</v>
      </c>
      <c r="O109" s="2">
        <v>92.526331259048092</v>
      </c>
      <c r="P109" s="2">
        <v>95.639447133695739</v>
      </c>
      <c r="Q109" s="2">
        <v>259.15447007050022</v>
      </c>
      <c r="R109" s="2">
        <v>156.03257266813438</v>
      </c>
      <c r="S109" s="2">
        <v>89.731755103201223</v>
      </c>
      <c r="T109" s="2">
        <v>3200.253514942066</v>
      </c>
      <c r="U109" s="68" t="str">
        <f t="shared" si="1"/>
        <v>2018Forecast Opex</v>
      </c>
    </row>
    <row r="110" spans="4:21" ht="15.5">
      <c r="D110" s="71" t="s">
        <v>52</v>
      </c>
      <c r="E110" s="2" t="s">
        <v>32</v>
      </c>
      <c r="F110" s="2">
        <v>56.618891272303635</v>
      </c>
      <c r="G110" s="2">
        <v>458.45124608406411</v>
      </c>
      <c r="H110" s="2">
        <v>284.71092276540867</v>
      </c>
      <c r="I110" s="2">
        <v>372.28091590816103</v>
      </c>
      <c r="J110" s="2">
        <v>386.97245626288731</v>
      </c>
      <c r="K110" s="2">
        <v>390.30592383438409</v>
      </c>
      <c r="L110" s="2">
        <v>278.3828311917519</v>
      </c>
      <c r="M110" s="2">
        <v>68.857548934063587</v>
      </c>
      <c r="N110" s="2">
        <v>255.21085364434251</v>
      </c>
      <c r="O110" s="2">
        <v>94.089594432375193</v>
      </c>
      <c r="P110" s="2">
        <v>97.556812656339872</v>
      </c>
      <c r="Q110" s="2">
        <v>261.95883693084892</v>
      </c>
      <c r="R110" s="2">
        <v>157.00449730630177</v>
      </c>
      <c r="S110" s="2">
        <v>91.498401266949017</v>
      </c>
      <c r="T110" s="2">
        <v>3253.8997324901816</v>
      </c>
      <c r="U110" s="68" t="str">
        <f t="shared" si="1"/>
        <v>2019Forecast Opex</v>
      </c>
    </row>
    <row r="111" spans="4:21" ht="15.5">
      <c r="D111" s="71" t="s">
        <v>52</v>
      </c>
      <c r="E111" s="2" t="s">
        <v>33</v>
      </c>
      <c r="F111" s="2">
        <v>59.010069124564474</v>
      </c>
      <c r="G111" s="2">
        <v>484.9967404814393</v>
      </c>
      <c r="H111" s="2">
        <v>282.71816655748017</v>
      </c>
      <c r="I111" s="2">
        <v>382.3732716809406</v>
      </c>
      <c r="J111" s="2">
        <v>363.75124837783829</v>
      </c>
      <c r="K111" s="2">
        <v>397.64795885127455</v>
      </c>
      <c r="L111" s="2">
        <v>281.75184578981526</v>
      </c>
      <c r="M111" s="2">
        <v>92.405225765960864</v>
      </c>
      <c r="N111" s="2">
        <v>261.12533692606598</v>
      </c>
      <c r="O111" s="2">
        <v>96.243369741621478</v>
      </c>
      <c r="P111" s="2">
        <v>98.058360045849113</v>
      </c>
      <c r="Q111" s="2">
        <v>267.79016797530653</v>
      </c>
      <c r="R111" s="2">
        <v>159.0525436508934</v>
      </c>
      <c r="S111" s="2">
        <v>68.602043804016347</v>
      </c>
      <c r="T111" s="2">
        <v>3295.5263487730667</v>
      </c>
      <c r="U111" s="68" t="str">
        <f t="shared" si="1"/>
        <v>2020Forecast Opex</v>
      </c>
    </row>
    <row r="112" spans="4:21" ht="15.5">
      <c r="D112" s="71" t="s">
        <v>53</v>
      </c>
      <c r="E112" s="2" t="s">
        <v>1</v>
      </c>
      <c r="F112" s="2">
        <v>47.666869958220502</v>
      </c>
      <c r="G112" s="2">
        <v>545.20884957925546</v>
      </c>
      <c r="H112" s="2">
        <v>236.61048489619776</v>
      </c>
      <c r="I112" s="2">
        <v>341.08276845188982</v>
      </c>
      <c r="J112" s="2">
        <v>285.35462121215272</v>
      </c>
      <c r="K112" s="2">
        <v>384.58397321640342</v>
      </c>
      <c r="L112" s="2">
        <v>157.91844549477358</v>
      </c>
      <c r="M112" s="2">
        <v>68.173549662262531</v>
      </c>
      <c r="N112" s="2">
        <v>111.91389747837513</v>
      </c>
      <c r="O112" s="2">
        <v>37.159117278171195</v>
      </c>
      <c r="P112" s="2">
        <v>71.520872212006182</v>
      </c>
      <c r="Q112" s="2">
        <v>161.94577012822126</v>
      </c>
      <c r="R112" s="2">
        <v>112.80743585281444</v>
      </c>
      <c r="S112" s="2">
        <v>49.16449389682667</v>
      </c>
      <c r="T112" s="2">
        <v>2611.1111493175704</v>
      </c>
      <c r="U112" s="68" t="str">
        <f t="shared" si="1"/>
        <v>2006Actual Opex</v>
      </c>
    </row>
    <row r="113" spans="4:21" ht="15.5">
      <c r="D113" s="71" t="s">
        <v>53</v>
      </c>
      <c r="E113" s="2" t="s">
        <v>2</v>
      </c>
      <c r="F113" s="2">
        <v>47.193737572747153</v>
      </c>
      <c r="G113" s="2">
        <v>476.51229024980745</v>
      </c>
      <c r="H113" s="2">
        <v>258.7812693306696</v>
      </c>
      <c r="I113" s="2">
        <v>404.97938652533838</v>
      </c>
      <c r="J113" s="2">
        <v>332.30217262524638</v>
      </c>
      <c r="K113" s="2">
        <v>359.50552746793488</v>
      </c>
      <c r="L113" s="2">
        <v>149.65132045395612</v>
      </c>
      <c r="M113" s="2">
        <v>69.378843189480278</v>
      </c>
      <c r="N113" s="2">
        <v>137.72025868080883</v>
      </c>
      <c r="O113" s="2">
        <v>42.83005649017381</v>
      </c>
      <c r="P113" s="2">
        <v>77.577626349800724</v>
      </c>
      <c r="Q113" s="2">
        <v>143.27043100584487</v>
      </c>
      <c r="R113" s="2">
        <v>107.30978678369911</v>
      </c>
      <c r="S113" s="2">
        <v>50.856800890052327</v>
      </c>
      <c r="T113" s="2">
        <v>2657.8695076155595</v>
      </c>
      <c r="U113" s="68" t="str">
        <f t="shared" si="1"/>
        <v>2007Actual Opex</v>
      </c>
    </row>
    <row r="114" spans="4:21" ht="15.5">
      <c r="D114" s="71" t="s">
        <v>53</v>
      </c>
      <c r="E114" s="2" t="s">
        <v>3</v>
      </c>
      <c r="F114" s="2">
        <v>51.612009455854292</v>
      </c>
      <c r="G114" s="2">
        <v>669.75622555156326</v>
      </c>
      <c r="H114" s="2">
        <v>319.02884621025265</v>
      </c>
      <c r="I114" s="2">
        <v>460.13825487116384</v>
      </c>
      <c r="J114" s="2">
        <v>351.93828419498982</v>
      </c>
      <c r="K114" s="2">
        <v>388.24255549869946</v>
      </c>
      <c r="L114" s="2">
        <v>168.6139731704711</v>
      </c>
      <c r="M114" s="2">
        <v>70.4411293384278</v>
      </c>
      <c r="N114" s="2">
        <v>149.52468383469815</v>
      </c>
      <c r="O114" s="2">
        <v>41.119456077479505</v>
      </c>
      <c r="P114" s="2">
        <v>66.514930671469969</v>
      </c>
      <c r="Q114" s="2">
        <v>147.87423762959446</v>
      </c>
      <c r="R114" s="2">
        <v>108.7905803968432</v>
      </c>
      <c r="S114" s="2">
        <v>62.747619329172778</v>
      </c>
      <c r="T114" s="2">
        <v>3056.3427862306798</v>
      </c>
      <c r="U114" s="68" t="str">
        <f t="shared" si="1"/>
        <v>2008Actual Opex</v>
      </c>
    </row>
    <row r="115" spans="4:21" ht="15.5">
      <c r="D115" s="71" t="s">
        <v>53</v>
      </c>
      <c r="E115" s="2" t="s">
        <v>4</v>
      </c>
      <c r="F115" s="2">
        <v>52.663008155661977</v>
      </c>
      <c r="G115" s="2">
        <v>613.33974689549029</v>
      </c>
      <c r="H115" s="2">
        <v>296.47706329926962</v>
      </c>
      <c r="I115" s="2">
        <v>434.79597040903394</v>
      </c>
      <c r="J115" s="2">
        <v>362.44078901977502</v>
      </c>
      <c r="K115" s="2">
        <v>380.2772984633383</v>
      </c>
      <c r="L115" s="2">
        <v>187.00680982867925</v>
      </c>
      <c r="M115" s="2">
        <v>79.287062669190021</v>
      </c>
      <c r="N115" s="2">
        <v>172.06436954291851</v>
      </c>
      <c r="O115" s="2">
        <v>48.153970009179339</v>
      </c>
      <c r="P115" s="2">
        <v>62.316003993845939</v>
      </c>
      <c r="Q115" s="2">
        <v>161.87400005347556</v>
      </c>
      <c r="R115" s="2">
        <v>110.00423602016532</v>
      </c>
      <c r="S115" s="2">
        <v>93.602380672722518</v>
      </c>
      <c r="T115" s="2">
        <v>3054.302709032746</v>
      </c>
      <c r="U115" s="68" t="str">
        <f t="shared" si="1"/>
        <v>2009Actual Opex</v>
      </c>
    </row>
    <row r="116" spans="4:21" ht="15.5">
      <c r="D116" s="71" t="s">
        <v>53</v>
      </c>
      <c r="E116" s="2" t="s">
        <v>5</v>
      </c>
      <c r="F116" s="2">
        <v>59.10459573640005</v>
      </c>
      <c r="G116" s="2">
        <v>671.89459903550562</v>
      </c>
      <c r="H116" s="2">
        <v>282.66323563256594</v>
      </c>
      <c r="I116" s="2">
        <v>457.76012652597598</v>
      </c>
      <c r="J116" s="2">
        <v>365.72209191612251</v>
      </c>
      <c r="K116" s="2">
        <v>378.80324001991886</v>
      </c>
      <c r="L116" s="2">
        <v>185.38622091191633</v>
      </c>
      <c r="M116" s="2">
        <v>93.459958280290593</v>
      </c>
      <c r="N116" s="2">
        <v>168.647429839148</v>
      </c>
      <c r="O116" s="2">
        <v>53.607950043176935</v>
      </c>
      <c r="P116" s="2">
        <v>74.15514130918362</v>
      </c>
      <c r="Q116" s="2">
        <v>157.59794891860918</v>
      </c>
      <c r="R116" s="2">
        <v>116.39992434608877</v>
      </c>
      <c r="S116" s="2">
        <v>85.02664625653928</v>
      </c>
      <c r="T116" s="2">
        <v>3150.229108771442</v>
      </c>
      <c r="U116" s="68" t="str">
        <f t="shared" si="1"/>
        <v>2010Actual Opex</v>
      </c>
    </row>
    <row r="117" spans="4:21" ht="15.5">
      <c r="D117" s="71" t="s">
        <v>53</v>
      </c>
      <c r="E117" s="2" t="s">
        <v>6</v>
      </c>
      <c r="F117" s="2">
        <v>66.39601112326099</v>
      </c>
      <c r="G117" s="2">
        <v>651.68704212778175</v>
      </c>
      <c r="H117" s="2">
        <v>296.48104083449925</v>
      </c>
      <c r="I117" s="2">
        <v>472.65021495829541</v>
      </c>
      <c r="J117" s="2">
        <v>402.41229412055486</v>
      </c>
      <c r="K117" s="2">
        <v>459.55969061148693</v>
      </c>
      <c r="L117" s="2">
        <v>232.84484649544109</v>
      </c>
      <c r="M117" s="2">
        <v>90.473092933129635</v>
      </c>
      <c r="N117" s="2">
        <v>170.53586421700084</v>
      </c>
      <c r="O117" s="2">
        <v>49.114187727548192</v>
      </c>
      <c r="P117" s="2">
        <v>73.50723309208513</v>
      </c>
      <c r="Q117" s="2">
        <v>164.85900181195257</v>
      </c>
      <c r="R117" s="2">
        <v>143.20067393918714</v>
      </c>
      <c r="S117" s="2">
        <v>98.193517125712333</v>
      </c>
      <c r="T117" s="2">
        <v>3371.9147111179363</v>
      </c>
      <c r="U117" s="68" t="str">
        <f t="shared" si="1"/>
        <v>2011Actual Opex</v>
      </c>
    </row>
    <row r="118" spans="4:21" ht="15.5">
      <c r="D118" s="71" t="s">
        <v>53</v>
      </c>
      <c r="E118" s="2" t="s">
        <v>7</v>
      </c>
      <c r="F118" s="2">
        <v>71.948237889043071</v>
      </c>
      <c r="G118" s="2">
        <v>719.04350364513164</v>
      </c>
      <c r="H118" s="2">
        <v>302.3208790797031</v>
      </c>
      <c r="I118" s="2">
        <v>571.05412777885851</v>
      </c>
      <c r="J118" s="2">
        <v>435.46633149349481</v>
      </c>
      <c r="K118" s="2">
        <v>481.26018226814011</v>
      </c>
      <c r="L118" s="2">
        <v>242.7974615950036</v>
      </c>
      <c r="M118" s="2">
        <v>99.480986637457491</v>
      </c>
      <c r="N118" s="2">
        <v>181.26073811327905</v>
      </c>
      <c r="O118" s="2">
        <v>62.664636295306984</v>
      </c>
      <c r="P118" s="2">
        <v>84.123512372977999</v>
      </c>
      <c r="Q118" s="2">
        <v>196.20908649702903</v>
      </c>
      <c r="R118" s="2">
        <v>144.52708590169522</v>
      </c>
      <c r="S118" s="2">
        <v>109.701050280644</v>
      </c>
      <c r="T118" s="2">
        <v>3701.8578198477635</v>
      </c>
      <c r="U118" s="68" t="str">
        <f t="shared" si="1"/>
        <v>2012Actual Opex</v>
      </c>
    </row>
    <row r="119" spans="4:21" ht="15.5">
      <c r="D119" s="71" t="s">
        <v>53</v>
      </c>
      <c r="E119" s="2" t="s">
        <v>8</v>
      </c>
      <c r="F119" s="2">
        <v>78.882768192413707</v>
      </c>
      <c r="G119" s="2">
        <v>580.21168353066025</v>
      </c>
      <c r="H119" s="2">
        <v>275.0925163041062</v>
      </c>
      <c r="I119" s="2">
        <v>531.19877001914165</v>
      </c>
      <c r="J119" s="2">
        <v>466.0823832587821</v>
      </c>
      <c r="K119" s="2">
        <v>398.6666398222763</v>
      </c>
      <c r="L119" s="2">
        <v>259.49467978005612</v>
      </c>
      <c r="M119" s="2">
        <v>81.637725588230595</v>
      </c>
      <c r="N119" s="2">
        <v>206.5687905946653</v>
      </c>
      <c r="O119" s="2">
        <v>61.028827911184834</v>
      </c>
      <c r="P119" s="2">
        <v>81.263701723078867</v>
      </c>
      <c r="Q119" s="2">
        <v>210.70717239386929</v>
      </c>
      <c r="R119" s="2">
        <v>130.00306225464843</v>
      </c>
      <c r="S119" s="2">
        <v>106.30915310724207</v>
      </c>
      <c r="T119" s="2">
        <v>3467.1478744803558</v>
      </c>
      <c r="U119" s="68" t="str">
        <f t="shared" si="1"/>
        <v>2013Actual Opex</v>
      </c>
    </row>
    <row r="120" spans="4:21" ht="15.5">
      <c r="D120" s="71" t="s">
        <v>53</v>
      </c>
      <c r="E120" s="2" t="s">
        <v>9</v>
      </c>
      <c r="F120" s="2">
        <v>89.278258991294933</v>
      </c>
      <c r="G120" s="2">
        <v>647.85486392242251</v>
      </c>
      <c r="H120" s="2">
        <v>312.5426378765369</v>
      </c>
      <c r="I120" s="2">
        <v>513.95694330231515</v>
      </c>
      <c r="J120" s="2">
        <v>425.02225229229083</v>
      </c>
      <c r="K120" s="2">
        <v>396.56983988218252</v>
      </c>
      <c r="L120" s="2">
        <v>265.32231301504595</v>
      </c>
      <c r="M120" s="2">
        <v>83.315187228481719</v>
      </c>
      <c r="N120" s="2">
        <v>209.40489495121921</v>
      </c>
      <c r="O120" s="2">
        <v>62.370903775949067</v>
      </c>
      <c r="P120" s="2">
        <v>79.228423763472406</v>
      </c>
      <c r="Q120" s="2">
        <v>192.19640242549545</v>
      </c>
      <c r="R120" s="2">
        <v>133.39230815321827</v>
      </c>
      <c r="S120" s="2">
        <v>92.150899905075931</v>
      </c>
      <c r="T120" s="2">
        <v>3502.606129485001</v>
      </c>
      <c r="U120" s="68" t="str">
        <f t="shared" si="1"/>
        <v>2014Actual Opex</v>
      </c>
    </row>
    <row r="121" spans="4:21" ht="15.5">
      <c r="D121" s="71" t="s">
        <v>53</v>
      </c>
      <c r="E121" s="2" t="s">
        <v>10</v>
      </c>
      <c r="F121" s="2">
        <v>81.02752123440743</v>
      </c>
      <c r="G121" s="2">
        <v>716.66326872308935</v>
      </c>
      <c r="H121" s="2">
        <v>298.38017385092326</v>
      </c>
      <c r="I121" s="2">
        <v>430.90685069654381</v>
      </c>
      <c r="J121" s="2">
        <v>433.19838797204659</v>
      </c>
      <c r="K121" s="2">
        <v>427.14154935883613</v>
      </c>
      <c r="L121" s="2">
        <v>275.25755913586215</v>
      </c>
      <c r="M121" s="2">
        <v>70.57573182400796</v>
      </c>
      <c r="N121" s="2">
        <v>221.65605531793977</v>
      </c>
      <c r="O121" s="2">
        <v>60.169315061668527</v>
      </c>
      <c r="P121" s="2">
        <v>80.586614882030858</v>
      </c>
      <c r="Q121" s="2">
        <v>205.3764071391393</v>
      </c>
      <c r="R121" s="2">
        <v>126.44088043001871</v>
      </c>
      <c r="S121" s="2">
        <v>82.037006015113462</v>
      </c>
      <c r="T121" s="2">
        <v>3509.4173216416275</v>
      </c>
      <c r="U121" s="68" t="str">
        <f t="shared" si="1"/>
        <v>2015Actual Opex</v>
      </c>
    </row>
    <row r="122" spans="4:21" ht="15.5">
      <c r="D122" s="71" t="s">
        <v>53</v>
      </c>
      <c r="E122" s="2">
        <v>2016</v>
      </c>
      <c r="F122" s="2">
        <v>43.793303703101927</v>
      </c>
      <c r="G122" s="2">
        <v>636.86838786892304</v>
      </c>
      <c r="H122" s="2">
        <v>336.66029200890125</v>
      </c>
      <c r="I122" s="2">
        <v>338.94459665473846</v>
      </c>
      <c r="J122" s="2">
        <v>376.86368884593884</v>
      </c>
      <c r="K122" s="2">
        <v>426.09522533506049</v>
      </c>
      <c r="L122" s="2">
        <v>231.77674044674961</v>
      </c>
      <c r="M122" s="2">
        <v>75.974201455641534</v>
      </c>
      <c r="N122" s="2">
        <v>245.30851089396364</v>
      </c>
      <c r="O122" s="2">
        <v>79.403270451680228</v>
      </c>
      <c r="P122" s="2">
        <v>87.576453365180029</v>
      </c>
      <c r="Q122" s="2">
        <v>209.08629653868559</v>
      </c>
      <c r="R122" s="2">
        <v>146.82113527886503</v>
      </c>
      <c r="S122" s="2">
        <v>88.521850488602539</v>
      </c>
      <c r="T122" s="2">
        <v>3323.6939533360314</v>
      </c>
      <c r="U122" s="68" t="str">
        <f t="shared" si="1"/>
        <v>2016Actual Opex</v>
      </c>
    </row>
    <row r="123" spans="4:21" ht="15.5">
      <c r="D123" s="71" t="s">
        <v>53</v>
      </c>
      <c r="E123" s="2">
        <v>2017</v>
      </c>
      <c r="F123" s="2">
        <v>49.950726715965935</v>
      </c>
      <c r="G123" s="2">
        <v>565.57064700777187</v>
      </c>
      <c r="H123" s="2">
        <v>324.86152052645457</v>
      </c>
      <c r="I123" s="2">
        <v>342.81411107798158</v>
      </c>
      <c r="J123" s="2">
        <v>378.91561642835103</v>
      </c>
      <c r="K123" s="2">
        <v>378.27249003559695</v>
      </c>
      <c r="L123" s="2">
        <v>266.78864380421231</v>
      </c>
      <c r="M123" s="2">
        <v>99.952692004328171</v>
      </c>
      <c r="N123" s="2">
        <v>216.84121260447228</v>
      </c>
      <c r="O123" s="2">
        <v>78.145951116000063</v>
      </c>
      <c r="P123" s="2">
        <v>91.572220397813396</v>
      </c>
      <c r="Q123" s="2">
        <v>223.75401806488918</v>
      </c>
      <c r="R123" s="2">
        <v>139.04159661153003</v>
      </c>
      <c r="S123" s="2">
        <v>76.713524565628049</v>
      </c>
      <c r="T123" s="2">
        <v>3233.1949709609958</v>
      </c>
      <c r="U123" s="68" t="str">
        <f t="shared" si="1"/>
        <v>2017Actual Opex</v>
      </c>
    </row>
    <row r="124" spans="4:21" ht="15.5">
      <c r="D124" s="71" t="s">
        <v>53</v>
      </c>
      <c r="E124" s="2">
        <v>2018</v>
      </c>
      <c r="F124" s="2">
        <v>58.526424880773334</v>
      </c>
      <c r="G124" s="2">
        <v>487.62659014332013</v>
      </c>
      <c r="H124" s="2">
        <v>269.65745018613023</v>
      </c>
      <c r="I124" s="2">
        <v>361.94672107443478</v>
      </c>
      <c r="J124" s="2">
        <v>380.95075640359011</v>
      </c>
      <c r="K124" s="2">
        <v>402.81139907878685</v>
      </c>
      <c r="L124" s="2">
        <v>262.87775284152917</v>
      </c>
      <c r="M124" s="2">
        <v>90.427991054224478</v>
      </c>
      <c r="N124" s="2">
        <v>201.13814837890641</v>
      </c>
      <c r="O124" s="2">
        <v>71.949736440276553</v>
      </c>
      <c r="P124" s="2">
        <v>83.836362873725676</v>
      </c>
      <c r="Q124" s="2">
        <v>231.75443455788886</v>
      </c>
      <c r="R124" s="2">
        <v>112.69406037579228</v>
      </c>
      <c r="S124" s="2">
        <v>89.731755103201223</v>
      </c>
      <c r="T124" s="2">
        <v>3105.9295833925798</v>
      </c>
      <c r="U124" s="68" t="str">
        <f t="shared" si="1"/>
        <v>2018Actual Opex</v>
      </c>
    </row>
    <row r="125" spans="4:21" ht="15.5">
      <c r="D125" s="71" t="s">
        <v>53</v>
      </c>
      <c r="E125" s="2" t="s">
        <v>32</v>
      </c>
      <c r="F125" s="2">
        <v>56.567423092320425</v>
      </c>
      <c r="G125" s="2">
        <v>458.27255785509635</v>
      </c>
      <c r="H125" s="2">
        <v>255.9492331241716</v>
      </c>
      <c r="I125" s="2">
        <v>413.053216518824</v>
      </c>
      <c r="J125" s="2">
        <v>360.28861816984431</v>
      </c>
      <c r="K125" s="2">
        <v>402.4366036398564</v>
      </c>
      <c r="L125" s="2">
        <v>271.70279809732733</v>
      </c>
      <c r="M125" s="2">
        <v>80.5561543898189</v>
      </c>
      <c r="N125" s="2">
        <v>206.92808686780333</v>
      </c>
      <c r="O125" s="2">
        <v>78.906391201050695</v>
      </c>
      <c r="P125" s="2">
        <v>88.088712137473436</v>
      </c>
      <c r="Q125" s="2">
        <v>227.08699539011863</v>
      </c>
      <c r="R125" s="2">
        <v>112.97299526263649</v>
      </c>
      <c r="S125" s="2">
        <v>91.498401266949017</v>
      </c>
      <c r="T125" s="2">
        <v>3104.308187013291</v>
      </c>
      <c r="U125" s="68" t="str">
        <f t="shared" si="1"/>
        <v>2019Actual Opex</v>
      </c>
    </row>
    <row r="126" spans="4:21" ht="15.5">
      <c r="D126" s="71" t="s">
        <v>53</v>
      </c>
      <c r="E126" s="2" t="s">
        <v>33</v>
      </c>
      <c r="F126" s="2">
        <v>53.766473164423076</v>
      </c>
      <c r="G126" s="2">
        <v>407.14416651959743</v>
      </c>
      <c r="H126" s="2">
        <v>228.85014620279344</v>
      </c>
      <c r="I126" s="2">
        <v>398.26881288452751</v>
      </c>
      <c r="J126" s="2">
        <v>342.15812488644099</v>
      </c>
      <c r="K126" s="2">
        <v>406.59984754924159</v>
      </c>
      <c r="L126" s="2">
        <v>242.5094281607621</v>
      </c>
      <c r="M126" s="2">
        <v>83.430383973171885</v>
      </c>
      <c r="N126" s="2">
        <v>219.21170056395587</v>
      </c>
      <c r="O126" s="2">
        <v>77.230255999999997</v>
      </c>
      <c r="P126" s="2">
        <v>75.821669930000013</v>
      </c>
      <c r="Q126" s="2">
        <v>219.87184286999999</v>
      </c>
      <c r="R126" s="2">
        <v>120.377107</v>
      </c>
      <c r="S126" s="2">
        <v>89.25235845032401</v>
      </c>
      <c r="T126" s="2">
        <v>2964.4923181552376</v>
      </c>
      <c r="U126" s="68" t="str">
        <f t="shared" si="1"/>
        <v>2020Actual Opex</v>
      </c>
    </row>
    <row r="127" spans="4:21" ht="15.5">
      <c r="D127" s="71" t="s">
        <v>126</v>
      </c>
      <c r="E127" s="2" t="s">
        <v>1</v>
      </c>
      <c r="F127" s="2">
        <v>35</v>
      </c>
      <c r="G127" s="2">
        <v>86.99</v>
      </c>
      <c r="H127" s="2">
        <v>99.3</v>
      </c>
      <c r="I127" s="2">
        <v>297</v>
      </c>
      <c r="J127" s="2">
        <v>128.222440789129</v>
      </c>
      <c r="K127" s="2">
        <v>380.488</v>
      </c>
      <c r="L127" s="2">
        <v>156.4</v>
      </c>
      <c r="M127" s="2">
        <v>132</v>
      </c>
      <c r="N127" s="2">
        <v>189.54499999999999</v>
      </c>
      <c r="O127" s="2">
        <v>24.7255707622542</v>
      </c>
      <c r="P127" s="2">
        <v>69.021352361721299</v>
      </c>
      <c r="Q127" s="2">
        <v>121.155735096687</v>
      </c>
      <c r="R127" s="2">
        <v>50.549709226702703</v>
      </c>
      <c r="S127" s="2">
        <v>215.513517749388</v>
      </c>
      <c r="T127" s="2">
        <v>145.96435781652701</v>
      </c>
      <c r="U127" s="68" t="str">
        <f t="shared" si="1"/>
        <v>2006Minutes/customer</v>
      </c>
    </row>
    <row r="128" spans="4:21" ht="15.5">
      <c r="D128" s="71" t="s">
        <v>126</v>
      </c>
      <c r="E128" s="2" t="s">
        <v>2</v>
      </c>
      <c r="F128" s="2">
        <v>44.3</v>
      </c>
      <c r="G128" s="2">
        <v>85.5</v>
      </c>
      <c r="H128" s="2">
        <v>96</v>
      </c>
      <c r="I128" s="2">
        <v>222.3</v>
      </c>
      <c r="J128" s="2">
        <v>88.220873930035296</v>
      </c>
      <c r="K128" s="2">
        <v>264.065</v>
      </c>
      <c r="L128" s="2">
        <v>180.2</v>
      </c>
      <c r="M128" s="2">
        <v>173</v>
      </c>
      <c r="N128" s="2">
        <v>177.20099999999999</v>
      </c>
      <c r="O128" s="2">
        <v>21.9062177016785</v>
      </c>
      <c r="P128" s="2">
        <v>67.811222289456694</v>
      </c>
      <c r="Q128" s="2">
        <v>140.60759218572301</v>
      </c>
      <c r="R128" s="2">
        <v>60.651178067563997</v>
      </c>
      <c r="S128" s="2">
        <v>211.339098623788</v>
      </c>
      <c r="T128" s="2">
        <v>129.29001155548983</v>
      </c>
      <c r="U128" s="68" t="str">
        <f t="shared" si="1"/>
        <v>2007Minutes/customer</v>
      </c>
    </row>
    <row r="129" spans="4:21" ht="15.5">
      <c r="D129" s="71" t="s">
        <v>126</v>
      </c>
      <c r="E129" s="2" t="s">
        <v>3</v>
      </c>
      <c r="F129" s="2">
        <v>25.6</v>
      </c>
      <c r="G129" s="2">
        <v>97.03</v>
      </c>
      <c r="H129" s="2">
        <v>101.7</v>
      </c>
      <c r="I129" s="2">
        <v>218.4</v>
      </c>
      <c r="J129" s="2">
        <v>100.34512508466599</v>
      </c>
      <c r="K129" s="2">
        <v>316.66800000000001</v>
      </c>
      <c r="L129" s="2">
        <v>129.6</v>
      </c>
      <c r="M129" s="2">
        <v>175</v>
      </c>
      <c r="N129" s="2">
        <v>132.11000000000001</v>
      </c>
      <c r="O129" s="2">
        <v>16.601113307461901</v>
      </c>
      <c r="P129" s="2">
        <v>62.878306039097502</v>
      </c>
      <c r="Q129" s="2">
        <v>118.906607008386</v>
      </c>
      <c r="R129" s="2">
        <v>62.644852531264199</v>
      </c>
      <c r="S129" s="2">
        <v>226.66711389798499</v>
      </c>
      <c r="T129" s="2">
        <v>127.48934184451279</v>
      </c>
      <c r="U129" s="68" t="str">
        <f t="shared" si="1"/>
        <v>2008Minutes/customer</v>
      </c>
    </row>
    <row r="130" spans="4:21" ht="15.5">
      <c r="D130" s="71" t="s">
        <v>126</v>
      </c>
      <c r="E130" s="2" t="s">
        <v>4</v>
      </c>
      <c r="F130" s="2">
        <v>29.9</v>
      </c>
      <c r="G130" s="2">
        <v>106.5</v>
      </c>
      <c r="H130" s="2">
        <v>96.3</v>
      </c>
      <c r="I130" s="2">
        <v>261</v>
      </c>
      <c r="J130" s="2">
        <v>90.789053875531593</v>
      </c>
      <c r="K130" s="2">
        <v>352.06400000000002</v>
      </c>
      <c r="L130" s="2">
        <v>136.4</v>
      </c>
      <c r="M130" s="2">
        <v>201</v>
      </c>
      <c r="N130" s="2">
        <v>178.12799999999999</v>
      </c>
      <c r="O130" s="2">
        <v>29.618728230424399</v>
      </c>
      <c r="P130" s="2">
        <v>71.279554322294004</v>
      </c>
      <c r="Q130" s="2">
        <v>170.26821726930899</v>
      </c>
      <c r="R130" s="2">
        <v>61.490683590337603</v>
      </c>
      <c r="S130" s="2">
        <v>239.30434388433801</v>
      </c>
      <c r="T130" s="2">
        <v>143.21468253506606</v>
      </c>
      <c r="U130" s="68" t="str">
        <f t="shared" si="1"/>
        <v>2009Minutes/customer</v>
      </c>
    </row>
    <row r="131" spans="4:21" ht="15.5">
      <c r="D131" s="71" t="s">
        <v>126</v>
      </c>
      <c r="E131" s="2" t="s">
        <v>5</v>
      </c>
      <c r="F131" s="2">
        <v>25.8</v>
      </c>
      <c r="G131" s="2">
        <v>78.94</v>
      </c>
      <c r="H131" s="2">
        <v>79.400000000000006</v>
      </c>
      <c r="I131" s="2">
        <v>196.5</v>
      </c>
      <c r="J131" s="2">
        <v>87.6752847278064</v>
      </c>
      <c r="K131" s="2">
        <v>352.245</v>
      </c>
      <c r="L131" s="2">
        <v>180.6</v>
      </c>
      <c r="M131" s="2">
        <v>205</v>
      </c>
      <c r="N131" s="2">
        <v>129.86500000000001</v>
      </c>
      <c r="O131" s="2">
        <v>30.021198669582901</v>
      </c>
      <c r="P131" s="2">
        <v>62.346781955955798</v>
      </c>
      <c r="Q131" s="2">
        <v>149.94903693856901</v>
      </c>
      <c r="R131" s="2">
        <v>56.715930330065603</v>
      </c>
      <c r="S131" s="2">
        <v>174.28130251893199</v>
      </c>
      <c r="T131" s="2">
        <v>128.66270337538606</v>
      </c>
      <c r="U131" s="68" t="str">
        <f t="shared" si="1"/>
        <v>2010Minutes/customer</v>
      </c>
    </row>
    <row r="132" spans="4:21" ht="15.5">
      <c r="D132" s="71" t="s">
        <v>126</v>
      </c>
      <c r="E132" s="2" t="s">
        <v>6</v>
      </c>
      <c r="F132" s="2">
        <v>47.7</v>
      </c>
      <c r="G132" s="2">
        <v>89.33</v>
      </c>
      <c r="H132" s="2">
        <v>76.900000000000006</v>
      </c>
      <c r="I132" s="2">
        <v>222.5</v>
      </c>
      <c r="J132" s="2">
        <v>78.778650939642404</v>
      </c>
      <c r="K132" s="2">
        <v>324.96300000000002</v>
      </c>
      <c r="L132" s="2">
        <v>161.69999999999999</v>
      </c>
      <c r="M132" s="2">
        <v>139</v>
      </c>
      <c r="N132" s="2">
        <v>145.46899999999999</v>
      </c>
      <c r="O132" s="2">
        <v>22.710519896521401</v>
      </c>
      <c r="P132" s="2">
        <v>55.238653697640402</v>
      </c>
      <c r="Q132" s="2">
        <v>125.11566741846499</v>
      </c>
      <c r="R132" s="2">
        <v>60.9745393388446</v>
      </c>
      <c r="S132" s="2">
        <v>304.64769655590902</v>
      </c>
      <c r="T132" s="2">
        <v>126.20774105726819</v>
      </c>
      <c r="U132" s="68" t="str">
        <f t="shared" si="1"/>
        <v>2011Minutes/customer</v>
      </c>
    </row>
    <row r="133" spans="4:21" ht="15.5">
      <c r="D133" s="71" t="s">
        <v>126</v>
      </c>
      <c r="E133" s="2" t="s">
        <v>7</v>
      </c>
      <c r="F133" s="2">
        <v>32.5</v>
      </c>
      <c r="G133" s="2">
        <v>79.27</v>
      </c>
      <c r="H133" s="2">
        <v>93.3</v>
      </c>
      <c r="I133" s="2">
        <v>237.5</v>
      </c>
      <c r="J133" s="2">
        <v>64.171918977412204</v>
      </c>
      <c r="K133" s="2">
        <v>295.80200000000002</v>
      </c>
      <c r="L133" s="2">
        <v>130.1</v>
      </c>
      <c r="M133" s="2">
        <v>160</v>
      </c>
      <c r="N133" s="2">
        <v>125.602</v>
      </c>
      <c r="O133" s="2">
        <v>29.145136470141299</v>
      </c>
      <c r="P133" s="2">
        <v>50.241946065289397</v>
      </c>
      <c r="Q133" s="2">
        <v>129.54454262187701</v>
      </c>
      <c r="R133" s="2">
        <v>78.651145419293599</v>
      </c>
      <c r="S133" s="2">
        <v>242.91005358144599</v>
      </c>
      <c r="T133" s="2">
        <v>120.36870906747794</v>
      </c>
      <c r="U133" s="68" t="str">
        <f t="shared" si="1"/>
        <v>2012Minutes/customer</v>
      </c>
    </row>
    <row r="134" spans="4:21" ht="15.5">
      <c r="D134" s="71" t="s">
        <v>126</v>
      </c>
      <c r="E134" s="2" t="s">
        <v>8</v>
      </c>
      <c r="F134" s="2">
        <v>28.7</v>
      </c>
      <c r="G134" s="2">
        <v>67.62</v>
      </c>
      <c r="H134" s="2">
        <v>104.3</v>
      </c>
      <c r="I134" s="2">
        <v>232.5</v>
      </c>
      <c r="J134" s="2">
        <v>67.303058202819699</v>
      </c>
      <c r="K134" s="2">
        <v>264.10500000000002</v>
      </c>
      <c r="L134" s="2">
        <v>143.30000000000001</v>
      </c>
      <c r="M134" s="2">
        <v>137</v>
      </c>
      <c r="N134" s="2">
        <v>133.12319361918401</v>
      </c>
      <c r="O134" s="2">
        <v>26.9238056540968</v>
      </c>
      <c r="P134" s="2">
        <v>59.791650722955801</v>
      </c>
      <c r="Q134" s="2">
        <v>139.151647932684</v>
      </c>
      <c r="R134" s="2">
        <v>73.56</v>
      </c>
      <c r="S134" s="2">
        <v>214.10128166566199</v>
      </c>
      <c r="T134" s="2">
        <v>118.43096985005573</v>
      </c>
      <c r="U134" s="68" t="str">
        <f t="shared" si="1"/>
        <v>2013Minutes/customer</v>
      </c>
    </row>
    <row r="135" spans="4:21" ht="15.5">
      <c r="D135" s="71" t="s">
        <v>126</v>
      </c>
      <c r="E135" s="2" t="s">
        <v>9</v>
      </c>
      <c r="F135" s="2">
        <v>26.806000000000001</v>
      </c>
      <c r="G135" s="2">
        <v>76.52</v>
      </c>
      <c r="H135" s="2">
        <v>82.6</v>
      </c>
      <c r="I135" s="2">
        <v>181.2</v>
      </c>
      <c r="J135" s="2">
        <v>70.043999999999997</v>
      </c>
      <c r="K135" s="2">
        <v>228.05539999999999</v>
      </c>
      <c r="L135" s="2">
        <v>167.6</v>
      </c>
      <c r="M135" s="2">
        <v>184.84198609109299</v>
      </c>
      <c r="N135" s="2">
        <v>157.292655981743</v>
      </c>
      <c r="O135" s="2">
        <v>34.507169219613303</v>
      </c>
      <c r="P135" s="2">
        <v>58.621416391095003</v>
      </c>
      <c r="Q135" s="2">
        <v>166.22700974924999</v>
      </c>
      <c r="R135" s="2">
        <v>77.940148650234093</v>
      </c>
      <c r="S135" s="2">
        <v>114.475824528302</v>
      </c>
      <c r="T135" s="2">
        <v>118.10094574836002</v>
      </c>
      <c r="U135" s="68" t="str">
        <f t="shared" si="1"/>
        <v>2014Minutes/customer</v>
      </c>
    </row>
    <row r="136" spans="4:21" ht="15.5">
      <c r="D136" s="71" t="s">
        <v>126</v>
      </c>
      <c r="E136" s="2" t="s">
        <v>10</v>
      </c>
      <c r="F136" s="2">
        <v>32.869999999999997</v>
      </c>
      <c r="G136" s="2">
        <v>71.400000000000006</v>
      </c>
      <c r="H136" s="2">
        <v>91.321908440356296</v>
      </c>
      <c r="I136" s="2">
        <v>221.568489267991</v>
      </c>
      <c r="J136" s="2">
        <v>84.462000000000003</v>
      </c>
      <c r="K136" s="2">
        <v>281.05220000000003</v>
      </c>
      <c r="L136" s="2">
        <v>123.7</v>
      </c>
      <c r="M136" s="2">
        <v>141.25800000000001</v>
      </c>
      <c r="N136" s="2">
        <v>136.76303017287799</v>
      </c>
      <c r="O136" s="2">
        <v>26.380737345617302</v>
      </c>
      <c r="P136" s="2">
        <v>46.948210580025297</v>
      </c>
      <c r="Q136" s="2">
        <v>134.397081776752</v>
      </c>
      <c r="R136" s="2">
        <v>66.302000000000007</v>
      </c>
      <c r="S136" s="2">
        <v>178.024126415767</v>
      </c>
      <c r="T136" s="2">
        <v>117.72577026421773</v>
      </c>
      <c r="U136" s="68" t="str">
        <f t="shared" ref="U136:U199" si="2">E136&amp;D136</f>
        <v>2015Minutes/customer</v>
      </c>
    </row>
    <row r="137" spans="4:21" ht="15.5">
      <c r="D137" s="71" t="s">
        <v>126</v>
      </c>
      <c r="E137" s="2">
        <v>2016</v>
      </c>
      <c r="F137" s="2">
        <v>35.096162004447301</v>
      </c>
      <c r="G137" s="2">
        <v>76.006865543512603</v>
      </c>
      <c r="H137" s="2">
        <v>86.711122512133898</v>
      </c>
      <c r="I137" s="2">
        <v>214.148293962503</v>
      </c>
      <c r="J137" s="2">
        <v>74.052999999999997</v>
      </c>
      <c r="K137" s="2">
        <v>280.49130000000002</v>
      </c>
      <c r="L137" s="2">
        <v>138.97</v>
      </c>
      <c r="M137" s="2">
        <v>150.40600000000001</v>
      </c>
      <c r="N137" s="2">
        <v>171.37333447924701</v>
      </c>
      <c r="O137" s="2">
        <v>24.5</v>
      </c>
      <c r="P137" s="2">
        <v>45.596274733800499</v>
      </c>
      <c r="Q137" s="2">
        <v>129.69999999999999</v>
      </c>
      <c r="R137" s="2">
        <v>54.673084815618097</v>
      </c>
      <c r="S137" s="2">
        <v>175.21163564976499</v>
      </c>
      <c r="T137" s="2">
        <v>118.6727868102948</v>
      </c>
      <c r="U137" s="68" t="str">
        <f t="shared" si="2"/>
        <v>2016Minutes/customer</v>
      </c>
    </row>
    <row r="138" spans="4:21" ht="15.5">
      <c r="D138" s="71" t="s">
        <v>126</v>
      </c>
      <c r="E138" s="2">
        <v>2017</v>
      </c>
      <c r="F138" s="2">
        <v>39.5</v>
      </c>
      <c r="G138" s="2">
        <v>78.963400313587499</v>
      </c>
      <c r="H138" s="2">
        <v>73.434297851610495</v>
      </c>
      <c r="I138" s="2">
        <v>235.91066237852101</v>
      </c>
      <c r="J138" s="2">
        <v>62.42</v>
      </c>
      <c r="K138" s="2">
        <v>217.49600000000001</v>
      </c>
      <c r="L138" s="2">
        <v>151.41</v>
      </c>
      <c r="M138" s="2">
        <v>136.60400000000001</v>
      </c>
      <c r="N138" s="2">
        <v>121.28055364063999</v>
      </c>
      <c r="O138" s="2">
        <v>20.401828660965801</v>
      </c>
      <c r="P138" s="2">
        <v>42.374444510811102</v>
      </c>
      <c r="Q138" s="2">
        <v>100.095505504774</v>
      </c>
      <c r="R138" s="2">
        <v>42.938318000000002</v>
      </c>
      <c r="S138" s="2">
        <v>179.38781575183501</v>
      </c>
      <c r="T138" s="2">
        <v>107.23562105250566</v>
      </c>
      <c r="U138" s="68" t="str">
        <f t="shared" si="2"/>
        <v>2017Minutes/customer</v>
      </c>
    </row>
    <row r="139" spans="4:21" ht="15.5">
      <c r="D139" s="71" t="s">
        <v>126</v>
      </c>
      <c r="E139" s="2" t="s">
        <v>31</v>
      </c>
      <c r="F139" s="2">
        <v>31.4</v>
      </c>
      <c r="G139" s="2">
        <v>69.59</v>
      </c>
      <c r="H139" s="2">
        <v>70.588087226015404</v>
      </c>
      <c r="I139" s="2">
        <v>212.107709488236</v>
      </c>
      <c r="J139" s="2">
        <v>67.563000000000002</v>
      </c>
      <c r="K139" s="2">
        <v>234.91399999999999</v>
      </c>
      <c r="L139" s="2">
        <v>131.68</v>
      </c>
      <c r="M139" s="2">
        <v>157.34838327661899</v>
      </c>
      <c r="N139" s="2">
        <v>167.49813317255601</v>
      </c>
      <c r="O139" s="2">
        <v>25.0191326260829</v>
      </c>
      <c r="P139" s="2">
        <v>43.192160742605203</v>
      </c>
      <c r="Q139" s="2">
        <v>134.66430699253701</v>
      </c>
      <c r="R139" s="2">
        <v>46.192119245496599</v>
      </c>
      <c r="S139" s="2">
        <v>157.33000000000001</v>
      </c>
      <c r="T139" s="2">
        <v>110.27447239675783</v>
      </c>
      <c r="U139" s="68" t="str">
        <f t="shared" si="2"/>
        <v>2018Minutes/customer</v>
      </c>
    </row>
    <row r="140" spans="4:21" ht="15.5">
      <c r="D140" s="71" t="s">
        <v>126</v>
      </c>
      <c r="E140" s="2" t="s">
        <v>32</v>
      </c>
      <c r="F140" s="2">
        <v>34.943235000000001</v>
      </c>
      <c r="G140" s="2">
        <v>74.650000000000006</v>
      </c>
      <c r="H140" s="2">
        <v>78.0559303433038</v>
      </c>
      <c r="I140" s="2">
        <v>236.4</v>
      </c>
      <c r="J140" s="2">
        <v>68.957999999999998</v>
      </c>
      <c r="K140" s="2">
        <v>276.4889</v>
      </c>
      <c r="L140" s="2">
        <v>146.36000000000001</v>
      </c>
      <c r="M140" s="2">
        <v>158.29403640180001</v>
      </c>
      <c r="N140" s="2">
        <v>179.28100972904701</v>
      </c>
      <c r="O140" s="2">
        <v>21.633389304584998</v>
      </c>
      <c r="P140" s="2">
        <v>47.537899483731003</v>
      </c>
      <c r="Q140" s="2">
        <v>130.11027522383</v>
      </c>
      <c r="R140" s="2">
        <v>43.355060000000002</v>
      </c>
      <c r="S140" s="2">
        <v>132.07900000000001</v>
      </c>
      <c r="T140" s="2">
        <v>118.66485793011881</v>
      </c>
      <c r="U140" s="68" t="str">
        <f t="shared" si="2"/>
        <v>2019Minutes/customer</v>
      </c>
    </row>
    <row r="141" spans="4:21" ht="15.5">
      <c r="D141" s="71" t="s">
        <v>126</v>
      </c>
      <c r="E141" s="2" t="s">
        <v>33</v>
      </c>
      <c r="F141" s="2">
        <v>34.811067000000001</v>
      </c>
      <c r="G141" s="2">
        <v>92.174006264396994</v>
      </c>
      <c r="H141" s="2">
        <v>87.390393089363599</v>
      </c>
      <c r="I141" s="2">
        <v>243.14423040701999</v>
      </c>
      <c r="J141" s="2">
        <v>73.244</v>
      </c>
      <c r="K141" s="2">
        <v>271.01609999999999</v>
      </c>
      <c r="L141" s="2">
        <v>119.9</v>
      </c>
      <c r="M141" s="2">
        <v>151.39048119220001</v>
      </c>
      <c r="N141" s="2">
        <v>172.82728256457901</v>
      </c>
      <c r="O141" s="2">
        <v>27.878970456904</v>
      </c>
      <c r="P141" s="2">
        <v>49.709802295421397</v>
      </c>
      <c r="Q141" s="2">
        <v>127.0472115195</v>
      </c>
      <c r="R141" s="2">
        <v>33.314920000000001</v>
      </c>
      <c r="S141" s="2">
        <v>147.43899999999999</v>
      </c>
      <c r="T141" s="2">
        <v>119.74764424272826</v>
      </c>
      <c r="U141" s="68" t="str">
        <f t="shared" si="2"/>
        <v>2020Minutes/customer</v>
      </c>
    </row>
    <row r="142" spans="4:21" ht="15.5">
      <c r="D142" s="71" t="s">
        <v>131</v>
      </c>
      <c r="E142" s="2" t="s">
        <v>1</v>
      </c>
      <c r="F142" s="2">
        <v>0.71</v>
      </c>
      <c r="G142" s="2">
        <v>1.155</v>
      </c>
      <c r="H142" s="2">
        <v>1.212</v>
      </c>
      <c r="I142" s="2">
        <v>2.637</v>
      </c>
      <c r="J142" s="2">
        <v>1.71626633730805</v>
      </c>
      <c r="K142" s="2">
        <v>3.9460000000000002</v>
      </c>
      <c r="L142" s="2">
        <v>1.663</v>
      </c>
      <c r="M142" s="2">
        <v>2.04</v>
      </c>
      <c r="N142" s="2">
        <v>2.4910000000000001</v>
      </c>
      <c r="O142" s="2">
        <v>0.53116918957042902</v>
      </c>
      <c r="P142" s="2">
        <v>1.18939135536333</v>
      </c>
      <c r="Q142" s="2">
        <v>1.89439112423003</v>
      </c>
      <c r="R142" s="2">
        <v>0.920486600319943</v>
      </c>
      <c r="S142" s="2">
        <v>3.6130469990700802</v>
      </c>
      <c r="T142" s="2">
        <v>1.7663381069841573</v>
      </c>
      <c r="U142" s="68" t="str">
        <f t="shared" si="2"/>
        <v>2006Interruptions/customer</v>
      </c>
    </row>
    <row r="143" spans="4:21" ht="15.5">
      <c r="D143" s="71" t="s">
        <v>131</v>
      </c>
      <c r="E143" s="2" t="s">
        <v>2</v>
      </c>
      <c r="F143" s="2">
        <v>0.64</v>
      </c>
      <c r="G143" s="2">
        <v>1.0429999999999999</v>
      </c>
      <c r="H143" s="2">
        <v>1.22</v>
      </c>
      <c r="I143" s="2">
        <v>2.2989999999999999</v>
      </c>
      <c r="J143" s="2">
        <v>1.25492911335053</v>
      </c>
      <c r="K143" s="2">
        <v>2.7490000000000001</v>
      </c>
      <c r="L143" s="2">
        <v>1.736</v>
      </c>
      <c r="M143" s="2">
        <v>1.77</v>
      </c>
      <c r="N143" s="2">
        <v>2.327</v>
      </c>
      <c r="O143" s="2">
        <v>0.468300985933507</v>
      </c>
      <c r="P143" s="2">
        <v>1.3185788933501399</v>
      </c>
      <c r="Q143" s="2">
        <v>1.7331809061082299</v>
      </c>
      <c r="R143" s="2">
        <v>1.0668538396157801</v>
      </c>
      <c r="S143" s="2">
        <v>3.33316255470822</v>
      </c>
      <c r="T143" s="2">
        <v>1.5516664767153325</v>
      </c>
      <c r="U143" s="68" t="str">
        <f t="shared" si="2"/>
        <v>2007Interruptions/customer</v>
      </c>
    </row>
    <row r="144" spans="4:21" ht="15.5">
      <c r="D144" s="71" t="s">
        <v>131</v>
      </c>
      <c r="E144" s="2" t="s">
        <v>3</v>
      </c>
      <c r="F144" s="2">
        <v>0.56000000000000005</v>
      </c>
      <c r="G144" s="2">
        <v>1.151</v>
      </c>
      <c r="H144" s="2">
        <v>1.232</v>
      </c>
      <c r="I144" s="2">
        <v>2.2549999999999999</v>
      </c>
      <c r="J144" s="2">
        <v>1.3765181505089099</v>
      </c>
      <c r="K144" s="2">
        <v>2.9390000000000001</v>
      </c>
      <c r="L144" s="2">
        <v>1.353</v>
      </c>
      <c r="M144" s="2">
        <v>1.77</v>
      </c>
      <c r="N144" s="2">
        <v>1.956</v>
      </c>
      <c r="O144" s="2">
        <v>0.30723715961154202</v>
      </c>
      <c r="P144" s="2">
        <v>1.0038463063563201</v>
      </c>
      <c r="Q144" s="2">
        <v>1.49811155221209</v>
      </c>
      <c r="R144" s="2">
        <v>1.30452960387697</v>
      </c>
      <c r="S144" s="2">
        <v>2.7755019789467399</v>
      </c>
      <c r="T144" s="2">
        <v>1.51718007064752</v>
      </c>
      <c r="U144" s="68" t="str">
        <f t="shared" si="2"/>
        <v>2008Interruptions/customer</v>
      </c>
    </row>
    <row r="145" spans="4:21" ht="15.5">
      <c r="D145" s="71" t="s">
        <v>131</v>
      </c>
      <c r="E145" s="2" t="s">
        <v>4</v>
      </c>
      <c r="F145" s="2">
        <v>0.59</v>
      </c>
      <c r="G145" s="2">
        <v>1.3009999999999999</v>
      </c>
      <c r="H145" s="2">
        <v>1.1020000000000001</v>
      </c>
      <c r="I145" s="2">
        <v>2.3370000000000002</v>
      </c>
      <c r="J145" s="2">
        <v>1.29718837309197</v>
      </c>
      <c r="K145" s="2">
        <v>3.423</v>
      </c>
      <c r="L145" s="2">
        <v>1.3740000000000001</v>
      </c>
      <c r="M145" s="2">
        <v>1.72</v>
      </c>
      <c r="N145" s="2">
        <v>2.1840000000000002</v>
      </c>
      <c r="O145" s="2">
        <v>0.54598915046999696</v>
      </c>
      <c r="P145" s="2">
        <v>1.17244949106122</v>
      </c>
      <c r="Q145" s="2">
        <v>1.81168529065866</v>
      </c>
      <c r="R145" s="2">
        <v>1.3012188970088401</v>
      </c>
      <c r="S145" s="2">
        <v>3.6828481890693601</v>
      </c>
      <c r="T145" s="2">
        <v>1.6250429168052936</v>
      </c>
      <c r="U145" s="68" t="str">
        <f t="shared" si="2"/>
        <v>2009Interruptions/customer</v>
      </c>
    </row>
    <row r="146" spans="4:21" ht="15.5">
      <c r="D146" s="71" t="s">
        <v>131</v>
      </c>
      <c r="E146" s="2" t="s">
        <v>5</v>
      </c>
      <c r="F146" s="2">
        <v>0.62</v>
      </c>
      <c r="G146" s="2">
        <v>1.06</v>
      </c>
      <c r="H146" s="2">
        <v>0.97299999999999998</v>
      </c>
      <c r="I146" s="2">
        <v>1.996</v>
      </c>
      <c r="J146" s="2">
        <v>1.38272794442174</v>
      </c>
      <c r="K146" s="2">
        <v>3.2730000000000001</v>
      </c>
      <c r="L146" s="2">
        <v>1.649</v>
      </c>
      <c r="M146" s="2">
        <v>1.84</v>
      </c>
      <c r="N146" s="2">
        <v>1.91</v>
      </c>
      <c r="O146" s="2">
        <v>0.43566630861019201</v>
      </c>
      <c r="P146" s="2">
        <v>0.93637878797666596</v>
      </c>
      <c r="Q146" s="2">
        <v>1.76684296866163</v>
      </c>
      <c r="R146" s="2">
        <v>0.98301365450156097</v>
      </c>
      <c r="S146" s="2">
        <v>2.5621223202278598</v>
      </c>
      <c r="T146" s="2">
        <v>1.5063802174908199</v>
      </c>
      <c r="U146" s="68" t="str">
        <f t="shared" si="2"/>
        <v>2010Interruptions/customer</v>
      </c>
    </row>
    <row r="147" spans="4:21" ht="15.5">
      <c r="D147" s="71" t="s">
        <v>131</v>
      </c>
      <c r="E147" s="2" t="s">
        <v>6</v>
      </c>
      <c r="F147" s="2">
        <v>0.8</v>
      </c>
      <c r="G147" s="2">
        <v>1.032</v>
      </c>
      <c r="H147" s="2">
        <v>0.89800000000000002</v>
      </c>
      <c r="I147" s="2">
        <v>1.8660000000000001</v>
      </c>
      <c r="J147" s="2">
        <v>1.10031841965523</v>
      </c>
      <c r="K147" s="2">
        <v>2.831</v>
      </c>
      <c r="L147" s="2">
        <v>1.546</v>
      </c>
      <c r="M147" s="2">
        <v>1.45</v>
      </c>
      <c r="N147" s="2">
        <v>1.9410000000000001</v>
      </c>
      <c r="O147" s="2">
        <v>0.402975972679604</v>
      </c>
      <c r="P147" s="2">
        <v>0.90285356871605404</v>
      </c>
      <c r="Q147" s="2">
        <v>1.3512280167703701</v>
      </c>
      <c r="R147" s="2">
        <v>0.95967116572529598</v>
      </c>
      <c r="S147" s="2">
        <v>3.6453932946337102</v>
      </c>
      <c r="T147" s="2">
        <v>1.3690524661500689</v>
      </c>
      <c r="U147" s="68" t="str">
        <f t="shared" si="2"/>
        <v>2011Interruptions/customer</v>
      </c>
    </row>
    <row r="148" spans="4:21" ht="15.5">
      <c r="D148" s="71" t="s">
        <v>131</v>
      </c>
      <c r="E148" s="2" t="s">
        <v>7</v>
      </c>
      <c r="F148" s="2">
        <v>0.63</v>
      </c>
      <c r="G148" s="2">
        <v>0.8831</v>
      </c>
      <c r="H148" s="2">
        <v>1.0129999999999999</v>
      </c>
      <c r="I148" s="2">
        <v>2.121</v>
      </c>
      <c r="J148" s="2">
        <v>0.847485134414796</v>
      </c>
      <c r="K148" s="2">
        <v>2.71</v>
      </c>
      <c r="L148" s="2">
        <v>1.3080000000000001</v>
      </c>
      <c r="M148" s="2">
        <v>1.73</v>
      </c>
      <c r="N148" s="2">
        <v>1.655</v>
      </c>
      <c r="O148" s="2">
        <v>0.46894750174147898</v>
      </c>
      <c r="P148" s="2">
        <v>0.92303737580823197</v>
      </c>
      <c r="Q148" s="2">
        <v>1.3730259960714699</v>
      </c>
      <c r="R148" s="2">
        <v>1.09180572549386</v>
      </c>
      <c r="S148" s="2">
        <v>3.4557791256447401</v>
      </c>
      <c r="T148" s="2">
        <v>1.3085794913842039</v>
      </c>
      <c r="U148" s="68" t="str">
        <f t="shared" si="2"/>
        <v>2012Interruptions/customer</v>
      </c>
    </row>
    <row r="149" spans="4:21" ht="15.5">
      <c r="D149" s="71" t="s">
        <v>131</v>
      </c>
      <c r="E149" s="2" t="s">
        <v>8</v>
      </c>
      <c r="F149" s="2">
        <v>0.59</v>
      </c>
      <c r="G149" s="2">
        <v>0.73250000000000004</v>
      </c>
      <c r="H149" s="2">
        <v>1.216</v>
      </c>
      <c r="I149" s="2">
        <v>1.847</v>
      </c>
      <c r="J149" s="2">
        <v>0.882382905805419</v>
      </c>
      <c r="K149" s="2">
        <v>2.4220000000000002</v>
      </c>
      <c r="L149" s="2">
        <v>1.3260000000000001</v>
      </c>
      <c r="M149" s="2">
        <v>1.46</v>
      </c>
      <c r="N149" s="2">
        <v>1.8993122083398299</v>
      </c>
      <c r="O149" s="2">
        <v>0.39452718435981199</v>
      </c>
      <c r="P149" s="2">
        <v>1.1120691277483301</v>
      </c>
      <c r="Q149" s="2">
        <v>1.4363829921479701</v>
      </c>
      <c r="R149" s="2">
        <v>1.01</v>
      </c>
      <c r="S149" s="2">
        <v>3.4559260833449001</v>
      </c>
      <c r="T149" s="2">
        <v>1.2754726488256785</v>
      </c>
      <c r="U149" s="68" t="str">
        <f t="shared" si="2"/>
        <v>2013Interruptions/customer</v>
      </c>
    </row>
    <row r="150" spans="4:21" ht="15.5">
      <c r="D150" s="71" t="s">
        <v>131</v>
      </c>
      <c r="E150" s="2" t="s">
        <v>9</v>
      </c>
      <c r="F150" s="2">
        <v>0.498</v>
      </c>
      <c r="G150" s="2">
        <v>0.82499999999999996</v>
      </c>
      <c r="H150" s="2">
        <v>0.98</v>
      </c>
      <c r="I150" s="2">
        <v>1.726</v>
      </c>
      <c r="J150" s="2">
        <v>0.89290000000000003</v>
      </c>
      <c r="K150" s="2">
        <v>2.3170000000000002</v>
      </c>
      <c r="L150" s="2">
        <v>1.446</v>
      </c>
      <c r="M150" s="2">
        <v>1.8184398931432</v>
      </c>
      <c r="N150" s="2">
        <v>1.80363058702446</v>
      </c>
      <c r="O150" s="2">
        <v>0.41583952847700201</v>
      </c>
      <c r="P150" s="2">
        <v>0.95631051191945404</v>
      </c>
      <c r="Q150" s="2">
        <v>1.6008364060207501</v>
      </c>
      <c r="R150" s="2">
        <v>1.0003570592197399</v>
      </c>
      <c r="S150" s="2">
        <v>1.7397214614955401</v>
      </c>
      <c r="T150" s="2">
        <v>1.2579894447743385</v>
      </c>
      <c r="U150" s="68" t="str">
        <f t="shared" si="2"/>
        <v>2014Interruptions/customer</v>
      </c>
    </row>
    <row r="151" spans="4:21" ht="15.5">
      <c r="D151" s="71" t="s">
        <v>131</v>
      </c>
      <c r="E151" s="2" t="s">
        <v>10</v>
      </c>
      <c r="F151" s="2">
        <v>0.60499999999999998</v>
      </c>
      <c r="G151" s="2">
        <v>0.68500000000000005</v>
      </c>
      <c r="H151" s="2">
        <v>1.0922912325560199</v>
      </c>
      <c r="I151" s="2">
        <v>1.96816573822055</v>
      </c>
      <c r="J151" s="2">
        <v>0.91400000000000003</v>
      </c>
      <c r="K151" s="2">
        <v>2.5192000000000001</v>
      </c>
      <c r="L151" s="2">
        <v>1.123</v>
      </c>
      <c r="M151" s="2">
        <v>1.298</v>
      </c>
      <c r="N151" s="2">
        <v>1.72617858339117</v>
      </c>
      <c r="O151" s="2">
        <v>0.39037790116430998</v>
      </c>
      <c r="P151" s="2">
        <v>0.77269092798451899</v>
      </c>
      <c r="Q151" s="2">
        <v>1.3803508909186999</v>
      </c>
      <c r="R151" s="2">
        <v>0.90800000000000003</v>
      </c>
      <c r="S151" s="2">
        <v>1.85241810775495</v>
      </c>
      <c r="T151" s="2">
        <v>1.2083898090963043</v>
      </c>
      <c r="U151" s="68" t="str">
        <f t="shared" si="2"/>
        <v>2015Interruptions/customer</v>
      </c>
    </row>
    <row r="152" spans="4:21" ht="15.5">
      <c r="D152" s="71" t="s">
        <v>131</v>
      </c>
      <c r="E152" s="2" t="s">
        <v>29</v>
      </c>
      <c r="F152" s="2">
        <v>0.67451152128542502</v>
      </c>
      <c r="G152" s="2">
        <v>0.702848472930096</v>
      </c>
      <c r="H152" s="2">
        <v>0.87428641812437002</v>
      </c>
      <c r="I152" s="2">
        <v>1.7670367702052401</v>
      </c>
      <c r="J152" s="2">
        <v>0.86429999999999996</v>
      </c>
      <c r="K152" s="2">
        <v>2.4944999999999999</v>
      </c>
      <c r="L152" s="2">
        <v>1.2010000000000001</v>
      </c>
      <c r="M152" s="2">
        <v>1.5589999999999999</v>
      </c>
      <c r="N152" s="2">
        <v>1.68895348837209</v>
      </c>
      <c r="O152" s="2">
        <v>0.4</v>
      </c>
      <c r="P152" s="2">
        <v>0.87707476801085005</v>
      </c>
      <c r="Q152" s="2">
        <v>1.3</v>
      </c>
      <c r="R152" s="2">
        <v>0.80517788089713904</v>
      </c>
      <c r="S152" s="2">
        <v>2.6257002320168699</v>
      </c>
      <c r="T152" s="2">
        <v>1.1734409566878719</v>
      </c>
      <c r="U152" s="68" t="str">
        <f t="shared" si="2"/>
        <v>2016Interruptions/customer</v>
      </c>
    </row>
    <row r="153" spans="4:21" ht="15.5">
      <c r="D153" s="71" t="s">
        <v>131</v>
      </c>
      <c r="E153" s="2" t="s">
        <v>30</v>
      </c>
      <c r="F153" s="2">
        <v>0.7</v>
      </c>
      <c r="G153" s="2">
        <v>0.71340029662555104</v>
      </c>
      <c r="H153" s="2">
        <v>0.85216377598530901</v>
      </c>
      <c r="I153" s="2">
        <v>1.86014383876332</v>
      </c>
      <c r="J153" s="2">
        <v>0.75019999999999998</v>
      </c>
      <c r="K153" s="2">
        <v>2.1408999999999998</v>
      </c>
      <c r="L153" s="2">
        <v>1.244</v>
      </c>
      <c r="M153" s="2">
        <v>1.4490000000000001</v>
      </c>
      <c r="N153" s="2">
        <v>1.49997354006422</v>
      </c>
      <c r="O153" s="2">
        <v>0.333962928772712</v>
      </c>
      <c r="P153" s="2">
        <v>0.789672679488711</v>
      </c>
      <c r="Q153" s="2">
        <v>1.11293036353424</v>
      </c>
      <c r="R153" s="2">
        <v>0.64237100000000003</v>
      </c>
      <c r="S153" s="2">
        <v>2.7459683525629899</v>
      </c>
      <c r="T153" s="2">
        <v>1.096245158057324</v>
      </c>
      <c r="U153" s="68" t="str">
        <f t="shared" si="2"/>
        <v>2017Interruptions/customer</v>
      </c>
    </row>
    <row r="154" spans="4:21" ht="15.5">
      <c r="D154" s="71" t="s">
        <v>131</v>
      </c>
      <c r="E154" s="2" t="s">
        <v>31</v>
      </c>
      <c r="F154" s="2">
        <v>0.5</v>
      </c>
      <c r="G154" s="2">
        <v>0.67759999999999998</v>
      </c>
      <c r="H154" s="2">
        <v>0.782759242134621</v>
      </c>
      <c r="I154" s="2">
        <v>1.7803482452535999</v>
      </c>
      <c r="J154" s="2">
        <v>0.74904000000000004</v>
      </c>
      <c r="K154" s="2">
        <v>2.1739000000000002</v>
      </c>
      <c r="L154" s="2">
        <v>1.1419999999999999</v>
      </c>
      <c r="M154" s="2">
        <v>1.65887837000012</v>
      </c>
      <c r="N154" s="2">
        <v>1.87022645308317</v>
      </c>
      <c r="O154" s="2">
        <v>0.3428704377963</v>
      </c>
      <c r="P154" s="2">
        <v>0.73189390522471698</v>
      </c>
      <c r="Q154" s="2">
        <v>1.2778017331654501</v>
      </c>
      <c r="R154" s="2">
        <v>0.58430239559653196</v>
      </c>
      <c r="S154" s="2">
        <v>2.39</v>
      </c>
      <c r="T154" s="2">
        <v>1.1024563066372959</v>
      </c>
      <c r="U154" s="68" t="str">
        <f t="shared" si="2"/>
        <v>2018Interruptions/customer</v>
      </c>
    </row>
    <row r="155" spans="4:21" ht="15.5">
      <c r="D155" s="71" t="s">
        <v>131</v>
      </c>
      <c r="E155" s="2" t="s">
        <v>32</v>
      </c>
      <c r="F155" s="2">
        <v>0.63424599999999998</v>
      </c>
      <c r="G155" s="2">
        <v>0.66</v>
      </c>
      <c r="H155" s="2">
        <v>0.82332106960351603</v>
      </c>
      <c r="I155" s="2">
        <v>1.8747</v>
      </c>
      <c r="J155" s="2">
        <v>0.76917000000000002</v>
      </c>
      <c r="K155" s="2">
        <v>2.3006000000000002</v>
      </c>
      <c r="L155" s="2">
        <v>1.131</v>
      </c>
      <c r="M155" s="2">
        <v>1.55849945199989</v>
      </c>
      <c r="N155" s="2">
        <v>1.76538784092649</v>
      </c>
      <c r="O155" s="2">
        <v>0.25695310129795002</v>
      </c>
      <c r="P155" s="2">
        <v>0.79510822338715603</v>
      </c>
      <c r="Q155" s="2">
        <v>1.4421849094143</v>
      </c>
      <c r="R155" s="2">
        <v>0.58999000000000001</v>
      </c>
      <c r="S155" s="2">
        <v>2.3959999999999999</v>
      </c>
      <c r="T155" s="2">
        <v>1.1282330997773355</v>
      </c>
      <c r="U155" s="68" t="str">
        <f t="shared" si="2"/>
        <v>2019Interruptions/customer</v>
      </c>
    </row>
    <row r="156" spans="4:21" ht="15.5">
      <c r="D156" s="71" t="s">
        <v>131</v>
      </c>
      <c r="E156" s="2" t="s">
        <v>33</v>
      </c>
      <c r="F156" s="2">
        <v>0.48943500000000001</v>
      </c>
      <c r="G156" s="2">
        <v>0.68397513183544001</v>
      </c>
      <c r="H156" s="2">
        <v>0.78570038882809601</v>
      </c>
      <c r="I156" s="2">
        <v>1.7976377329443001</v>
      </c>
      <c r="J156" s="2">
        <v>0.76370000000000005</v>
      </c>
      <c r="K156" s="2">
        <v>2.4253</v>
      </c>
      <c r="L156" s="2">
        <v>0.9</v>
      </c>
      <c r="M156" s="2">
        <v>1.4751316490000199</v>
      </c>
      <c r="N156" s="2">
        <v>1.78442288798798</v>
      </c>
      <c r="O156" s="2">
        <v>0.38689628539017001</v>
      </c>
      <c r="P156" s="2">
        <v>0.80279357905400095</v>
      </c>
      <c r="Q156" s="2">
        <v>1.2498276241999999</v>
      </c>
      <c r="R156" s="2">
        <v>0.53756000000000004</v>
      </c>
      <c r="S156" s="2">
        <v>2.3559999999999999</v>
      </c>
      <c r="T156" s="2">
        <v>1.0907528283280008</v>
      </c>
      <c r="U156" s="68" t="str">
        <f t="shared" si="2"/>
        <v>2020Interruptions/customer</v>
      </c>
    </row>
    <row r="157" spans="4:21" ht="15.5">
      <c r="D157" s="71" t="s">
        <v>134</v>
      </c>
      <c r="E157" s="2" t="s">
        <v>1</v>
      </c>
      <c r="F157" s="2">
        <v>2655</v>
      </c>
      <c r="G157" s="2">
        <v>26771</v>
      </c>
      <c r="H157" s="2">
        <v>17796</v>
      </c>
      <c r="I157" s="2">
        <v>11071</v>
      </c>
      <c r="J157" s="2">
        <v>20480</v>
      </c>
      <c r="K157" s="2">
        <v>13358</v>
      </c>
      <c r="L157" s="2">
        <v>10509</v>
      </c>
      <c r="M157" s="2">
        <v>4176</v>
      </c>
      <c r="N157" s="2">
        <v>7374</v>
      </c>
      <c r="O157" s="2">
        <v>5702</v>
      </c>
      <c r="P157" s="2">
        <v>4213</v>
      </c>
      <c r="Q157" s="2">
        <v>10024</v>
      </c>
      <c r="R157" s="2">
        <v>7665</v>
      </c>
      <c r="S157" s="2">
        <v>1431.8325600600001</v>
      </c>
      <c r="T157" s="2">
        <v>143225.83256005999</v>
      </c>
      <c r="U157" s="68" t="str">
        <f t="shared" si="2"/>
        <v>2006Forecast energy delivered</v>
      </c>
    </row>
    <row r="158" spans="4:21" ht="15.5">
      <c r="D158" s="71" t="s">
        <v>134</v>
      </c>
      <c r="E158" s="2" t="s">
        <v>2</v>
      </c>
      <c r="F158" s="2">
        <v>2694</v>
      </c>
      <c r="G158" s="2">
        <v>27236</v>
      </c>
      <c r="H158" s="2">
        <v>18091</v>
      </c>
      <c r="I158" s="2">
        <v>11269</v>
      </c>
      <c r="J158" s="2">
        <v>21305</v>
      </c>
      <c r="K158" s="2">
        <v>13650</v>
      </c>
      <c r="L158" s="2">
        <v>10690</v>
      </c>
      <c r="M158" s="2">
        <v>4297</v>
      </c>
      <c r="N158" s="2">
        <v>7588</v>
      </c>
      <c r="O158" s="2">
        <v>5803</v>
      </c>
      <c r="P158" s="2">
        <v>4264</v>
      </c>
      <c r="Q158" s="2">
        <v>10228</v>
      </c>
      <c r="R158" s="2">
        <v>7817</v>
      </c>
      <c r="S158" s="2">
        <v>1475.9749440599999</v>
      </c>
      <c r="T158" s="2">
        <v>146407.97494406</v>
      </c>
      <c r="U158" s="68" t="str">
        <f t="shared" si="2"/>
        <v>2007Forecast energy delivered</v>
      </c>
    </row>
    <row r="159" spans="4:21" ht="15.5">
      <c r="D159" s="71" t="s">
        <v>134</v>
      </c>
      <c r="E159" s="2" t="s">
        <v>3</v>
      </c>
      <c r="F159" s="2">
        <v>2733</v>
      </c>
      <c r="G159" s="2">
        <v>27843</v>
      </c>
      <c r="H159" s="2">
        <v>18483</v>
      </c>
      <c r="I159" s="2">
        <v>11455</v>
      </c>
      <c r="J159" s="2">
        <v>22250</v>
      </c>
      <c r="K159" s="2">
        <v>13944</v>
      </c>
      <c r="L159" s="2">
        <v>10869</v>
      </c>
      <c r="M159" s="2">
        <v>4110</v>
      </c>
      <c r="N159" s="2">
        <v>7785</v>
      </c>
      <c r="O159" s="2">
        <v>5901</v>
      </c>
      <c r="P159" s="2">
        <v>4302</v>
      </c>
      <c r="Q159" s="2">
        <v>10419</v>
      </c>
      <c r="R159" s="2">
        <v>7943</v>
      </c>
      <c r="S159" s="2">
        <v>1544.836950868</v>
      </c>
      <c r="T159" s="2">
        <v>149581.83695086799</v>
      </c>
      <c r="U159" s="68" t="str">
        <f t="shared" si="2"/>
        <v>2008Forecast energy delivered</v>
      </c>
    </row>
    <row r="160" spans="4:21" ht="15.5">
      <c r="D160" s="71" t="s">
        <v>134</v>
      </c>
      <c r="E160" s="2" t="s">
        <v>4</v>
      </c>
      <c r="F160" s="2">
        <v>2906.2736719999998</v>
      </c>
      <c r="G160" s="2">
        <v>28482</v>
      </c>
      <c r="H160" s="2">
        <v>18860</v>
      </c>
      <c r="I160" s="2">
        <v>11610</v>
      </c>
      <c r="J160" s="2">
        <v>23170</v>
      </c>
      <c r="K160" s="2">
        <v>14592</v>
      </c>
      <c r="L160" s="2">
        <v>10994</v>
      </c>
      <c r="M160" s="2">
        <v>4694</v>
      </c>
      <c r="N160" s="2">
        <v>7967</v>
      </c>
      <c r="O160" s="2">
        <v>5959</v>
      </c>
      <c r="P160" s="2">
        <v>4326</v>
      </c>
      <c r="Q160" s="2">
        <v>10605</v>
      </c>
      <c r="R160" s="2">
        <v>8046</v>
      </c>
      <c r="S160" s="2">
        <v>1576.2105789080001</v>
      </c>
      <c r="T160" s="2">
        <v>153787.48425090799</v>
      </c>
      <c r="U160" s="68" t="str">
        <f t="shared" si="2"/>
        <v>2009Forecast energy delivered</v>
      </c>
    </row>
    <row r="161" spans="4:21" ht="15.5">
      <c r="D161" s="71" t="s">
        <v>134</v>
      </c>
      <c r="E161" s="2" t="s">
        <v>5</v>
      </c>
      <c r="F161" s="2">
        <v>2933</v>
      </c>
      <c r="G161" s="2">
        <v>27948</v>
      </c>
      <c r="H161" s="2">
        <v>17373</v>
      </c>
      <c r="I161" s="2">
        <v>12092</v>
      </c>
      <c r="J161" s="2">
        <v>24085</v>
      </c>
      <c r="K161" s="2">
        <v>14889</v>
      </c>
      <c r="L161" s="2">
        <v>11119</v>
      </c>
      <c r="M161" s="2">
        <v>4625</v>
      </c>
      <c r="N161" s="2">
        <v>8173</v>
      </c>
      <c r="O161" s="2">
        <v>6014</v>
      </c>
      <c r="P161" s="2">
        <v>4357</v>
      </c>
      <c r="Q161" s="2">
        <v>10804</v>
      </c>
      <c r="R161" s="2">
        <v>8161</v>
      </c>
      <c r="S161" s="2">
        <v>1639.5304985099999</v>
      </c>
      <c r="T161" s="2">
        <v>154212.53049850999</v>
      </c>
      <c r="U161" s="68" t="str">
        <f t="shared" si="2"/>
        <v>2010Forecast energy delivered</v>
      </c>
    </row>
    <row r="162" spans="4:21" ht="15.5">
      <c r="D162" s="71" t="s">
        <v>134</v>
      </c>
      <c r="E162" s="2" t="s">
        <v>6</v>
      </c>
      <c r="F162" s="2">
        <v>2916</v>
      </c>
      <c r="G162" s="2">
        <v>28041</v>
      </c>
      <c r="H162" s="2">
        <v>17313</v>
      </c>
      <c r="I162" s="2">
        <v>12147</v>
      </c>
      <c r="J162" s="2">
        <v>22416</v>
      </c>
      <c r="K162" s="2">
        <v>15871</v>
      </c>
      <c r="L162" s="2">
        <v>11618</v>
      </c>
      <c r="M162" s="2">
        <v>4601</v>
      </c>
      <c r="N162" s="2">
        <v>7975</v>
      </c>
      <c r="O162" s="2">
        <v>6180</v>
      </c>
      <c r="P162" s="2">
        <v>4334</v>
      </c>
      <c r="Q162" s="2">
        <v>10726</v>
      </c>
      <c r="R162" s="2">
        <v>7936</v>
      </c>
      <c r="S162" s="2">
        <v>1642.5653151959998</v>
      </c>
      <c r="T162" s="2">
        <v>153716.565315196</v>
      </c>
      <c r="U162" s="68" t="str">
        <f t="shared" si="2"/>
        <v>2011Forecast energy delivered</v>
      </c>
    </row>
    <row r="163" spans="4:21" ht="15.5">
      <c r="D163" s="71" t="s">
        <v>134</v>
      </c>
      <c r="E163" s="2" t="s">
        <v>7</v>
      </c>
      <c r="F163" s="2">
        <v>2908</v>
      </c>
      <c r="G163" s="2">
        <v>27989</v>
      </c>
      <c r="H163" s="2">
        <v>17526</v>
      </c>
      <c r="I163" s="2">
        <v>12202</v>
      </c>
      <c r="J163" s="2">
        <v>23138</v>
      </c>
      <c r="K163" s="2">
        <v>16450</v>
      </c>
      <c r="L163" s="2">
        <v>11422</v>
      </c>
      <c r="M163" s="2">
        <v>4560</v>
      </c>
      <c r="N163" s="2">
        <v>7978</v>
      </c>
      <c r="O163" s="2">
        <v>6227</v>
      </c>
      <c r="P163" s="2">
        <v>4322</v>
      </c>
      <c r="Q163" s="2">
        <v>10795</v>
      </c>
      <c r="R163" s="2">
        <v>7964</v>
      </c>
      <c r="S163" s="2">
        <v>1639.6814168980002</v>
      </c>
      <c r="T163" s="2">
        <v>155120.68141689801</v>
      </c>
      <c r="U163" s="68" t="str">
        <f t="shared" si="2"/>
        <v>2012Forecast energy delivered</v>
      </c>
    </row>
    <row r="164" spans="4:21" ht="15.5">
      <c r="D164" s="71" t="s">
        <v>134</v>
      </c>
      <c r="E164" s="2" t="s">
        <v>8</v>
      </c>
      <c r="F164" s="2">
        <v>2898</v>
      </c>
      <c r="G164" s="2">
        <v>27673</v>
      </c>
      <c r="H164" s="2">
        <v>17967</v>
      </c>
      <c r="I164" s="2">
        <v>12258</v>
      </c>
      <c r="J164" s="2">
        <v>24042</v>
      </c>
      <c r="K164" s="2">
        <v>16874</v>
      </c>
      <c r="L164" s="2">
        <v>11264</v>
      </c>
      <c r="M164" s="2">
        <v>4467.18</v>
      </c>
      <c r="N164" s="2">
        <v>7961</v>
      </c>
      <c r="O164" s="2">
        <v>6218</v>
      </c>
      <c r="P164" s="2">
        <v>4271</v>
      </c>
      <c r="Q164" s="2">
        <v>10781</v>
      </c>
      <c r="R164" s="2">
        <v>7905</v>
      </c>
      <c r="S164" s="2">
        <v>1671.308002858</v>
      </c>
      <c r="T164" s="2">
        <v>156250.48800285798</v>
      </c>
      <c r="U164" s="68" t="str">
        <f t="shared" si="2"/>
        <v>2013Forecast energy delivered</v>
      </c>
    </row>
    <row r="165" spans="4:21" ht="15.5">
      <c r="D165" s="71" t="s">
        <v>134</v>
      </c>
      <c r="E165" s="2" t="s">
        <v>9</v>
      </c>
      <c r="F165" s="2">
        <v>2889</v>
      </c>
      <c r="G165" s="2">
        <v>27477</v>
      </c>
      <c r="H165" s="2">
        <v>18202</v>
      </c>
      <c r="I165" s="2">
        <v>12314</v>
      </c>
      <c r="J165" s="2">
        <v>24795</v>
      </c>
      <c r="K165" s="2">
        <v>17433</v>
      </c>
      <c r="L165" s="2">
        <v>11194</v>
      </c>
      <c r="M165" s="2">
        <v>4508.6329999999998</v>
      </c>
      <c r="N165" s="2">
        <v>7974</v>
      </c>
      <c r="O165" s="2">
        <v>6201</v>
      </c>
      <c r="P165" s="2">
        <v>4222</v>
      </c>
      <c r="Q165" s="2">
        <v>10761</v>
      </c>
      <c r="R165" s="2">
        <v>7842</v>
      </c>
      <c r="S165" s="2">
        <v>1718.6118825280003</v>
      </c>
      <c r="T165" s="2">
        <v>157531.244882528</v>
      </c>
      <c r="U165" s="68" t="str">
        <f t="shared" si="2"/>
        <v>2014Forecast energy delivered</v>
      </c>
    </row>
    <row r="166" spans="4:21" ht="15.5">
      <c r="D166" s="71" t="s">
        <v>134</v>
      </c>
      <c r="E166" s="2" t="s">
        <v>10</v>
      </c>
      <c r="F166" s="2">
        <v>2736.6883093771289</v>
      </c>
      <c r="G166" s="2">
        <v>25056.585532974619</v>
      </c>
      <c r="H166" s="2">
        <v>15367.173440133984</v>
      </c>
      <c r="I166" s="2">
        <v>11680.716200000001</v>
      </c>
      <c r="J166" s="2">
        <v>20628.622061546339</v>
      </c>
      <c r="K166" s="2">
        <v>14114.699588562162</v>
      </c>
      <c r="L166" s="2">
        <v>10418</v>
      </c>
      <c r="M166" s="2">
        <v>4550.6490000000003</v>
      </c>
      <c r="N166" s="2">
        <v>7448.7611258279067</v>
      </c>
      <c r="O166" s="2">
        <v>6371.387526506358</v>
      </c>
      <c r="P166" s="2">
        <v>4273.8258051271632</v>
      </c>
      <c r="Q166" s="2">
        <v>11086.558962024836</v>
      </c>
      <c r="R166" s="2">
        <v>7625.2860016002523</v>
      </c>
      <c r="S166" s="2">
        <v>1750.9817492679999</v>
      </c>
      <c r="T166" s="2">
        <v>143109.93530294872</v>
      </c>
      <c r="U166" s="68" t="str">
        <f t="shared" si="2"/>
        <v>2015Forecast energy delivered</v>
      </c>
    </row>
    <row r="167" spans="4:21" ht="15.5">
      <c r="D167" s="71" t="s">
        <v>134</v>
      </c>
      <c r="E167" s="2">
        <v>2016</v>
      </c>
      <c r="F167" s="2">
        <v>2729.814865106101</v>
      </c>
      <c r="G167" s="2">
        <v>24943.510941629684</v>
      </c>
      <c r="H167" s="2">
        <v>15244.675258714527</v>
      </c>
      <c r="I167" s="2">
        <v>11628.3436</v>
      </c>
      <c r="J167" s="2">
        <v>20568.609116181633</v>
      </c>
      <c r="K167" s="2">
        <v>14398.779136898393</v>
      </c>
      <c r="L167" s="2">
        <v>10510</v>
      </c>
      <c r="M167" s="2">
        <v>4081.3715496901718</v>
      </c>
      <c r="N167" s="2">
        <v>7456.4236152673539</v>
      </c>
      <c r="O167" s="2">
        <v>6565.9827553571449</v>
      </c>
      <c r="P167" s="2">
        <v>4325.8947483495995</v>
      </c>
      <c r="Q167" s="2">
        <v>11225.142605919991</v>
      </c>
      <c r="R167" s="2">
        <v>7585.3299656910913</v>
      </c>
      <c r="S167" s="2">
        <v>1812.1782020339999</v>
      </c>
      <c r="T167" s="2">
        <v>143076.05636083969</v>
      </c>
      <c r="U167" s="68" t="str">
        <f t="shared" si="2"/>
        <v>2016Forecast energy delivered</v>
      </c>
    </row>
    <row r="168" spans="4:21" ht="15.5">
      <c r="D168" s="71" t="s">
        <v>134</v>
      </c>
      <c r="E168" s="2">
        <v>2017</v>
      </c>
      <c r="F168" s="2">
        <v>2761.2822854721317</v>
      </c>
      <c r="G168" s="2">
        <v>24795.417983298725</v>
      </c>
      <c r="H168" s="2">
        <v>15259.192325523871</v>
      </c>
      <c r="I168" s="2">
        <v>11557.3428</v>
      </c>
      <c r="J168" s="2">
        <v>20504.339514081017</v>
      </c>
      <c r="K168" s="2">
        <v>14773.439985626268</v>
      </c>
      <c r="L168" s="2">
        <v>10530</v>
      </c>
      <c r="M168" s="2">
        <v>4073.9865383721799</v>
      </c>
      <c r="N168" s="2">
        <v>7457.5158714011814</v>
      </c>
      <c r="O168" s="2">
        <v>6725.8576917596665</v>
      </c>
      <c r="P168" s="2">
        <v>4343.7944073336439</v>
      </c>
      <c r="Q168" s="2">
        <v>11338.701273512059</v>
      </c>
      <c r="R168" s="2">
        <v>7600.2306826075301</v>
      </c>
      <c r="S168" s="2">
        <v>1779.5014095850001</v>
      </c>
      <c r="T168" s="2">
        <v>143500.60276857327</v>
      </c>
      <c r="U168" s="68" t="str">
        <f t="shared" si="2"/>
        <v>2017Forecast energy delivered</v>
      </c>
    </row>
    <row r="169" spans="4:21" ht="15.5">
      <c r="D169" s="71" t="s">
        <v>134</v>
      </c>
      <c r="E169" s="2">
        <v>2018</v>
      </c>
      <c r="F169" s="2">
        <v>2959</v>
      </c>
      <c r="G169" s="2">
        <v>25331.868201090612</v>
      </c>
      <c r="H169" s="2">
        <v>16313.072943351273</v>
      </c>
      <c r="I169" s="2">
        <v>12306.396000000001</v>
      </c>
      <c r="J169" s="2">
        <v>20547.595496480233</v>
      </c>
      <c r="K169" s="2">
        <v>15158.872528780497</v>
      </c>
      <c r="L169" s="2">
        <v>10467</v>
      </c>
      <c r="M169" s="2">
        <v>4186.7252899999994</v>
      </c>
      <c r="N169" s="2">
        <v>7452.7557542640679</v>
      </c>
      <c r="O169" s="2">
        <v>6846.7268543401087</v>
      </c>
      <c r="P169" s="2">
        <v>4406.0031231030725</v>
      </c>
      <c r="Q169" s="2">
        <v>11491.399741176056</v>
      </c>
      <c r="R169" s="2">
        <v>7672.5541805358371</v>
      </c>
      <c r="S169" s="2">
        <v>1766.942185470007</v>
      </c>
      <c r="T169" s="2">
        <v>146906.91229859181</v>
      </c>
      <c r="U169" s="68" t="str">
        <f t="shared" si="2"/>
        <v>2018Forecast energy delivered</v>
      </c>
    </row>
    <row r="170" spans="4:21" ht="15.5">
      <c r="D170" s="71" t="s">
        <v>134</v>
      </c>
      <c r="E170" s="2" t="s">
        <v>32</v>
      </c>
      <c r="F170" s="2">
        <v>2926</v>
      </c>
      <c r="G170" s="2">
        <v>25368.269887185634</v>
      </c>
      <c r="H170" s="2">
        <v>16312.978833564257</v>
      </c>
      <c r="I170" s="2">
        <v>12287.095000000001</v>
      </c>
      <c r="J170" s="2">
        <v>20680.618816818635</v>
      </c>
      <c r="K170" s="2">
        <v>15531.782640419862</v>
      </c>
      <c r="L170" s="2">
        <v>10447</v>
      </c>
      <c r="M170" s="2">
        <v>4196.5870659999991</v>
      </c>
      <c r="N170" s="2">
        <v>7448.8255624638614</v>
      </c>
      <c r="O170" s="2">
        <v>6942.216437080644</v>
      </c>
      <c r="P170" s="2">
        <v>4471.0508045460792</v>
      </c>
      <c r="Q170" s="2">
        <v>11646.230265384664</v>
      </c>
      <c r="R170" s="2">
        <v>7726.1047045438308</v>
      </c>
      <c r="S170" s="2">
        <v>1738.901512080341</v>
      </c>
      <c r="T170" s="2">
        <v>147723.66153008779</v>
      </c>
      <c r="U170" s="68" t="str">
        <f t="shared" si="2"/>
        <v>2019Forecast energy delivered</v>
      </c>
    </row>
    <row r="171" spans="4:21" ht="15.5">
      <c r="D171" s="71" t="s">
        <v>134</v>
      </c>
      <c r="E171" s="2" t="s">
        <v>33</v>
      </c>
      <c r="F171" s="2">
        <v>2914</v>
      </c>
      <c r="G171" s="2">
        <v>25522.391427207476</v>
      </c>
      <c r="H171" s="2">
        <v>16621.350436486155</v>
      </c>
      <c r="I171" s="2">
        <v>12288.60200000001</v>
      </c>
      <c r="J171" s="2">
        <v>21121.280608584471</v>
      </c>
      <c r="K171" s="2">
        <v>15911.734070023906</v>
      </c>
      <c r="L171" s="2">
        <v>10430</v>
      </c>
      <c r="M171" s="2">
        <v>4208.4149880000004</v>
      </c>
      <c r="N171" s="2">
        <v>7461.6818922071025</v>
      </c>
      <c r="O171" s="2">
        <v>7028.3155820013335</v>
      </c>
      <c r="P171" s="2">
        <v>4537.3638234253776</v>
      </c>
      <c r="Q171" s="2">
        <v>11790.114879485121</v>
      </c>
      <c r="R171" s="2">
        <v>7776.5351457689167</v>
      </c>
      <c r="S171" s="2">
        <v>1725.6762669132038</v>
      </c>
      <c r="T171" s="2">
        <v>149337.46112010308</v>
      </c>
      <c r="U171" s="68" t="str">
        <f t="shared" si="2"/>
        <v>2020Forecast energy delivered</v>
      </c>
    </row>
    <row r="172" spans="4:21" ht="15.5">
      <c r="D172" s="71" t="s">
        <v>138</v>
      </c>
      <c r="E172" s="2" t="s">
        <v>1</v>
      </c>
      <c r="F172" s="2">
        <v>2758.2599927732258</v>
      </c>
      <c r="G172" s="2">
        <v>30120.253331129854</v>
      </c>
      <c r="H172" s="2">
        <v>17196</v>
      </c>
      <c r="I172" s="2">
        <v>11964.840000000002</v>
      </c>
      <c r="J172" s="2">
        <v>20618</v>
      </c>
      <c r="K172" s="2">
        <v>13486.171</v>
      </c>
      <c r="L172" s="2">
        <v>10954.5</v>
      </c>
      <c r="M172" s="2">
        <v>4448.6720436592741</v>
      </c>
      <c r="N172" s="2">
        <v>7397.9400000000005</v>
      </c>
      <c r="O172" s="2">
        <v>5974.9926469298298</v>
      </c>
      <c r="P172" s="2">
        <v>4278.87</v>
      </c>
      <c r="Q172" s="2">
        <v>10147.79959055146</v>
      </c>
      <c r="R172" s="2">
        <v>7915.3400000000011</v>
      </c>
      <c r="S172" s="2">
        <v>1431.8325600600001</v>
      </c>
      <c r="T172" s="2">
        <v>148693.47116510363</v>
      </c>
      <c r="U172" s="68" t="str">
        <f t="shared" si="2"/>
        <v>2006Actual energy delivered</v>
      </c>
    </row>
    <row r="173" spans="4:21" ht="15.5">
      <c r="D173" s="71" t="s">
        <v>138</v>
      </c>
      <c r="E173" s="2" t="s">
        <v>2</v>
      </c>
      <c r="F173" s="2">
        <v>2820.8384251741936</v>
      </c>
      <c r="G173" s="2">
        <v>30441.837283128789</v>
      </c>
      <c r="H173" s="2">
        <v>17482.559368937178</v>
      </c>
      <c r="I173" s="2">
        <v>11974.119999999999</v>
      </c>
      <c r="J173" s="2">
        <v>20707</v>
      </c>
      <c r="K173" s="2">
        <v>13576.44</v>
      </c>
      <c r="L173" s="2">
        <v>11258.599999999999</v>
      </c>
      <c r="M173" s="2">
        <v>4417.0736412828683</v>
      </c>
      <c r="N173" s="2">
        <v>7500.023000000001</v>
      </c>
      <c r="O173" s="2">
        <v>6079.2982329258302</v>
      </c>
      <c r="P173" s="2">
        <v>4378.72</v>
      </c>
      <c r="Q173" s="2">
        <v>10299.201244249914</v>
      </c>
      <c r="R173" s="2">
        <v>7972.7465784395108</v>
      </c>
      <c r="S173" s="2">
        <v>1475.9749440599999</v>
      </c>
      <c r="T173" s="2">
        <v>150384.43271819828</v>
      </c>
      <c r="U173" s="68" t="str">
        <f t="shared" si="2"/>
        <v>2007Actual energy delivered</v>
      </c>
    </row>
    <row r="174" spans="4:21" ht="15.5">
      <c r="D174" s="71" t="s">
        <v>138</v>
      </c>
      <c r="E174" s="2" t="s">
        <v>3</v>
      </c>
      <c r="F174" s="2">
        <v>2847.3026528387099</v>
      </c>
      <c r="G174" s="2">
        <v>30555.278457618406</v>
      </c>
      <c r="H174" s="2">
        <v>18111.697</v>
      </c>
      <c r="I174" s="2">
        <v>12036.900000000007</v>
      </c>
      <c r="J174" s="2">
        <v>21155</v>
      </c>
      <c r="K174" s="2">
        <v>13813.451000000001</v>
      </c>
      <c r="L174" s="2">
        <v>11344.300000000001</v>
      </c>
      <c r="M174" s="2">
        <v>4441.0496229999999</v>
      </c>
      <c r="N174" s="2">
        <v>7885.9659999999994</v>
      </c>
      <c r="O174" s="2">
        <v>6099.5968399551211</v>
      </c>
      <c r="P174" s="2">
        <v>4489.68</v>
      </c>
      <c r="Q174" s="2">
        <v>10510.327417061562</v>
      </c>
      <c r="R174" s="2">
        <v>7895.8596747079473</v>
      </c>
      <c r="S174" s="2">
        <v>1544.836950868</v>
      </c>
      <c r="T174" s="2">
        <v>152731.24561604974</v>
      </c>
      <c r="U174" s="68" t="str">
        <f t="shared" si="2"/>
        <v>2008Actual energy delivered</v>
      </c>
    </row>
    <row r="175" spans="4:21" ht="15.5">
      <c r="D175" s="71" t="s">
        <v>138</v>
      </c>
      <c r="E175" s="2" t="s">
        <v>4</v>
      </c>
      <c r="F175" s="2">
        <v>2872.9189710000005</v>
      </c>
      <c r="G175" s="2">
        <v>30707.253764586232</v>
      </c>
      <c r="H175" s="2">
        <v>17425.962</v>
      </c>
      <c r="I175" s="2">
        <v>12121.430282999996</v>
      </c>
      <c r="J175" s="2">
        <v>21994</v>
      </c>
      <c r="K175" s="2">
        <v>14130.074000000002</v>
      </c>
      <c r="L175" s="2">
        <v>11266.700000000003</v>
      </c>
      <c r="M175" s="2">
        <v>4586.0503100572932</v>
      </c>
      <c r="N175" s="2">
        <v>7750.0279999999993</v>
      </c>
      <c r="O175" s="2">
        <v>6096.4719590413033</v>
      </c>
      <c r="P175" s="2">
        <v>4374.9699999999993</v>
      </c>
      <c r="Q175" s="2">
        <v>10490.717127596537</v>
      </c>
      <c r="R175" s="2">
        <v>8013.4135843710865</v>
      </c>
      <c r="S175" s="2">
        <v>1576.2105789080001</v>
      </c>
      <c r="T175" s="2">
        <v>153406.2005785605</v>
      </c>
      <c r="U175" s="68" t="str">
        <f t="shared" si="2"/>
        <v>2009Actual energy delivered</v>
      </c>
    </row>
    <row r="176" spans="4:21" ht="15.5">
      <c r="D176" s="71" t="s">
        <v>138</v>
      </c>
      <c r="E176" s="2" t="s">
        <v>5</v>
      </c>
      <c r="F176" s="2">
        <v>2896.4430109999998</v>
      </c>
      <c r="G176" s="2">
        <v>30533.414655190561</v>
      </c>
      <c r="H176" s="2">
        <v>17410.772999999994</v>
      </c>
      <c r="I176" s="2">
        <v>12103.520000000002</v>
      </c>
      <c r="J176" s="2">
        <v>22193</v>
      </c>
      <c r="K176" s="2">
        <v>14256.528</v>
      </c>
      <c r="L176" s="2">
        <v>11503.5</v>
      </c>
      <c r="M176" s="2">
        <v>4545.2267016629212</v>
      </c>
      <c r="N176" s="2">
        <v>7909.0960000000005</v>
      </c>
      <c r="O176" s="2">
        <v>6209.7110590538878</v>
      </c>
      <c r="P176" s="2">
        <v>4450.3100000000004</v>
      </c>
      <c r="Q176" s="2">
        <v>10678.105955435434</v>
      </c>
      <c r="R176" s="2">
        <v>8163.2832633727839</v>
      </c>
      <c r="S176" s="2">
        <v>1639.5304985099999</v>
      </c>
      <c r="T176" s="2">
        <v>154492.44214422558</v>
      </c>
      <c r="U176" s="68" t="str">
        <f t="shared" si="2"/>
        <v>2010Actual energy delivered</v>
      </c>
    </row>
    <row r="177" spans="4:21" ht="15.5">
      <c r="D177" s="71" t="s">
        <v>138</v>
      </c>
      <c r="E177" s="2" t="s">
        <v>6</v>
      </c>
      <c r="F177" s="2">
        <v>2909.8907380000001</v>
      </c>
      <c r="G177" s="2">
        <v>30569.629007553311</v>
      </c>
      <c r="H177" s="2">
        <v>17501.186278246005</v>
      </c>
      <c r="I177" s="2">
        <v>11943.293001</v>
      </c>
      <c r="J177" s="2">
        <v>21454</v>
      </c>
      <c r="K177" s="2">
        <v>13227.153</v>
      </c>
      <c r="L177" s="2">
        <v>11258.9</v>
      </c>
      <c r="M177" s="2">
        <v>4444.8157984202126</v>
      </c>
      <c r="N177" s="2">
        <v>7629.5309999999999</v>
      </c>
      <c r="O177" s="2">
        <v>6105.0505741951483</v>
      </c>
      <c r="P177" s="2">
        <v>4414.67</v>
      </c>
      <c r="Q177" s="2">
        <v>10470.676586587084</v>
      </c>
      <c r="R177" s="2">
        <v>8022.5268351517043</v>
      </c>
      <c r="S177" s="2">
        <v>1642.5653151959998</v>
      </c>
      <c r="T177" s="2">
        <v>151593.88813434949</v>
      </c>
      <c r="U177" s="68" t="str">
        <f t="shared" si="2"/>
        <v>2011Actual energy delivered</v>
      </c>
    </row>
    <row r="178" spans="4:21" ht="15.5">
      <c r="D178" s="71" t="s">
        <v>138</v>
      </c>
      <c r="E178" s="2" t="s">
        <v>7</v>
      </c>
      <c r="F178" s="2">
        <v>2891.1396340000001</v>
      </c>
      <c r="G178" s="2">
        <v>29344.733929410941</v>
      </c>
      <c r="H178" s="2">
        <v>16505.800201592276</v>
      </c>
      <c r="I178" s="2">
        <v>11853.304756999998</v>
      </c>
      <c r="J178" s="2">
        <v>21210</v>
      </c>
      <c r="K178" s="2">
        <v>13691.726000000001</v>
      </c>
      <c r="L178" s="2">
        <v>11018.6</v>
      </c>
      <c r="M178" s="2">
        <v>4317.9943187365006</v>
      </c>
      <c r="N178" s="2">
        <v>7594.7440000000006</v>
      </c>
      <c r="O178" s="2">
        <v>6085.1301230161098</v>
      </c>
      <c r="P178" s="2">
        <v>4364.37</v>
      </c>
      <c r="Q178" s="2">
        <v>10743.806137023679</v>
      </c>
      <c r="R178" s="2">
        <v>8120.6288165099559</v>
      </c>
      <c r="S178" s="2">
        <v>1639.6814168980002</v>
      </c>
      <c r="T178" s="2">
        <v>149381.65933418748</v>
      </c>
      <c r="U178" s="68" t="str">
        <f t="shared" si="2"/>
        <v>2012Actual energy delivered</v>
      </c>
    </row>
    <row r="179" spans="4:21" ht="15.5">
      <c r="D179" s="71" t="s">
        <v>138</v>
      </c>
      <c r="E179" s="2" t="s">
        <v>8</v>
      </c>
      <c r="F179" s="2">
        <v>2903.9244520000002</v>
      </c>
      <c r="G179" s="2">
        <v>26338.085908875</v>
      </c>
      <c r="H179" s="2">
        <v>16000.807428106311</v>
      </c>
      <c r="I179" s="2">
        <v>12291.140578</v>
      </c>
      <c r="J179" s="2">
        <v>21055</v>
      </c>
      <c r="K179" s="2">
        <v>13495.528</v>
      </c>
      <c r="L179" s="2">
        <v>11008.1</v>
      </c>
      <c r="M179" s="2">
        <v>4247.6620063958999</v>
      </c>
      <c r="N179" s="2">
        <v>7501</v>
      </c>
      <c r="O179" s="2">
        <v>5981.3549492096336</v>
      </c>
      <c r="P179" s="2">
        <v>4253.7161000000006</v>
      </c>
      <c r="Q179" s="2">
        <v>10555.881312208894</v>
      </c>
      <c r="R179" s="2">
        <v>7856.2712161410536</v>
      </c>
      <c r="S179" s="2">
        <v>1671.308002858</v>
      </c>
      <c r="T179" s="2">
        <v>145159.77995379479</v>
      </c>
      <c r="U179" s="68" t="str">
        <f t="shared" si="2"/>
        <v>2013Actual energy delivered</v>
      </c>
    </row>
    <row r="180" spans="4:21" ht="15.5">
      <c r="D180" s="71" t="s">
        <v>138</v>
      </c>
      <c r="E180" s="2" t="s">
        <v>9</v>
      </c>
      <c r="F180" s="2">
        <v>2829.7719999999995</v>
      </c>
      <c r="G180" s="2">
        <v>25523.446190067993</v>
      </c>
      <c r="H180" s="2">
        <v>15636.951096853021</v>
      </c>
      <c r="I180" s="2">
        <v>12029.802982677164</v>
      </c>
      <c r="J180" s="2">
        <v>20838.067203162998</v>
      </c>
      <c r="K180" s="2">
        <v>13716.244895035539</v>
      </c>
      <c r="L180" s="2">
        <v>10603.248000000001</v>
      </c>
      <c r="M180" s="2">
        <v>4111.7477722760314</v>
      </c>
      <c r="N180" s="2">
        <v>7447.6489589325638</v>
      </c>
      <c r="O180" s="2">
        <v>5919.4004886694674</v>
      </c>
      <c r="P180" s="2">
        <v>4135.5218560000003</v>
      </c>
      <c r="Q180" s="2">
        <v>10332.961489929503</v>
      </c>
      <c r="R180" s="2">
        <v>7696.3088217114109</v>
      </c>
      <c r="S180" s="2">
        <v>1718.6118825280003</v>
      </c>
      <c r="T180" s="2">
        <v>142539.73363784369</v>
      </c>
      <c r="U180" s="68" t="str">
        <f t="shared" si="2"/>
        <v>2014Actual energy delivered</v>
      </c>
    </row>
    <row r="181" spans="4:21" ht="15.5">
      <c r="D181" s="71" t="s">
        <v>138</v>
      </c>
      <c r="E181" s="2" t="s">
        <v>10</v>
      </c>
      <c r="F181" s="2">
        <v>2856.0600000000004</v>
      </c>
      <c r="G181" s="2">
        <v>25630.065756235213</v>
      </c>
      <c r="H181" s="2">
        <v>16127.500730873362</v>
      </c>
      <c r="I181" s="2">
        <v>12270.657441472908</v>
      </c>
      <c r="J181" s="2">
        <v>21154.47097101</v>
      </c>
      <c r="K181" s="2">
        <v>13656.127585073</v>
      </c>
      <c r="L181" s="2">
        <v>10342.495546872089</v>
      </c>
      <c r="M181" s="2">
        <v>4185.7266220000001</v>
      </c>
      <c r="N181" s="2">
        <v>7686.1017266240833</v>
      </c>
      <c r="O181" s="2">
        <v>5944.1730622222985</v>
      </c>
      <c r="P181" s="2">
        <v>4212.0177640000002</v>
      </c>
      <c r="Q181" s="2">
        <v>10712.655443826403</v>
      </c>
      <c r="R181" s="2">
        <v>7604.017314362889</v>
      </c>
      <c r="S181" s="2">
        <v>1750.9817492679999</v>
      </c>
      <c r="T181" s="2">
        <v>144133.05171384025</v>
      </c>
      <c r="U181" s="68" t="str">
        <f t="shared" si="2"/>
        <v>2015Actual energy delivered</v>
      </c>
    </row>
    <row r="182" spans="4:21" ht="15.5">
      <c r="D182" s="71" t="s">
        <v>138</v>
      </c>
      <c r="E182" s="2">
        <v>2016</v>
      </c>
      <c r="F182" s="2">
        <v>2876.1119615949106</v>
      </c>
      <c r="G182" s="2">
        <v>25617.656348245</v>
      </c>
      <c r="H182" s="2">
        <v>16645.296944436956</v>
      </c>
      <c r="I182" s="2">
        <v>12313.244188421209</v>
      </c>
      <c r="J182" s="2">
        <v>21138.128272039998</v>
      </c>
      <c r="K182" s="2">
        <v>13747.385347856451</v>
      </c>
      <c r="L182" s="2">
        <v>10355.115909569415</v>
      </c>
      <c r="M182" s="2">
        <v>4243.3220810000003</v>
      </c>
      <c r="N182" s="2">
        <v>7559.8541988025545</v>
      </c>
      <c r="O182" s="2">
        <v>5876</v>
      </c>
      <c r="P182" s="2">
        <v>4186.8922570000004</v>
      </c>
      <c r="Q182" s="2">
        <v>10657</v>
      </c>
      <c r="R182" s="2">
        <v>8067.9294112470843</v>
      </c>
      <c r="S182" s="2">
        <v>1812.1782020339999</v>
      </c>
      <c r="T182" s="2">
        <v>145096.11512224757</v>
      </c>
      <c r="U182" s="68" t="str">
        <f t="shared" si="2"/>
        <v>2016Actual energy delivered</v>
      </c>
    </row>
    <row r="183" spans="4:21" ht="15.5">
      <c r="D183" s="71" t="s">
        <v>138</v>
      </c>
      <c r="E183" s="2">
        <v>2017</v>
      </c>
      <c r="F183" s="2">
        <v>2914</v>
      </c>
      <c r="G183" s="2">
        <v>25668.780471195012</v>
      </c>
      <c r="H183" s="2">
        <v>16716.157015721194</v>
      </c>
      <c r="I183" s="2">
        <v>12388.536404142571</v>
      </c>
      <c r="J183" s="2">
        <v>21354.62835024</v>
      </c>
      <c r="K183" s="2">
        <v>13331.964149665801</v>
      </c>
      <c r="L183" s="2">
        <v>10214.620056368472</v>
      </c>
      <c r="M183" s="2">
        <v>4192.7450019999997</v>
      </c>
      <c r="N183" s="2">
        <v>7673.2611600435484</v>
      </c>
      <c r="O183" s="2">
        <v>5917.32</v>
      </c>
      <c r="P183" s="2">
        <v>4264.3874380000007</v>
      </c>
      <c r="Q183" s="2">
        <v>10720.33</v>
      </c>
      <c r="R183" s="2">
        <v>7844</v>
      </c>
      <c r="S183" s="2">
        <v>1779.5014095850001</v>
      </c>
      <c r="T183" s="2">
        <v>144980.2314569616</v>
      </c>
      <c r="U183" s="68" t="str">
        <f t="shared" si="2"/>
        <v>2017Actual energy delivered</v>
      </c>
    </row>
    <row r="184" spans="4:21" ht="15.5">
      <c r="D184" s="71" t="s">
        <v>138</v>
      </c>
      <c r="E184" s="2">
        <v>2018</v>
      </c>
      <c r="F184" s="2">
        <v>2852</v>
      </c>
      <c r="G184" s="2">
        <v>25387</v>
      </c>
      <c r="H184" s="2">
        <v>16639.359420824949</v>
      </c>
      <c r="I184" s="2">
        <v>12532.743999999999</v>
      </c>
      <c r="J184" s="2">
        <v>21261.95727436</v>
      </c>
      <c r="K184" s="2">
        <v>13243.175958468999</v>
      </c>
      <c r="L184" s="2">
        <v>10153.866861921535</v>
      </c>
      <c r="M184" s="2">
        <v>4293.0444434479987</v>
      </c>
      <c r="N184" s="2">
        <v>7570.2769071659204</v>
      </c>
      <c r="O184" s="2">
        <v>5823.7689717774501</v>
      </c>
      <c r="P184" s="2">
        <v>4218.7103520000001</v>
      </c>
      <c r="Q184" s="2">
        <v>10752.714777889918</v>
      </c>
      <c r="R184" s="2">
        <v>7666.5935195514658</v>
      </c>
      <c r="S184" s="2">
        <v>1730.4779350000001</v>
      </c>
      <c r="T184" s="2">
        <v>144125.69042240822</v>
      </c>
      <c r="U184" s="68" t="str">
        <f t="shared" si="2"/>
        <v>2018Actual energy delivered</v>
      </c>
    </row>
    <row r="185" spans="4:21" ht="15.5">
      <c r="D185" s="71" t="s">
        <v>138</v>
      </c>
      <c r="E185" s="2">
        <v>2019</v>
      </c>
      <c r="F185" s="2">
        <v>2886.2457940000004</v>
      </c>
      <c r="G185" s="2">
        <v>25424</v>
      </c>
      <c r="H185" s="2">
        <v>16758.896350652896</v>
      </c>
      <c r="I185" s="2">
        <v>12730.251</v>
      </c>
      <c r="J185" s="2">
        <v>21427</v>
      </c>
      <c r="K185" s="2">
        <v>13504</v>
      </c>
      <c r="L185" s="2">
        <v>10050.961123487396</v>
      </c>
      <c r="M185" s="2">
        <v>4320.7732638806638</v>
      </c>
      <c r="N185" s="2">
        <v>7658.2961505345875</v>
      </c>
      <c r="O185" s="2">
        <v>5812</v>
      </c>
      <c r="P185" s="2">
        <v>4228.6504601656161</v>
      </c>
      <c r="Q185" s="2">
        <v>10882</v>
      </c>
      <c r="R185" s="2">
        <v>7693</v>
      </c>
      <c r="S185" s="2">
        <v>1717.6420000000001</v>
      </c>
      <c r="T185" s="2">
        <v>145093.71614272118</v>
      </c>
      <c r="U185" s="68" t="str">
        <f t="shared" si="2"/>
        <v>2019Actual energy delivered</v>
      </c>
    </row>
    <row r="186" spans="4:21" ht="15.5">
      <c r="D186" s="71" t="s">
        <v>138</v>
      </c>
      <c r="E186" s="2">
        <v>2020</v>
      </c>
      <c r="F186" s="2">
        <v>2854.9406302800003</v>
      </c>
      <c r="G186" s="2">
        <v>24933</v>
      </c>
      <c r="H186" s="2">
        <v>16511.359433517937</v>
      </c>
      <c r="I186" s="2">
        <v>12450.349999999999</v>
      </c>
      <c r="J186" s="2">
        <v>21142</v>
      </c>
      <c r="K186" s="2">
        <v>13567</v>
      </c>
      <c r="L186" s="2">
        <v>9849.6525178623615</v>
      </c>
      <c r="M186" s="2">
        <v>4401.1362683291673</v>
      </c>
      <c r="N186" s="2">
        <v>7460.3336079387327</v>
      </c>
      <c r="O186" s="2">
        <v>5177</v>
      </c>
      <c r="P186" s="2">
        <v>4106.5999422816358</v>
      </c>
      <c r="Q186" s="2">
        <v>10648</v>
      </c>
      <c r="R186" s="2">
        <v>7501</v>
      </c>
      <c r="S186" s="2">
        <v>1666.5700000000002</v>
      </c>
      <c r="T186" s="2">
        <v>142268.94240020984</v>
      </c>
      <c r="U186" s="68" t="str">
        <f t="shared" si="2"/>
        <v>2020Actual energy delivered</v>
      </c>
    </row>
    <row r="187" spans="4:21" ht="15.5">
      <c r="D187" s="71" t="s">
        <v>107</v>
      </c>
      <c r="E187" s="2" t="s">
        <v>1</v>
      </c>
      <c r="F187" s="2">
        <v>154.51</v>
      </c>
      <c r="G187" s="2">
        <v>1546.1945000000039</v>
      </c>
      <c r="H187" s="2">
        <v>849.54829330195287</v>
      </c>
      <c r="I187" s="2">
        <v>799.02800000000002</v>
      </c>
      <c r="J187" s="2">
        <v>1212.0635623809519</v>
      </c>
      <c r="K187" s="2">
        <v>624.13</v>
      </c>
      <c r="L187" s="2">
        <v>778.83900000000006</v>
      </c>
      <c r="M187" s="2">
        <v>250.64252420131081</v>
      </c>
      <c r="N187" s="2">
        <v>605.4079999999999</v>
      </c>
      <c r="O187" s="2">
        <v>294.97165817284821</v>
      </c>
      <c r="P187" s="2">
        <v>293.1754999999996</v>
      </c>
      <c r="Q187" s="2">
        <v>663.96635730242417</v>
      </c>
      <c r="R187" s="2">
        <v>612.72799999999995</v>
      </c>
      <c r="S187" s="2">
        <v>67.108999999999995</v>
      </c>
      <c r="T187" s="2">
        <v>8752.3143953594918</v>
      </c>
      <c r="U187" s="68" t="str">
        <f t="shared" si="2"/>
        <v>2006Customer numbers</v>
      </c>
    </row>
    <row r="188" spans="4:21" ht="15.5">
      <c r="D188" s="71" t="s">
        <v>107</v>
      </c>
      <c r="E188" s="2" t="s">
        <v>2</v>
      </c>
      <c r="F188" s="2">
        <v>156.36000000000001</v>
      </c>
      <c r="G188" s="2">
        <v>1561.6139999999991</v>
      </c>
      <c r="H188" s="2">
        <v>859.72230529925241</v>
      </c>
      <c r="I188" s="2">
        <v>805.19</v>
      </c>
      <c r="J188" s="2">
        <v>1236.1009766666621</v>
      </c>
      <c r="K188" s="2">
        <v>635.12300000000005</v>
      </c>
      <c r="L188" s="2">
        <v>779.42600000000004</v>
      </c>
      <c r="M188" s="2">
        <v>255.48438545676009</v>
      </c>
      <c r="N188" s="2">
        <v>616.58549999999968</v>
      </c>
      <c r="O188" s="2">
        <v>299.9512941855952</v>
      </c>
      <c r="P188" s="2">
        <v>299.11850000000032</v>
      </c>
      <c r="Q188" s="2">
        <v>675.82159009513009</v>
      </c>
      <c r="R188" s="2">
        <v>618.25</v>
      </c>
      <c r="S188" s="2">
        <v>67.838999999999999</v>
      </c>
      <c r="T188" s="2">
        <v>8866.5865517033999</v>
      </c>
      <c r="U188" s="68" t="str">
        <f t="shared" si="2"/>
        <v>2007Customer numbers</v>
      </c>
    </row>
    <row r="189" spans="4:21" ht="15.5">
      <c r="D189" s="71" t="s">
        <v>107</v>
      </c>
      <c r="E189" s="2" t="s">
        <v>3</v>
      </c>
      <c r="F189" s="2">
        <v>158.45500000000001</v>
      </c>
      <c r="G189" s="2">
        <v>1574.3179999999959</v>
      </c>
      <c r="H189" s="2">
        <v>869.65453679641757</v>
      </c>
      <c r="I189" s="2">
        <v>814.86500000000001</v>
      </c>
      <c r="J189" s="2">
        <v>1263.7629433333316</v>
      </c>
      <c r="K189" s="2">
        <v>647.72900000000004</v>
      </c>
      <c r="L189" s="2">
        <v>781.11</v>
      </c>
      <c r="M189" s="2">
        <v>260.4242594512512</v>
      </c>
      <c r="N189" s="2">
        <v>627.55250000000046</v>
      </c>
      <c r="O189" s="2">
        <v>303.15180398687761</v>
      </c>
      <c r="P189" s="2">
        <v>302.6274999999996</v>
      </c>
      <c r="Q189" s="2">
        <v>688.35643188222377</v>
      </c>
      <c r="R189" s="2">
        <v>624.09400000000005</v>
      </c>
      <c r="S189" s="2">
        <v>68.942999999999998</v>
      </c>
      <c r="T189" s="2">
        <v>8985.0439754500985</v>
      </c>
      <c r="U189" s="68" t="str">
        <f t="shared" si="2"/>
        <v>2008Customer numbers</v>
      </c>
    </row>
    <row r="190" spans="4:21" ht="15.5">
      <c r="D190" s="71" t="s">
        <v>107</v>
      </c>
      <c r="E190" s="2" t="s">
        <v>4</v>
      </c>
      <c r="F190" s="2">
        <v>161.09200000000001</v>
      </c>
      <c r="G190" s="2">
        <v>1586.138000000002</v>
      </c>
      <c r="H190" s="2">
        <v>878.61220779662017</v>
      </c>
      <c r="I190" s="2">
        <v>821.57799999999997</v>
      </c>
      <c r="J190" s="2">
        <v>1287.4356833333279</v>
      </c>
      <c r="K190" s="2">
        <v>663.21600000000001</v>
      </c>
      <c r="L190" s="2">
        <v>814.46699999999998</v>
      </c>
      <c r="M190" s="2">
        <v>265.46413023523559</v>
      </c>
      <c r="N190" s="2">
        <v>638.61350000000016</v>
      </c>
      <c r="O190" s="2">
        <v>305.98498426974078</v>
      </c>
      <c r="P190" s="2">
        <v>305.24299999999977</v>
      </c>
      <c r="Q190" s="2">
        <v>701.00454183504883</v>
      </c>
      <c r="R190" s="2">
        <v>628.12</v>
      </c>
      <c r="S190" s="2">
        <v>72.010999999999996</v>
      </c>
      <c r="T190" s="2">
        <v>9128.9800474699769</v>
      </c>
      <c r="U190" s="68" t="str">
        <f t="shared" si="2"/>
        <v>2009Customer numbers</v>
      </c>
    </row>
    <row r="191" spans="4:21" ht="15.5">
      <c r="D191" s="71" t="s">
        <v>107</v>
      </c>
      <c r="E191" s="2" t="s">
        <v>5</v>
      </c>
      <c r="F191" s="2">
        <v>164.9</v>
      </c>
      <c r="G191" s="2">
        <v>1596.8975000000021</v>
      </c>
      <c r="H191" s="2">
        <v>886.06429272155378</v>
      </c>
      <c r="I191" s="2">
        <v>825.21500000000003</v>
      </c>
      <c r="J191" s="2">
        <v>1307.5543333333301</v>
      </c>
      <c r="K191" s="2">
        <v>676.96</v>
      </c>
      <c r="L191" s="2">
        <v>826.96400000000006</v>
      </c>
      <c r="M191" s="2">
        <v>270.60602202186698</v>
      </c>
      <c r="N191" s="2">
        <v>645.69449999999983</v>
      </c>
      <c r="O191" s="2">
        <v>310.17496273258928</v>
      </c>
      <c r="P191" s="2">
        <v>309.59800000000047</v>
      </c>
      <c r="Q191" s="2">
        <v>715.21969663430514</v>
      </c>
      <c r="R191" s="2">
        <v>633.82299999999998</v>
      </c>
      <c r="S191" s="2">
        <v>74.34</v>
      </c>
      <c r="T191" s="2">
        <v>9244.0113074436485</v>
      </c>
      <c r="U191" s="68" t="str">
        <f t="shared" si="2"/>
        <v>2010Customer numbers</v>
      </c>
    </row>
    <row r="192" spans="4:21" ht="15.5">
      <c r="D192" s="71" t="s">
        <v>107</v>
      </c>
      <c r="E192" s="2" t="s">
        <v>6</v>
      </c>
      <c r="F192" s="2">
        <v>168.93700000000001</v>
      </c>
      <c r="G192" s="2">
        <v>1608.7345000000012</v>
      </c>
      <c r="H192" s="2">
        <v>895.08826980019739</v>
      </c>
      <c r="I192" s="2">
        <v>834.41700000000003</v>
      </c>
      <c r="J192" s="2">
        <v>1326.5635000000023</v>
      </c>
      <c r="K192" s="2">
        <v>688.95899999999995</v>
      </c>
      <c r="L192" s="2">
        <v>836.05499999999995</v>
      </c>
      <c r="M192" s="2">
        <v>275.85199999999946</v>
      </c>
      <c r="N192" s="2">
        <v>654.64099999999985</v>
      </c>
      <c r="O192" s="2">
        <v>314.43961807555559</v>
      </c>
      <c r="P192" s="2">
        <v>307.1910000000002</v>
      </c>
      <c r="Q192" s="2">
        <v>731.28152706414244</v>
      </c>
      <c r="R192" s="2">
        <v>641.12977419354809</v>
      </c>
      <c r="S192" s="2">
        <v>75.736999999999995</v>
      </c>
      <c r="T192" s="2">
        <v>9359.0261891334467</v>
      </c>
      <c r="U192" s="68" t="str">
        <f t="shared" si="2"/>
        <v>2011Customer numbers</v>
      </c>
    </row>
    <row r="193" spans="4:21" ht="15.5">
      <c r="D193" s="71" t="s">
        <v>107</v>
      </c>
      <c r="E193" s="2" t="s">
        <v>7</v>
      </c>
      <c r="F193" s="2">
        <v>173.18600000000001</v>
      </c>
      <c r="G193" s="2">
        <v>1621.658499999998</v>
      </c>
      <c r="H193" s="2">
        <v>903.746688393451</v>
      </c>
      <c r="I193" s="2">
        <v>838.38499999999999</v>
      </c>
      <c r="J193" s="2">
        <v>1343.8645000000013</v>
      </c>
      <c r="K193" s="2">
        <v>699.26400000000001</v>
      </c>
      <c r="L193" s="2">
        <v>844.15300000000002</v>
      </c>
      <c r="M193" s="2">
        <v>278.39200000000028</v>
      </c>
      <c r="N193" s="2">
        <v>668.70299999999975</v>
      </c>
      <c r="O193" s="2">
        <v>318.64322002329067</v>
      </c>
      <c r="P193" s="2">
        <v>312.8389999999996</v>
      </c>
      <c r="Q193" s="2">
        <v>743.56151547834031</v>
      </c>
      <c r="R193" s="2">
        <v>647.89200000000005</v>
      </c>
      <c r="S193" s="2">
        <v>77.028000000000006</v>
      </c>
      <c r="T193" s="2">
        <v>9471.3164238950812</v>
      </c>
      <c r="U193" s="68" t="str">
        <f t="shared" si="2"/>
        <v>2012Customer numbers</v>
      </c>
    </row>
    <row r="194" spans="4:21" ht="15.5">
      <c r="D194" s="71" t="s">
        <v>107</v>
      </c>
      <c r="E194" s="2" t="s">
        <v>8</v>
      </c>
      <c r="F194" s="2">
        <v>177.255</v>
      </c>
      <c r="G194" s="2">
        <v>1635.0525000000009</v>
      </c>
      <c r="H194" s="2">
        <v>919.384823899004</v>
      </c>
      <c r="I194" s="2">
        <v>844.24400000000003</v>
      </c>
      <c r="J194" s="2">
        <v>1359.7115000000006</v>
      </c>
      <c r="K194" s="2">
        <v>710.43100000000004</v>
      </c>
      <c r="L194" s="2">
        <v>847.76599999999996</v>
      </c>
      <c r="M194" s="2">
        <v>279.86799999999977</v>
      </c>
      <c r="N194" s="2">
        <v>681.29900000000021</v>
      </c>
      <c r="O194" s="2">
        <v>322.73581579787594</v>
      </c>
      <c r="P194" s="2">
        <v>319.59100000000018</v>
      </c>
      <c r="Q194" s="2">
        <v>753.91341676783861</v>
      </c>
      <c r="R194" s="2">
        <v>656.51599999999996</v>
      </c>
      <c r="S194" s="2">
        <v>78.622</v>
      </c>
      <c r="T194" s="2">
        <v>9586.3900564647192</v>
      </c>
      <c r="U194" s="68" t="str">
        <f t="shared" si="2"/>
        <v>2013Customer numbers</v>
      </c>
    </row>
    <row r="195" spans="4:21" ht="15.5">
      <c r="D195" s="71" t="s">
        <v>107</v>
      </c>
      <c r="E195" s="2" t="s">
        <v>9</v>
      </c>
      <c r="F195" s="2">
        <v>178.71</v>
      </c>
      <c r="G195" s="2">
        <v>1651.1595</v>
      </c>
      <c r="H195" s="2">
        <v>940.02850000000001</v>
      </c>
      <c r="I195" s="2">
        <v>854.23099999999999</v>
      </c>
      <c r="J195" s="2">
        <v>1376.4829999999999</v>
      </c>
      <c r="K195" s="2">
        <v>721.93</v>
      </c>
      <c r="L195" s="2">
        <v>851.76649999999995</v>
      </c>
      <c r="M195" s="2">
        <v>280.75</v>
      </c>
      <c r="N195" s="2">
        <v>685.19399999999985</v>
      </c>
      <c r="O195" s="2">
        <v>325.91715180561414</v>
      </c>
      <c r="P195" s="2">
        <v>325.92700000000013</v>
      </c>
      <c r="Q195" s="2">
        <v>765.24073900240546</v>
      </c>
      <c r="R195" s="2">
        <v>658.45299999999997</v>
      </c>
      <c r="S195" s="2">
        <v>80.971000000000004</v>
      </c>
      <c r="T195" s="2">
        <v>9696.7613908080184</v>
      </c>
      <c r="U195" s="68" t="str">
        <f t="shared" si="2"/>
        <v>2014Customer numbers</v>
      </c>
    </row>
    <row r="196" spans="4:21" ht="15.5">
      <c r="D196" s="71" t="s">
        <v>107</v>
      </c>
      <c r="E196" s="2" t="s">
        <v>10</v>
      </c>
      <c r="F196" s="2">
        <v>181.851</v>
      </c>
      <c r="G196" s="2">
        <v>1669.5585000000042</v>
      </c>
      <c r="H196" s="2">
        <v>955.83249999999998</v>
      </c>
      <c r="I196" s="2">
        <v>867.00099999999998</v>
      </c>
      <c r="J196" s="2">
        <v>1397.191</v>
      </c>
      <c r="K196" s="2">
        <v>728.29049999999995</v>
      </c>
      <c r="L196" s="2">
        <v>853.93899999999996</v>
      </c>
      <c r="M196" s="2">
        <v>283.05900000000003</v>
      </c>
      <c r="N196" s="2">
        <v>706.42399999999998</v>
      </c>
      <c r="O196" s="2">
        <v>327.90717472153295</v>
      </c>
      <c r="P196" s="2">
        <v>332.26700000000045</v>
      </c>
      <c r="Q196" s="2">
        <v>777.16100874878759</v>
      </c>
      <c r="R196" s="2">
        <v>664.54899999999998</v>
      </c>
      <c r="S196" s="2">
        <v>82.646000000000001</v>
      </c>
      <c r="T196" s="2">
        <v>9827.6766834703267</v>
      </c>
      <c r="U196" s="68" t="str">
        <f t="shared" si="2"/>
        <v>2015Customer numbers</v>
      </c>
    </row>
    <row r="197" spans="4:21" ht="15.5">
      <c r="D197" s="71" t="s">
        <v>107</v>
      </c>
      <c r="E197" s="2">
        <v>2016</v>
      </c>
      <c r="F197" s="2">
        <v>184.9615</v>
      </c>
      <c r="G197" s="2">
        <v>1688.281720658465</v>
      </c>
      <c r="H197" s="2">
        <v>968.35450000000003</v>
      </c>
      <c r="I197" s="2">
        <v>879.06449999999995</v>
      </c>
      <c r="J197" s="2">
        <v>1421.5219999999999</v>
      </c>
      <c r="K197" s="2">
        <v>739.35350000000005</v>
      </c>
      <c r="L197" s="2">
        <v>858.64649999999995</v>
      </c>
      <c r="M197" s="2">
        <v>285.32499999999999</v>
      </c>
      <c r="N197" s="2">
        <v>712.76700000000005</v>
      </c>
      <c r="O197" s="2">
        <v>336.07</v>
      </c>
      <c r="P197" s="2">
        <v>339.46699999999959</v>
      </c>
      <c r="Q197" s="2">
        <v>799.54</v>
      </c>
      <c r="R197" s="2">
        <v>669.82600000000002</v>
      </c>
      <c r="S197" s="2">
        <v>84.200999999999993</v>
      </c>
      <c r="T197" s="2">
        <v>9967.3802206584642</v>
      </c>
      <c r="U197" s="68" t="str">
        <f t="shared" si="2"/>
        <v>2016Customer numbers</v>
      </c>
    </row>
    <row r="198" spans="4:21" ht="15.5">
      <c r="D198" s="71" t="s">
        <v>107</v>
      </c>
      <c r="E198" s="2">
        <v>2017</v>
      </c>
      <c r="F198" s="2">
        <v>191.482</v>
      </c>
      <c r="G198" s="2">
        <v>1706.9134999999978</v>
      </c>
      <c r="H198" s="2">
        <v>984.22950000000003</v>
      </c>
      <c r="I198" s="2">
        <v>891.93449999999996</v>
      </c>
      <c r="J198" s="2">
        <v>1448.2470000000001</v>
      </c>
      <c r="K198" s="2">
        <v>745.50099999999998</v>
      </c>
      <c r="L198" s="2">
        <v>878.29949999999997</v>
      </c>
      <c r="M198" s="2">
        <v>287.65150009999996</v>
      </c>
      <c r="N198" s="2">
        <v>734.64400000000001</v>
      </c>
      <c r="O198" s="2">
        <v>339.4</v>
      </c>
      <c r="P198" s="2">
        <v>346.88700000000028</v>
      </c>
      <c r="Q198" s="2">
        <v>816.34900000000005</v>
      </c>
      <c r="R198" s="2">
        <v>676.80700000000002</v>
      </c>
      <c r="S198" s="2">
        <v>85.71</v>
      </c>
      <c r="T198" s="2">
        <v>10134.055500099999</v>
      </c>
      <c r="U198" s="68" t="str">
        <f t="shared" si="2"/>
        <v>2017Customer numbers</v>
      </c>
    </row>
    <row r="199" spans="4:21" ht="15.5">
      <c r="D199" s="71" t="s">
        <v>107</v>
      </c>
      <c r="E199" s="2">
        <v>2018</v>
      </c>
      <c r="F199" s="2">
        <v>197.53700000000001</v>
      </c>
      <c r="G199" s="2">
        <v>1727.2940000000001</v>
      </c>
      <c r="H199" s="2">
        <v>1005.562</v>
      </c>
      <c r="I199" s="2">
        <v>905.97</v>
      </c>
      <c r="J199" s="2">
        <v>1473.8050000000001</v>
      </c>
      <c r="K199" s="2">
        <v>752.14099999999996</v>
      </c>
      <c r="L199" s="2">
        <v>894.39700000000005</v>
      </c>
      <c r="M199" s="2">
        <v>287.93599999999998</v>
      </c>
      <c r="N199" s="2">
        <v>741.83600000000001</v>
      </c>
      <c r="O199" s="2">
        <v>342.66899999999998</v>
      </c>
      <c r="P199" s="2">
        <v>353.72899999999964</v>
      </c>
      <c r="Q199" s="2">
        <v>835.78099999999995</v>
      </c>
      <c r="R199" s="2">
        <v>685.02499999999998</v>
      </c>
      <c r="S199" s="2">
        <v>85.275999999999996</v>
      </c>
      <c r="T199" s="2">
        <v>10288.957999999999</v>
      </c>
      <c r="U199" s="68" t="str">
        <f t="shared" si="2"/>
        <v>2018Customer numbers</v>
      </c>
    </row>
    <row r="200" spans="4:21" ht="15.5">
      <c r="D200" s="71" t="s">
        <v>107</v>
      </c>
      <c r="E200" s="2" t="s">
        <v>32</v>
      </c>
      <c r="F200" s="2">
        <v>198.43199999999999</v>
      </c>
      <c r="G200" s="2">
        <v>1746.2739999999999</v>
      </c>
      <c r="H200" s="2">
        <v>1027.5854999999999</v>
      </c>
      <c r="I200" s="2">
        <v>916.47050000000002</v>
      </c>
      <c r="J200" s="2">
        <v>1496.317</v>
      </c>
      <c r="K200" s="2">
        <v>757.726</v>
      </c>
      <c r="L200" s="2">
        <v>906.19749999999976</v>
      </c>
      <c r="M200" s="2">
        <v>290.44600000000003</v>
      </c>
      <c r="N200" s="2">
        <v>762.38199999999995</v>
      </c>
      <c r="O200" s="2">
        <v>345.00900000000001</v>
      </c>
      <c r="P200" s="2">
        <v>360.43099999999981</v>
      </c>
      <c r="Q200" s="2">
        <v>853.77099999999996</v>
      </c>
      <c r="R200" s="2">
        <v>697.59400000000005</v>
      </c>
      <c r="S200" s="2">
        <v>85.742999999999995</v>
      </c>
      <c r="T200" s="2">
        <v>10444.378500000001</v>
      </c>
      <c r="U200" s="68" t="str">
        <f t="shared" ref="U200:U263" si="3">E200&amp;D200</f>
        <v>2019Customer numbers</v>
      </c>
    </row>
    <row r="201" spans="4:21" ht="15.5">
      <c r="D201" s="71" t="s">
        <v>107</v>
      </c>
      <c r="E201" s="2" t="s">
        <v>33</v>
      </c>
      <c r="F201" s="2">
        <v>207.23700000000397</v>
      </c>
      <c r="G201" s="2">
        <v>1762.079</v>
      </c>
      <c r="H201" s="2">
        <v>1049.1645000000001</v>
      </c>
      <c r="I201" s="2">
        <v>925.96600000000001</v>
      </c>
      <c r="J201" s="2">
        <v>1516.1980000000001</v>
      </c>
      <c r="K201" s="2">
        <v>762.303</v>
      </c>
      <c r="L201" s="2">
        <v>914.60299999999972</v>
      </c>
      <c r="M201" s="2">
        <v>293.94900000000001</v>
      </c>
      <c r="N201" s="2">
        <v>776.85400000000004</v>
      </c>
      <c r="O201" s="2">
        <v>346.46800000000002</v>
      </c>
      <c r="P201" s="2">
        <v>366.84100000000012</v>
      </c>
      <c r="Q201" s="2">
        <v>863.40800000000002</v>
      </c>
      <c r="R201" s="2">
        <v>703.11900000000003</v>
      </c>
      <c r="S201" s="2">
        <v>86.263000000000005</v>
      </c>
      <c r="T201" s="2">
        <v>10574.452500000005</v>
      </c>
      <c r="U201" s="68" t="str">
        <f t="shared" si="3"/>
        <v>2020Customer numbers</v>
      </c>
    </row>
    <row r="202" spans="4:21" ht="15.5">
      <c r="D202" s="71" t="s">
        <v>142</v>
      </c>
      <c r="E202" s="2" t="s">
        <v>1</v>
      </c>
      <c r="F202" s="2">
        <v>4648.929884398789</v>
      </c>
      <c r="G202" s="2">
        <v>38742.394999999997</v>
      </c>
      <c r="H202" s="2">
        <v>32432</v>
      </c>
      <c r="I202" s="2">
        <v>199551</v>
      </c>
      <c r="J202" s="2">
        <v>46658</v>
      </c>
      <c r="K202" s="2">
        <v>148353.43893726001</v>
      </c>
      <c r="L202" s="2">
        <v>84830.405693445093</v>
      </c>
      <c r="M202" s="2">
        <v>21209.899999999994</v>
      </c>
      <c r="N202" s="2">
        <v>41507.07</v>
      </c>
      <c r="O202" s="2">
        <v>3928.1648775000049</v>
      </c>
      <c r="P202" s="2">
        <v>5718.7325857356263</v>
      </c>
      <c r="Q202" s="2">
        <v>71676.861903062221</v>
      </c>
      <c r="R202" s="2">
        <v>12384</v>
      </c>
      <c r="S202" s="2">
        <v>5746.8345403556423</v>
      </c>
      <c r="T202" s="2">
        <v>717387.73342175735</v>
      </c>
      <c r="U202" s="68" t="str">
        <f t="shared" si="3"/>
        <v>2006Circuit length</v>
      </c>
    </row>
    <row r="203" spans="4:21" ht="15.5">
      <c r="D203" s="71" t="s">
        <v>142</v>
      </c>
      <c r="E203" s="2" t="s">
        <v>2</v>
      </c>
      <c r="F203" s="2">
        <v>4684.4700128946879</v>
      </c>
      <c r="G203" s="2">
        <v>38874.940199999997</v>
      </c>
      <c r="H203" s="2">
        <v>32832</v>
      </c>
      <c r="I203" s="2">
        <v>189452</v>
      </c>
      <c r="J203" s="2">
        <v>47645</v>
      </c>
      <c r="K203" s="2">
        <v>150136.49844103999</v>
      </c>
      <c r="L203" s="2">
        <v>85326.120621562499</v>
      </c>
      <c r="M203" s="2">
        <v>21210.099999999995</v>
      </c>
      <c r="N203" s="2">
        <v>41835.892999999996</v>
      </c>
      <c r="O203" s="2">
        <v>4051.6606282999983</v>
      </c>
      <c r="P203" s="2">
        <v>5769.8560802295815</v>
      </c>
      <c r="Q203" s="2">
        <v>71930.500000000044</v>
      </c>
      <c r="R203" s="2">
        <v>12476.3</v>
      </c>
      <c r="S203" s="2">
        <v>5928.5377403095072</v>
      </c>
      <c r="T203" s="2">
        <v>712153.87672433641</v>
      </c>
      <c r="U203" s="68" t="str">
        <f t="shared" si="3"/>
        <v>2007Circuit length</v>
      </c>
    </row>
    <row r="204" spans="4:21" ht="15.5">
      <c r="D204" s="71" t="s">
        <v>142</v>
      </c>
      <c r="E204" s="2" t="s">
        <v>3</v>
      </c>
      <c r="F204" s="2">
        <v>4740.2956055649338</v>
      </c>
      <c r="G204" s="2">
        <v>39223.906199999998</v>
      </c>
      <c r="H204" s="2">
        <v>33299</v>
      </c>
      <c r="I204" s="2">
        <v>185829</v>
      </c>
      <c r="J204" s="2">
        <v>48486</v>
      </c>
      <c r="K204" s="2">
        <v>150660.03925174003</v>
      </c>
      <c r="L204" s="2">
        <v>85821.835549680094</v>
      </c>
      <c r="M204" s="2">
        <v>21210.099999999995</v>
      </c>
      <c r="N204" s="2">
        <v>42110.843000000001</v>
      </c>
      <c r="O204" s="2">
        <v>4011.3894294894958</v>
      </c>
      <c r="P204" s="2">
        <v>5868.0882146803315</v>
      </c>
      <c r="Q204" s="2">
        <v>72120.499999999971</v>
      </c>
      <c r="R204" s="2">
        <v>12582.7</v>
      </c>
      <c r="S204" s="2">
        <v>6109.8233083711202</v>
      </c>
      <c r="T204" s="2">
        <v>712073.52055952593</v>
      </c>
      <c r="U204" s="68" t="str">
        <f t="shared" si="3"/>
        <v>2008Circuit length</v>
      </c>
    </row>
    <row r="205" spans="4:21" ht="15.5">
      <c r="D205" s="71" t="s">
        <v>142</v>
      </c>
      <c r="E205" s="2" t="s">
        <v>4</v>
      </c>
      <c r="F205" s="2">
        <v>4813.3259854913631</v>
      </c>
      <c r="G205" s="2">
        <v>39462.306199999992</v>
      </c>
      <c r="H205" s="2">
        <v>33579</v>
      </c>
      <c r="I205" s="2">
        <v>187750</v>
      </c>
      <c r="J205" s="2">
        <v>49427</v>
      </c>
      <c r="K205" s="2">
        <v>151770.05533772003</v>
      </c>
      <c r="L205" s="2">
        <v>86624.718035020604</v>
      </c>
      <c r="M205" s="2">
        <v>21267.799999999996</v>
      </c>
      <c r="N205" s="2">
        <v>42711.53100000001</v>
      </c>
      <c r="O205" s="2">
        <v>4044.0000000000045</v>
      </c>
      <c r="P205" s="2">
        <v>5926.7301500000012</v>
      </c>
      <c r="Q205" s="2">
        <v>72939.2301833276</v>
      </c>
      <c r="R205" s="2">
        <v>12537.499999999998</v>
      </c>
      <c r="S205" s="2">
        <v>6186.262751609097</v>
      </c>
      <c r="T205" s="2">
        <v>719039.45964316861</v>
      </c>
      <c r="U205" s="68" t="str">
        <f t="shared" si="3"/>
        <v>2009Circuit length</v>
      </c>
    </row>
    <row r="206" spans="4:21" ht="15.5">
      <c r="D206" s="71" t="s">
        <v>142</v>
      </c>
      <c r="E206" s="2" t="s">
        <v>5</v>
      </c>
      <c r="F206" s="2">
        <v>4886.0807436253835</v>
      </c>
      <c r="G206" s="2">
        <v>39745.275499999996</v>
      </c>
      <c r="H206" s="2">
        <v>33817</v>
      </c>
      <c r="I206" s="2">
        <v>188634</v>
      </c>
      <c r="J206" s="2">
        <v>50117</v>
      </c>
      <c r="K206" s="2">
        <v>152579.65545786</v>
      </c>
      <c r="L206" s="2">
        <v>87208.550876580601</v>
      </c>
      <c r="M206" s="2">
        <v>21631.699999999997</v>
      </c>
      <c r="N206" s="2">
        <v>42968.715000000004</v>
      </c>
      <c r="O206" s="2">
        <v>4071.9143777547706</v>
      </c>
      <c r="P206" s="2">
        <v>5970.9719999999998</v>
      </c>
      <c r="Q206" s="2">
        <v>73498.507812622338</v>
      </c>
      <c r="R206" s="2">
        <v>12644.400000000001</v>
      </c>
      <c r="S206" s="2">
        <v>6308.3389161965979</v>
      </c>
      <c r="T206" s="2">
        <v>724082.11068463966</v>
      </c>
      <c r="U206" s="68" t="str">
        <f t="shared" si="3"/>
        <v>2010Circuit length</v>
      </c>
    </row>
    <row r="207" spans="4:21" ht="15.5">
      <c r="D207" s="71" t="s">
        <v>142</v>
      </c>
      <c r="E207" s="2" t="s">
        <v>6</v>
      </c>
      <c r="F207" s="2">
        <v>4989.9214909406546</v>
      </c>
      <c r="G207" s="2">
        <v>40272.423000000003</v>
      </c>
      <c r="H207" s="2">
        <v>34172</v>
      </c>
      <c r="I207" s="2">
        <v>190592</v>
      </c>
      <c r="J207" s="2">
        <v>50771</v>
      </c>
      <c r="K207" s="2">
        <v>152729.53246680004</v>
      </c>
      <c r="L207" s="2">
        <v>87193.681406010815</v>
      </c>
      <c r="M207" s="2">
        <v>22027.1</v>
      </c>
      <c r="N207" s="2">
        <v>43213.93099999999</v>
      </c>
      <c r="O207" s="2">
        <v>4255</v>
      </c>
      <c r="P207" s="2">
        <v>6041.5939481495589</v>
      </c>
      <c r="Q207" s="2">
        <v>73133</v>
      </c>
      <c r="R207" s="2">
        <v>12725.4</v>
      </c>
      <c r="S207" s="2">
        <v>6459.9726695158806</v>
      </c>
      <c r="T207" s="2">
        <v>728576.55598141695</v>
      </c>
      <c r="U207" s="68" t="str">
        <f t="shared" si="3"/>
        <v>2011Circuit length</v>
      </c>
    </row>
    <row r="208" spans="4:21" ht="15.5">
      <c r="D208" s="71" t="s">
        <v>142</v>
      </c>
      <c r="E208" s="2" t="s">
        <v>7</v>
      </c>
      <c r="F208" s="2">
        <v>5107.7929082278642</v>
      </c>
      <c r="G208" s="2">
        <v>40626.292999999998</v>
      </c>
      <c r="H208" s="2">
        <v>34568</v>
      </c>
      <c r="I208" s="2">
        <v>190819</v>
      </c>
      <c r="J208" s="2">
        <v>51342</v>
      </c>
      <c r="K208" s="2">
        <v>153747.85140545998</v>
      </c>
      <c r="L208" s="2">
        <v>87647.697035597812</v>
      </c>
      <c r="M208" s="2">
        <v>22222.099999999995</v>
      </c>
      <c r="N208" s="2">
        <v>43702.130999999994</v>
      </c>
      <c r="O208" s="2">
        <v>4274</v>
      </c>
      <c r="P208" s="2">
        <v>6102.4391066561302</v>
      </c>
      <c r="Q208" s="2">
        <v>73597</v>
      </c>
      <c r="R208" s="2">
        <v>12817.6</v>
      </c>
      <c r="S208" s="2">
        <v>6521.8216065389934</v>
      </c>
      <c r="T208" s="2">
        <v>733095.72606248059</v>
      </c>
      <c r="U208" s="68" t="str">
        <f t="shared" si="3"/>
        <v>2012Circuit length</v>
      </c>
    </row>
    <row r="209" spans="4:21" ht="15.5">
      <c r="D209" s="71" t="s">
        <v>142</v>
      </c>
      <c r="E209" s="2" t="s">
        <v>8</v>
      </c>
      <c r="F209" s="2">
        <v>5170.8114179603544</v>
      </c>
      <c r="G209" s="2">
        <v>40963.506000000001</v>
      </c>
      <c r="H209" s="2">
        <v>35029</v>
      </c>
      <c r="I209" s="2">
        <v>191107</v>
      </c>
      <c r="J209" s="2">
        <v>51781</v>
      </c>
      <c r="K209" s="2">
        <v>150472.37732780748</v>
      </c>
      <c r="L209" s="2">
        <v>87882.27</v>
      </c>
      <c r="M209" s="2">
        <v>22335.899999999998</v>
      </c>
      <c r="N209" s="2">
        <v>43821.926999999996</v>
      </c>
      <c r="O209" s="2">
        <v>4318</v>
      </c>
      <c r="P209" s="2">
        <v>6134.8447602493752</v>
      </c>
      <c r="Q209" s="2">
        <v>73889</v>
      </c>
      <c r="R209" s="2">
        <v>12834.7</v>
      </c>
      <c r="S209" s="2">
        <v>6601.2018262221291</v>
      </c>
      <c r="T209" s="2">
        <v>732341.53833223938</v>
      </c>
      <c r="U209" s="68" t="str">
        <f t="shared" si="3"/>
        <v>2013Circuit length</v>
      </c>
    </row>
    <row r="210" spans="4:21" ht="15.5">
      <c r="D210" s="71" t="s">
        <v>142</v>
      </c>
      <c r="E210" s="2" t="s">
        <v>9</v>
      </c>
      <c r="F210" s="2">
        <v>5150.7849999999999</v>
      </c>
      <c r="G210" s="2">
        <v>41271.487999999998</v>
      </c>
      <c r="H210" s="2">
        <v>35491.988999999994</v>
      </c>
      <c r="I210" s="2">
        <v>191156.07200000001</v>
      </c>
      <c r="J210" s="2">
        <v>52097.040999999997</v>
      </c>
      <c r="K210" s="2">
        <v>151121.81200000003</v>
      </c>
      <c r="L210" s="2">
        <v>88082.642999999996</v>
      </c>
      <c r="M210" s="2">
        <v>22495.899999999998</v>
      </c>
      <c r="N210" s="2">
        <v>44255.045791292308</v>
      </c>
      <c r="O210" s="2">
        <v>4481.4749609999999</v>
      </c>
      <c r="P210" s="2">
        <v>6160.5729462129302</v>
      </c>
      <c r="Q210" s="2">
        <v>74181.439139000009</v>
      </c>
      <c r="R210" s="2">
        <v>12823.415000000001</v>
      </c>
      <c r="S210" s="2">
        <v>6663.7507806682261</v>
      </c>
      <c r="T210" s="2">
        <v>735433.4286181737</v>
      </c>
      <c r="U210" s="68" t="str">
        <f t="shared" si="3"/>
        <v>2014Circuit length</v>
      </c>
    </row>
    <row r="211" spans="4:21" ht="15.5">
      <c r="D211" s="71" t="s">
        <v>142</v>
      </c>
      <c r="E211" s="2" t="s">
        <v>10</v>
      </c>
      <c r="F211" s="2">
        <v>5272.0840286099447</v>
      </c>
      <c r="G211" s="2">
        <v>41323.583938530021</v>
      </c>
      <c r="H211" s="2">
        <v>36005.181619000003</v>
      </c>
      <c r="I211" s="2">
        <v>191475.29249708584</v>
      </c>
      <c r="J211" s="2">
        <v>52564.71</v>
      </c>
      <c r="K211" s="2">
        <v>152459.5</v>
      </c>
      <c r="L211" s="2">
        <v>88201</v>
      </c>
      <c r="M211" s="2">
        <v>22629.245000000003</v>
      </c>
      <c r="N211" s="2">
        <v>44349.203981000697</v>
      </c>
      <c r="O211" s="2">
        <v>4505.4781200000998</v>
      </c>
      <c r="P211" s="2">
        <v>6246.3146799999995</v>
      </c>
      <c r="Q211" s="2">
        <v>74451.769539998146</v>
      </c>
      <c r="R211" s="2">
        <v>12873.221765499999</v>
      </c>
      <c r="S211" s="2">
        <v>6845.0452486310751</v>
      </c>
      <c r="T211" s="2">
        <v>739201.63041835569</v>
      </c>
      <c r="U211" s="68" t="str">
        <f t="shared" si="3"/>
        <v>2015Circuit length</v>
      </c>
    </row>
    <row r="212" spans="4:21" ht="15.5">
      <c r="D212" s="71" t="s">
        <v>142</v>
      </c>
      <c r="E212" s="2">
        <v>2016</v>
      </c>
      <c r="F212" s="2">
        <v>5311.568670358678</v>
      </c>
      <c r="G212" s="2">
        <v>41453.210735954468</v>
      </c>
      <c r="H212" s="2">
        <v>36467.861000000004</v>
      </c>
      <c r="I212" s="2">
        <v>191945.32419558283</v>
      </c>
      <c r="J212" s="2">
        <v>53201.880000000012</v>
      </c>
      <c r="K212" s="2">
        <v>152254.63888915259</v>
      </c>
      <c r="L212" s="2">
        <v>88808</v>
      </c>
      <c r="M212" s="2">
        <v>22681.083000000002</v>
      </c>
      <c r="N212" s="2">
        <v>44703.306056999951</v>
      </c>
      <c r="O212" s="2">
        <v>4541.2</v>
      </c>
      <c r="P212" s="2">
        <v>6300.920291135978</v>
      </c>
      <c r="Q212" s="2">
        <v>74675.100000000006</v>
      </c>
      <c r="R212" s="2">
        <v>12875.46695939</v>
      </c>
      <c r="S212" s="2">
        <v>6944.8262185339463</v>
      </c>
      <c r="T212" s="2">
        <v>742164.38601710834</v>
      </c>
      <c r="U212" s="68" t="str">
        <f t="shared" si="3"/>
        <v>2016Circuit length</v>
      </c>
    </row>
    <row r="213" spans="4:21" ht="15.5">
      <c r="D213" s="71" t="s">
        <v>142</v>
      </c>
      <c r="E213" s="2">
        <v>2017</v>
      </c>
      <c r="F213" s="2">
        <v>5333</v>
      </c>
      <c r="G213" s="2">
        <v>41642.275513616267</v>
      </c>
      <c r="H213" s="2">
        <v>36993.039377000001</v>
      </c>
      <c r="I213" s="2">
        <v>192103.12437846052</v>
      </c>
      <c r="J213" s="2">
        <v>53757</v>
      </c>
      <c r="K213" s="2">
        <v>152491.37408922313</v>
      </c>
      <c r="L213" s="2">
        <v>88971</v>
      </c>
      <c r="M213" s="2">
        <v>22725.012999999999</v>
      </c>
      <c r="N213" s="2">
        <v>44907.444287999642</v>
      </c>
      <c r="O213" s="2">
        <v>4549.55</v>
      </c>
      <c r="P213" s="2">
        <v>6408.9907576530786</v>
      </c>
      <c r="Q213" s="2">
        <v>75120.61</v>
      </c>
      <c r="R213" s="2">
        <v>13342.25</v>
      </c>
      <c r="S213" s="2">
        <v>7014.7993669631633</v>
      </c>
      <c r="T213" s="2">
        <v>745359.47077091585</v>
      </c>
      <c r="U213" s="68" t="str">
        <f t="shared" si="3"/>
        <v>2017Circuit length</v>
      </c>
    </row>
    <row r="214" spans="4:21" ht="15.5">
      <c r="D214" s="71" t="s">
        <v>142</v>
      </c>
      <c r="E214" s="2">
        <v>2018</v>
      </c>
      <c r="F214" s="2">
        <v>5384.2018715489994</v>
      </c>
      <c r="G214" s="2">
        <v>41847</v>
      </c>
      <c r="H214" s="2">
        <v>37543.074810000013</v>
      </c>
      <c r="I214" s="2">
        <v>192203.6</v>
      </c>
      <c r="J214" s="2">
        <v>54266</v>
      </c>
      <c r="K214" s="2">
        <v>151975.9735270222</v>
      </c>
      <c r="L214" s="2">
        <v>89311</v>
      </c>
      <c r="M214" s="2">
        <v>22767.252000000004</v>
      </c>
      <c r="N214" s="2">
        <v>45114.59</v>
      </c>
      <c r="O214" s="2">
        <v>4535.9908390000001</v>
      </c>
      <c r="P214" s="2">
        <v>6567.6</v>
      </c>
      <c r="Q214" s="2">
        <v>75412.168957000002</v>
      </c>
      <c r="R214" s="2">
        <v>13381.789999999999</v>
      </c>
      <c r="S214" s="2">
        <v>7049</v>
      </c>
      <c r="T214" s="2">
        <v>747359.24200457113</v>
      </c>
      <c r="U214" s="68" t="str">
        <f t="shared" si="3"/>
        <v>2018Circuit length</v>
      </c>
    </row>
    <row r="215" spans="4:21" ht="15.5">
      <c r="D215" s="71" t="s">
        <v>142</v>
      </c>
      <c r="E215" s="2" t="s">
        <v>32</v>
      </c>
      <c r="F215" s="2">
        <v>5435.15285838</v>
      </c>
      <c r="G215" s="2">
        <v>42007</v>
      </c>
      <c r="H215" s="2">
        <v>38284.300771000002</v>
      </c>
      <c r="I215" s="2">
        <v>192537.93982799997</v>
      </c>
      <c r="J215" s="2">
        <v>54777</v>
      </c>
      <c r="K215" s="2">
        <v>152279.18298971487</v>
      </c>
      <c r="L215" s="2">
        <v>89298</v>
      </c>
      <c r="M215" s="2">
        <v>22862.294399999984</v>
      </c>
      <c r="N215" s="2">
        <v>45494.429999999993</v>
      </c>
      <c r="O215" s="2">
        <v>4557.5199999999995</v>
      </c>
      <c r="P215" s="2">
        <v>6627.926915</v>
      </c>
      <c r="Q215" s="2">
        <v>75815.150000000009</v>
      </c>
      <c r="R215" s="2">
        <v>13407.810000000001</v>
      </c>
      <c r="S215" s="2">
        <v>7103.2629147000007</v>
      </c>
      <c r="T215" s="2">
        <v>750486.970676795</v>
      </c>
      <c r="U215" s="68" t="str">
        <f t="shared" si="3"/>
        <v>2019Circuit length</v>
      </c>
    </row>
    <row r="216" spans="4:21" ht="15.5">
      <c r="D216" s="71" t="s">
        <v>142</v>
      </c>
      <c r="E216" s="2" t="s">
        <v>33</v>
      </c>
      <c r="F216" s="2">
        <v>5610.1767300000001</v>
      </c>
      <c r="G216" s="2">
        <v>42294.520000000004</v>
      </c>
      <c r="H216" s="2">
        <v>38725.005837251862</v>
      </c>
      <c r="I216" s="2">
        <v>192685.01</v>
      </c>
      <c r="J216" s="2">
        <v>55190</v>
      </c>
      <c r="K216" s="2">
        <v>152896.20999999996</v>
      </c>
      <c r="L216" s="2">
        <v>89416</v>
      </c>
      <c r="M216" s="2">
        <v>22911.733999999997</v>
      </c>
      <c r="N216" s="2">
        <v>45734.090000000004</v>
      </c>
      <c r="O216" s="2">
        <v>4569.1409999999996</v>
      </c>
      <c r="P216" s="2">
        <v>6698.616614999999</v>
      </c>
      <c r="Q216" s="2">
        <v>76306.47</v>
      </c>
      <c r="R216" s="2">
        <v>13426.189999999999</v>
      </c>
      <c r="S216" s="2">
        <v>6991.0996945000006</v>
      </c>
      <c r="T216" s="2">
        <v>753454.26387675153</v>
      </c>
      <c r="U216" s="68" t="str">
        <f t="shared" si="3"/>
        <v>2020Circuit length</v>
      </c>
    </row>
    <row r="217" spans="4:21" ht="15.5">
      <c r="D217" s="71" t="s">
        <v>145</v>
      </c>
      <c r="E217" s="2" t="s">
        <v>1</v>
      </c>
      <c r="F217" s="2">
        <v>2422.2457566666694</v>
      </c>
      <c r="G217" s="2">
        <v>26108.799999999999</v>
      </c>
      <c r="H217" s="2">
        <v>23387</v>
      </c>
      <c r="I217" s="2">
        <v>194385</v>
      </c>
      <c r="J217" s="2">
        <v>34457</v>
      </c>
      <c r="K217" s="2">
        <v>144395.92893726</v>
      </c>
      <c r="L217" s="2">
        <v>71068.558037262701</v>
      </c>
      <c r="M217" s="2">
        <v>19307.599999999995</v>
      </c>
      <c r="N217" s="2">
        <v>37642.311000000002</v>
      </c>
      <c r="O217" s="2">
        <v>2260.8736774000031</v>
      </c>
      <c r="P217" s="2">
        <v>4417.8421802475223</v>
      </c>
      <c r="Q217" s="2">
        <v>68353.062800743472</v>
      </c>
      <c r="R217" s="2">
        <v>10108</v>
      </c>
      <c r="S217" s="2">
        <v>4662.6046205791699</v>
      </c>
      <c r="T217" s="2">
        <v>642976.82701015961</v>
      </c>
      <c r="U217" s="68" t="str">
        <f t="shared" si="3"/>
        <v>2006Circuit length - overhead</v>
      </c>
    </row>
    <row r="218" spans="4:21" ht="15.5">
      <c r="D218" s="71" t="s">
        <v>145</v>
      </c>
      <c r="E218" s="2" t="s">
        <v>2</v>
      </c>
      <c r="F218" s="2">
        <v>2413.5790899999997</v>
      </c>
      <c r="G218" s="2">
        <v>25884.499999999996</v>
      </c>
      <c r="H218" s="2">
        <v>23409</v>
      </c>
      <c r="I218" s="2">
        <v>183413</v>
      </c>
      <c r="J218" s="2">
        <v>34623</v>
      </c>
      <c r="K218" s="2">
        <v>145654.05244104</v>
      </c>
      <c r="L218" s="2">
        <v>71025.263198894099</v>
      </c>
      <c r="M218" s="2">
        <v>19307.599999999995</v>
      </c>
      <c r="N218" s="2">
        <v>37724.491999999998</v>
      </c>
      <c r="O218" s="2">
        <v>2292.1840149000004</v>
      </c>
      <c r="P218" s="2">
        <v>4425.5257642176857</v>
      </c>
      <c r="Q218" s="2">
        <v>68418.000000000044</v>
      </c>
      <c r="R218" s="2">
        <v>10157.9</v>
      </c>
      <c r="S218" s="2">
        <v>4804.4305942154806</v>
      </c>
      <c r="T218" s="2">
        <v>633552.52710326738</v>
      </c>
      <c r="U218" s="68" t="str">
        <f t="shared" si="3"/>
        <v>2007Circuit length - overhead</v>
      </c>
    </row>
    <row r="219" spans="4:21" ht="15.5">
      <c r="D219" s="71" t="s">
        <v>145</v>
      </c>
      <c r="E219" s="2" t="s">
        <v>3</v>
      </c>
      <c r="F219" s="2">
        <v>2403.5790899999997</v>
      </c>
      <c r="G219" s="2">
        <v>25986.1</v>
      </c>
      <c r="H219" s="2">
        <v>23440</v>
      </c>
      <c r="I219" s="2">
        <v>179875</v>
      </c>
      <c r="J219" s="2">
        <v>34659</v>
      </c>
      <c r="K219" s="2">
        <v>145367.16225174002</v>
      </c>
      <c r="L219" s="2">
        <v>70981.9683605256</v>
      </c>
      <c r="M219" s="2">
        <v>19307.599999999995</v>
      </c>
      <c r="N219" s="2">
        <v>37820.120999999999</v>
      </c>
      <c r="O219" s="2">
        <v>2193.0273165598005</v>
      </c>
      <c r="P219" s="2">
        <v>4452.4119258373721</v>
      </c>
      <c r="Q219" s="2">
        <v>68578.999999999971</v>
      </c>
      <c r="R219" s="2">
        <v>10196.6</v>
      </c>
      <c r="S219" s="2">
        <v>4952.5905214427203</v>
      </c>
      <c r="T219" s="2">
        <v>630214.16046610544</v>
      </c>
      <c r="U219" s="68" t="str">
        <f t="shared" si="3"/>
        <v>2008Circuit length - overhead</v>
      </c>
    </row>
    <row r="220" spans="4:21" ht="15.5">
      <c r="D220" s="71" t="s">
        <v>145</v>
      </c>
      <c r="E220" s="2" t="s">
        <v>4</v>
      </c>
      <c r="F220" s="2">
        <v>2395.5790899999997</v>
      </c>
      <c r="G220" s="2">
        <v>25933.999999999996</v>
      </c>
      <c r="H220" s="2">
        <v>23443</v>
      </c>
      <c r="I220" s="2">
        <v>181761</v>
      </c>
      <c r="J220" s="2">
        <v>34731</v>
      </c>
      <c r="K220" s="2">
        <v>145424.03933772002</v>
      </c>
      <c r="L220" s="2">
        <v>71135.774468564399</v>
      </c>
      <c r="M220" s="2">
        <v>19337.199999999997</v>
      </c>
      <c r="N220" s="2">
        <v>38099.015000000007</v>
      </c>
      <c r="O220" s="2">
        <v>2192.0000000000036</v>
      </c>
      <c r="P220" s="2">
        <v>4463.4639300000008</v>
      </c>
      <c r="Q220" s="2">
        <v>68354.524061887802</v>
      </c>
      <c r="R220" s="2">
        <v>10113.199999999999</v>
      </c>
      <c r="S220" s="2">
        <v>5003.0589512998204</v>
      </c>
      <c r="T220" s="2">
        <v>632386.85483947198</v>
      </c>
      <c r="U220" s="68" t="str">
        <f t="shared" si="3"/>
        <v>2009Circuit length - overhead</v>
      </c>
    </row>
    <row r="221" spans="4:21" ht="15.5">
      <c r="D221" s="71" t="s">
        <v>145</v>
      </c>
      <c r="E221" s="2" t="s">
        <v>5</v>
      </c>
      <c r="F221" s="2">
        <v>2390.5790899999997</v>
      </c>
      <c r="G221" s="2">
        <v>25966.699999999997</v>
      </c>
      <c r="H221" s="2">
        <v>23431</v>
      </c>
      <c r="I221" s="2">
        <v>182431</v>
      </c>
      <c r="J221" s="2">
        <v>34780</v>
      </c>
      <c r="K221" s="2">
        <v>145684.85145786</v>
      </c>
      <c r="L221" s="2">
        <v>71323.338505389402</v>
      </c>
      <c r="M221" s="2">
        <v>19536.499999999996</v>
      </c>
      <c r="N221" s="2">
        <v>38175.801000000007</v>
      </c>
      <c r="O221" s="2">
        <v>2185.2934951813386</v>
      </c>
      <c r="P221" s="2">
        <v>4463.8128199999992</v>
      </c>
      <c r="Q221" s="2">
        <v>68369.84576360033</v>
      </c>
      <c r="R221" s="2">
        <v>10147.6</v>
      </c>
      <c r="S221" s="2">
        <v>5042.1957236970702</v>
      </c>
      <c r="T221" s="2">
        <v>633928.51785572805</v>
      </c>
      <c r="U221" s="68" t="str">
        <f t="shared" si="3"/>
        <v>2010Circuit length - overhead</v>
      </c>
    </row>
    <row r="222" spans="4:21" ht="15.5">
      <c r="D222" s="71" t="s">
        <v>145</v>
      </c>
      <c r="E222" s="2" t="s">
        <v>6</v>
      </c>
      <c r="F222" s="2">
        <v>2403.5790899999997</v>
      </c>
      <c r="G222" s="2">
        <v>26138.7</v>
      </c>
      <c r="H222" s="2">
        <v>23411</v>
      </c>
      <c r="I222" s="2">
        <v>183526</v>
      </c>
      <c r="J222" s="2">
        <v>34900</v>
      </c>
      <c r="K222" s="2">
        <v>145390.19746680005</v>
      </c>
      <c r="L222" s="2">
        <v>71065.69053787741</v>
      </c>
      <c r="M222" s="2">
        <v>19752.199999999997</v>
      </c>
      <c r="N222" s="2">
        <v>38144.854999999989</v>
      </c>
      <c r="O222" s="2">
        <v>2223</v>
      </c>
      <c r="P222" s="2">
        <v>4475.9594627931192</v>
      </c>
      <c r="Q222" s="2">
        <v>68445</v>
      </c>
      <c r="R222" s="2">
        <v>10130</v>
      </c>
      <c r="S222" s="2">
        <v>5120.3552675771507</v>
      </c>
      <c r="T222" s="2">
        <v>635126.53682504769</v>
      </c>
      <c r="U222" s="68" t="str">
        <f t="shared" si="3"/>
        <v>2011Circuit length - overhead</v>
      </c>
    </row>
    <row r="223" spans="4:21" ht="15.5">
      <c r="D223" s="71" t="s">
        <v>145</v>
      </c>
      <c r="E223" s="2" t="s">
        <v>7</v>
      </c>
      <c r="F223" s="2">
        <v>2404.0259299999998</v>
      </c>
      <c r="G223" s="2">
        <v>26084.699999999997</v>
      </c>
      <c r="H223" s="2">
        <v>23417</v>
      </c>
      <c r="I223" s="2">
        <v>183454</v>
      </c>
      <c r="J223" s="2">
        <v>34992</v>
      </c>
      <c r="K223" s="2">
        <v>146022.96540545998</v>
      </c>
      <c r="L223" s="2">
        <v>71147.812197102408</v>
      </c>
      <c r="M223" s="2">
        <v>19882.799999999996</v>
      </c>
      <c r="N223" s="2">
        <v>38379.735999999997</v>
      </c>
      <c r="O223" s="2">
        <v>2230</v>
      </c>
      <c r="P223" s="2">
        <v>4472.42910665613</v>
      </c>
      <c r="Q223" s="2">
        <v>68767</v>
      </c>
      <c r="R223" s="2">
        <v>10185.700000000001</v>
      </c>
      <c r="S223" s="2">
        <v>5153.1145568625898</v>
      </c>
      <c r="T223" s="2">
        <v>636593.28319608106</v>
      </c>
      <c r="U223" s="68" t="str">
        <f t="shared" si="3"/>
        <v>2012Circuit length - overhead</v>
      </c>
    </row>
    <row r="224" spans="4:21" ht="15.5">
      <c r="D224" s="71" t="s">
        <v>145</v>
      </c>
      <c r="E224" s="2" t="s">
        <v>8</v>
      </c>
      <c r="F224" s="2">
        <v>2395.0259299999998</v>
      </c>
      <c r="G224" s="2">
        <v>26071.899999999998</v>
      </c>
      <c r="H224" s="2">
        <v>23412</v>
      </c>
      <c r="I224" s="2">
        <v>183500</v>
      </c>
      <c r="J224" s="2">
        <v>35033</v>
      </c>
      <c r="K224" s="2">
        <v>142293.05232780747</v>
      </c>
      <c r="L224" s="2">
        <v>71152.820000000007</v>
      </c>
      <c r="M224" s="2">
        <v>19962.199999999997</v>
      </c>
      <c r="N224" s="2">
        <v>38319.654999999999</v>
      </c>
      <c r="O224" s="2">
        <v>2233</v>
      </c>
      <c r="P224" s="2">
        <v>4455.5649999999996</v>
      </c>
      <c r="Q224" s="2">
        <v>68824</v>
      </c>
      <c r="R224" s="2">
        <v>10143.900000000001</v>
      </c>
      <c r="S224" s="2">
        <v>5177.9493908460599</v>
      </c>
      <c r="T224" s="2">
        <v>632974.06764865352</v>
      </c>
      <c r="U224" s="68" t="str">
        <f t="shared" si="3"/>
        <v>2013Circuit length - overhead</v>
      </c>
    </row>
    <row r="225" spans="4:22" ht="15.5">
      <c r="D225" s="71" t="s">
        <v>145</v>
      </c>
      <c r="E225" s="2" t="s">
        <v>9</v>
      </c>
      <c r="F225" s="2">
        <v>2364.4850000000001</v>
      </c>
      <c r="G225" s="2">
        <v>26044.1</v>
      </c>
      <c r="H225" s="2">
        <v>23387.318999999996</v>
      </c>
      <c r="I225" s="2">
        <v>183490.17200000002</v>
      </c>
      <c r="J225" s="2">
        <v>35102.33</v>
      </c>
      <c r="K225" s="2">
        <v>142618.25900000002</v>
      </c>
      <c r="L225" s="2">
        <v>71159.671999999991</v>
      </c>
      <c r="M225" s="2">
        <v>20063.099999999999</v>
      </c>
      <c r="N225" s="2">
        <v>38526.894997071307</v>
      </c>
      <c r="O225" s="2">
        <v>2270.3383899999999</v>
      </c>
      <c r="P225" s="2">
        <v>4435.5072043394503</v>
      </c>
      <c r="Q225" s="2">
        <v>68933.032790000012</v>
      </c>
      <c r="R225" s="2">
        <v>10085.317000000001</v>
      </c>
      <c r="S225" s="2">
        <v>5203.8821350773205</v>
      </c>
      <c r="T225" s="2">
        <v>633684.4095164882</v>
      </c>
      <c r="U225" s="68" t="str">
        <f t="shared" si="3"/>
        <v>2014Circuit length - overhead</v>
      </c>
    </row>
    <row r="226" spans="4:22" ht="15.5">
      <c r="D226" s="71" t="s">
        <v>145</v>
      </c>
      <c r="E226" s="2" t="s">
        <v>10</v>
      </c>
      <c r="F226" s="2">
        <v>2368.4579799999997</v>
      </c>
      <c r="G226" s="2">
        <v>26005.772004570979</v>
      </c>
      <c r="H226" s="2">
        <v>23369.325000000001</v>
      </c>
      <c r="I226" s="2">
        <v>183529.79100000003</v>
      </c>
      <c r="J226" s="2">
        <v>35122.369999999995</v>
      </c>
      <c r="K226" s="2">
        <v>143546.25599999999</v>
      </c>
      <c r="L226" s="2">
        <v>71230</v>
      </c>
      <c r="M226" s="2">
        <v>20163.956000000002</v>
      </c>
      <c r="N226" s="2">
        <v>38383.269156000599</v>
      </c>
      <c r="O226" s="2">
        <v>2272.2336600000899</v>
      </c>
      <c r="P226" s="2">
        <v>4450.8945199999998</v>
      </c>
      <c r="Q226" s="2">
        <v>68875.0469999981</v>
      </c>
      <c r="R226" s="2">
        <v>10080.0742228</v>
      </c>
      <c r="S226" s="2">
        <v>5331.41814757667</v>
      </c>
      <c r="T226" s="2">
        <v>634728.86469094642</v>
      </c>
      <c r="U226" s="68" t="str">
        <f t="shared" si="3"/>
        <v>2015Circuit length - overhead</v>
      </c>
    </row>
    <row r="227" spans="4:22" ht="15.5">
      <c r="D227" s="71" t="s">
        <v>145</v>
      </c>
      <c r="E227" s="2">
        <v>2016</v>
      </c>
      <c r="F227" s="2">
        <v>2365.1569898784351</v>
      </c>
      <c r="G227" s="2">
        <v>25933.963453265827</v>
      </c>
      <c r="H227" s="2">
        <v>23294.759000000002</v>
      </c>
      <c r="I227" s="2">
        <v>183611.8997758356</v>
      </c>
      <c r="J227" s="2">
        <v>35129.320000000007</v>
      </c>
      <c r="K227" s="2">
        <v>143113.90362381283</v>
      </c>
      <c r="L227" s="2">
        <v>71322</v>
      </c>
      <c r="M227" s="2">
        <v>20178.814000000002</v>
      </c>
      <c r="N227" s="2">
        <v>38436.254719000004</v>
      </c>
      <c r="O227" s="2">
        <v>2274.4</v>
      </c>
      <c r="P227" s="2">
        <v>4449.6114974044622</v>
      </c>
      <c r="Q227" s="2">
        <v>68814.3</v>
      </c>
      <c r="R227" s="2">
        <v>10041.109358129999</v>
      </c>
      <c r="S227" s="2">
        <v>5366.5961318361906</v>
      </c>
      <c r="T227" s="2">
        <v>634332.08854916354</v>
      </c>
      <c r="U227" s="68" t="str">
        <f t="shared" si="3"/>
        <v>2016Circuit length - overhead</v>
      </c>
    </row>
    <row r="228" spans="4:22" ht="15.5">
      <c r="D228" s="71" t="s">
        <v>145</v>
      </c>
      <c r="E228" s="2">
        <v>2017</v>
      </c>
      <c r="F228" s="2">
        <v>2361</v>
      </c>
      <c r="G228" s="2">
        <v>25890.15759571713</v>
      </c>
      <c r="H228" s="2">
        <v>23226.554247</v>
      </c>
      <c r="I228" s="2">
        <v>183385.67778561288</v>
      </c>
      <c r="J228" s="2">
        <v>35119</v>
      </c>
      <c r="K228" s="2">
        <v>143176.15728409053</v>
      </c>
      <c r="L228" s="2">
        <v>71217</v>
      </c>
      <c r="M228" s="2">
        <v>20200.591</v>
      </c>
      <c r="N228" s="2">
        <v>38332.555377999663</v>
      </c>
      <c r="O228" s="2">
        <v>2275.09</v>
      </c>
      <c r="P228" s="2">
        <v>4452.8144049376042</v>
      </c>
      <c r="Q228" s="2">
        <v>68795.070000000007</v>
      </c>
      <c r="R228" s="2">
        <v>10045.58</v>
      </c>
      <c r="S228" s="2">
        <v>5405.0621376891895</v>
      </c>
      <c r="T228" s="2">
        <v>633882.30983304686</v>
      </c>
      <c r="U228" s="68" t="str">
        <f t="shared" si="3"/>
        <v>2017Circuit length - overhead</v>
      </c>
      <c r="V228" s="160"/>
    </row>
    <row r="229" spans="4:22" ht="15.5">
      <c r="D229" s="71" t="s">
        <v>145</v>
      </c>
      <c r="E229" s="2">
        <v>2018</v>
      </c>
      <c r="F229" s="2">
        <v>2360.1648638939996</v>
      </c>
      <c r="G229" s="2">
        <v>25892</v>
      </c>
      <c r="H229" s="2">
        <v>23165.13191800001</v>
      </c>
      <c r="I229" s="2">
        <v>183246.85</v>
      </c>
      <c r="J229" s="2">
        <v>35090</v>
      </c>
      <c r="K229" s="2">
        <v>143165.93242243686</v>
      </c>
      <c r="L229" s="2">
        <v>71247</v>
      </c>
      <c r="M229" s="2">
        <v>20206.821000000004</v>
      </c>
      <c r="N229" s="2">
        <v>38206</v>
      </c>
      <c r="O229" s="2">
        <v>2267.8393000000005</v>
      </c>
      <c r="P229" s="2">
        <v>4489.5</v>
      </c>
      <c r="Q229" s="2">
        <v>68728.801619999998</v>
      </c>
      <c r="R229" s="2">
        <v>10042.39</v>
      </c>
      <c r="S229" s="2">
        <v>5427.8</v>
      </c>
      <c r="T229" s="2">
        <v>633536.23112433101</v>
      </c>
      <c r="U229" s="68" t="str">
        <f t="shared" si="3"/>
        <v>2018Circuit length - overhead</v>
      </c>
      <c r="V229" s="160"/>
    </row>
    <row r="230" spans="4:22" ht="15.5">
      <c r="D230" s="71" t="s">
        <v>145</v>
      </c>
      <c r="E230" s="2">
        <v>2019</v>
      </c>
      <c r="F230" s="2">
        <v>2356.412161664</v>
      </c>
      <c r="G230" s="2">
        <v>25868</v>
      </c>
      <c r="H230" s="2">
        <v>23048.506835</v>
      </c>
      <c r="I230" s="2">
        <v>183323.85368499998</v>
      </c>
      <c r="J230" s="2">
        <v>35075</v>
      </c>
      <c r="K230" s="2">
        <v>143300.01298971486</v>
      </c>
      <c r="L230" s="2">
        <v>71233</v>
      </c>
      <c r="M230" s="2">
        <v>20254.668700000002</v>
      </c>
      <c r="N230" s="2">
        <v>38188.899999999994</v>
      </c>
      <c r="O230" s="2">
        <v>2267.58</v>
      </c>
      <c r="P230" s="2">
        <v>4477.6352799999995</v>
      </c>
      <c r="Q230" s="2">
        <v>68682.540000000008</v>
      </c>
      <c r="R230" s="2">
        <v>10034.17</v>
      </c>
      <c r="S230" s="2">
        <v>5459.8700000000008</v>
      </c>
      <c r="T230" s="2">
        <v>633570.14965137886</v>
      </c>
      <c r="U230" s="68" t="str">
        <f t="shared" si="3"/>
        <v>2019Circuit length - overhead</v>
      </c>
      <c r="V230" s="160"/>
    </row>
    <row r="231" spans="4:22" ht="15.5">
      <c r="D231" s="71" t="s">
        <v>145</v>
      </c>
      <c r="E231" s="2">
        <v>2020</v>
      </c>
      <c r="F231" s="2">
        <v>2409.24442</v>
      </c>
      <c r="G231" s="2">
        <v>25897.040000000001</v>
      </c>
      <c r="H231" s="2">
        <v>22935.277536878308</v>
      </c>
      <c r="I231" s="2">
        <v>183200</v>
      </c>
      <c r="J231" s="2">
        <v>35073</v>
      </c>
      <c r="K231" s="2">
        <v>143805.98999999996</v>
      </c>
      <c r="L231" s="2">
        <v>71128</v>
      </c>
      <c r="M231" s="2">
        <v>20263.524999999998</v>
      </c>
      <c r="N231" s="2">
        <v>38149.630000000005</v>
      </c>
      <c r="O231" s="2">
        <v>2259</v>
      </c>
      <c r="P231" s="2">
        <v>4472.9999999999991</v>
      </c>
      <c r="Q231" s="2">
        <v>68633</v>
      </c>
      <c r="R231" s="2">
        <v>10022.169999999998</v>
      </c>
      <c r="S231" s="2">
        <v>5389.0400000000009</v>
      </c>
      <c r="T231" s="2">
        <v>633637.91695687838</v>
      </c>
      <c r="U231" s="68" t="str">
        <f t="shared" si="3"/>
        <v>2020Circuit length - overhead</v>
      </c>
      <c r="V231" s="160"/>
    </row>
    <row r="232" spans="4:22" ht="15.5">
      <c r="D232" s="71" t="s">
        <v>147</v>
      </c>
      <c r="E232" s="2" t="s">
        <v>1</v>
      </c>
      <c r="F232" s="2">
        <v>2226.6841277321191</v>
      </c>
      <c r="G232" s="2">
        <v>12633.594999999999</v>
      </c>
      <c r="H232" s="2">
        <v>9045</v>
      </c>
      <c r="I232" s="2">
        <v>5166</v>
      </c>
      <c r="J232" s="2">
        <v>12201</v>
      </c>
      <c r="K232" s="2">
        <v>3957.5099999999998</v>
      </c>
      <c r="L232" s="2">
        <v>13761.847656182399</v>
      </c>
      <c r="M232" s="2">
        <v>1902.3</v>
      </c>
      <c r="N232" s="2">
        <v>3864.759</v>
      </c>
      <c r="O232" s="2">
        <v>1667.2912001000016</v>
      </c>
      <c r="P232" s="2">
        <v>1300.8904054881041</v>
      </c>
      <c r="Q232" s="2">
        <v>3323.7991023187474</v>
      </c>
      <c r="R232" s="2">
        <v>2276</v>
      </c>
      <c r="S232" s="2">
        <v>1084.2299197764721</v>
      </c>
      <c r="T232" s="2">
        <v>74410.90641159784</v>
      </c>
      <c r="U232" s="68" t="str">
        <f t="shared" si="3"/>
        <v>2006Circuit length - underground</v>
      </c>
      <c r="V232" s="160"/>
    </row>
    <row r="233" spans="4:22" ht="15.5">
      <c r="D233" s="71" t="s">
        <v>147</v>
      </c>
      <c r="E233" s="2" t="s">
        <v>2</v>
      </c>
      <c r="F233" s="2">
        <v>2270.8909228946886</v>
      </c>
      <c r="G233" s="2">
        <v>12990.440200000001</v>
      </c>
      <c r="H233" s="2">
        <v>9423</v>
      </c>
      <c r="I233" s="2">
        <v>6039</v>
      </c>
      <c r="J233" s="2">
        <v>13022</v>
      </c>
      <c r="K233" s="2">
        <v>4482.4460000000008</v>
      </c>
      <c r="L233" s="2">
        <v>14300.8574226684</v>
      </c>
      <c r="M233" s="2">
        <v>1902.5</v>
      </c>
      <c r="N233" s="2">
        <v>4111.4009999999998</v>
      </c>
      <c r="O233" s="2">
        <v>1759.4766133999979</v>
      </c>
      <c r="P233" s="2">
        <v>1344.3303160118953</v>
      </c>
      <c r="Q233" s="2">
        <v>3512.5000000000014</v>
      </c>
      <c r="R233" s="2">
        <v>2318.3999999999996</v>
      </c>
      <c r="S233" s="2">
        <v>1124.1071460940263</v>
      </c>
      <c r="T233" s="2">
        <v>78601.349621069006</v>
      </c>
      <c r="U233" s="68" t="str">
        <f t="shared" si="3"/>
        <v>2007Circuit length - underground</v>
      </c>
      <c r="V233" s="160"/>
    </row>
    <row r="234" spans="4:22" ht="15.5">
      <c r="D234" s="71" t="s">
        <v>147</v>
      </c>
      <c r="E234" s="2" t="s">
        <v>3</v>
      </c>
      <c r="F234" s="2">
        <v>2336.7165155649341</v>
      </c>
      <c r="G234" s="2">
        <v>13237.806200000001</v>
      </c>
      <c r="H234" s="2">
        <v>9859</v>
      </c>
      <c r="I234" s="2">
        <v>5954</v>
      </c>
      <c r="J234" s="2">
        <v>13827</v>
      </c>
      <c r="K234" s="2">
        <v>5292.8769999999995</v>
      </c>
      <c r="L234" s="2">
        <v>14839.8671891545</v>
      </c>
      <c r="M234" s="2">
        <v>1902.5</v>
      </c>
      <c r="N234" s="2">
        <v>4290.7219999999998</v>
      </c>
      <c r="O234" s="2">
        <v>1818.3621129296953</v>
      </c>
      <c r="P234" s="2">
        <v>1415.6762888429591</v>
      </c>
      <c r="Q234" s="2">
        <v>3541.500000000005</v>
      </c>
      <c r="R234" s="2">
        <v>2386.1</v>
      </c>
      <c r="S234" s="2">
        <v>1157.2327869284004</v>
      </c>
      <c r="T234" s="2">
        <v>81859.360093420502</v>
      </c>
      <c r="U234" s="68" t="str">
        <f t="shared" si="3"/>
        <v>2008Circuit length - underground</v>
      </c>
      <c r="V234" s="160"/>
    </row>
    <row r="235" spans="4:22" ht="15.5">
      <c r="D235" s="71" t="s">
        <v>147</v>
      </c>
      <c r="E235" s="2" t="s">
        <v>4</v>
      </c>
      <c r="F235" s="2">
        <v>2417.7468954913634</v>
      </c>
      <c r="G235" s="2">
        <v>13528.306199999999</v>
      </c>
      <c r="H235" s="2">
        <v>10136</v>
      </c>
      <c r="I235" s="2">
        <v>5989</v>
      </c>
      <c r="J235" s="2">
        <v>14696</v>
      </c>
      <c r="K235" s="2">
        <v>6346.0160000000005</v>
      </c>
      <c r="L235" s="2">
        <v>15488.943566456201</v>
      </c>
      <c r="M235" s="2">
        <v>1930.6</v>
      </c>
      <c r="N235" s="2">
        <v>4612.5160000000005</v>
      </c>
      <c r="O235" s="2">
        <v>1852.0000000000007</v>
      </c>
      <c r="P235" s="2">
        <v>1463.2662200000002</v>
      </c>
      <c r="Q235" s="2">
        <v>4584.7061214397909</v>
      </c>
      <c r="R235" s="2">
        <v>2424.2999999999997</v>
      </c>
      <c r="S235" s="2">
        <v>1183.2038003092764</v>
      </c>
      <c r="T235" s="2">
        <v>86652.604803696639</v>
      </c>
      <c r="U235" s="68" t="str">
        <f t="shared" si="3"/>
        <v>2009Circuit length - underground</v>
      </c>
      <c r="V235" s="160"/>
    </row>
    <row r="236" spans="4:22" ht="15.5">
      <c r="D236" s="71" t="s">
        <v>147</v>
      </c>
      <c r="E236" s="2" t="s">
        <v>5</v>
      </c>
      <c r="F236" s="2">
        <v>2495.5016536253843</v>
      </c>
      <c r="G236" s="2">
        <v>13778.575500000001</v>
      </c>
      <c r="H236" s="2">
        <v>10386</v>
      </c>
      <c r="I236" s="2">
        <v>6203</v>
      </c>
      <c r="J236" s="2">
        <v>15337</v>
      </c>
      <c r="K236" s="2">
        <v>6894.8040000000001</v>
      </c>
      <c r="L236" s="2">
        <v>15885.212371191201</v>
      </c>
      <c r="M236" s="2">
        <v>2095.2000000000003</v>
      </c>
      <c r="N236" s="2">
        <v>4792.9139999999998</v>
      </c>
      <c r="O236" s="2">
        <v>1886.620882573432</v>
      </c>
      <c r="P236" s="2">
        <v>1507.1591800000001</v>
      </c>
      <c r="Q236" s="2">
        <v>5128.6620490220084</v>
      </c>
      <c r="R236" s="2">
        <v>2496.8000000000002</v>
      </c>
      <c r="S236" s="2">
        <v>1266.1431924995275</v>
      </c>
      <c r="T236" s="2">
        <v>90153.592828911569</v>
      </c>
      <c r="U236" s="68" t="str">
        <f t="shared" si="3"/>
        <v>2010Circuit length - underground</v>
      </c>
      <c r="V236" s="160"/>
    </row>
    <row r="237" spans="4:22" ht="15.5">
      <c r="D237" s="71" t="s">
        <v>147</v>
      </c>
      <c r="E237" s="2" t="s">
        <v>6</v>
      </c>
      <c r="F237" s="2">
        <v>2586.3424009406544</v>
      </c>
      <c r="G237" s="2">
        <v>14133.723</v>
      </c>
      <c r="H237" s="2">
        <v>10761</v>
      </c>
      <c r="I237" s="2">
        <v>7066</v>
      </c>
      <c r="J237" s="2">
        <v>15871</v>
      </c>
      <c r="K237" s="2">
        <v>7339.335</v>
      </c>
      <c r="L237" s="2">
        <v>16127.9908681334</v>
      </c>
      <c r="M237" s="2">
        <v>2274.9</v>
      </c>
      <c r="N237" s="2">
        <v>5069.0759999999991</v>
      </c>
      <c r="O237" s="2">
        <v>2032</v>
      </c>
      <c r="P237" s="2">
        <v>1565.6344853564392</v>
      </c>
      <c r="Q237" s="2">
        <v>4688</v>
      </c>
      <c r="R237" s="2">
        <v>2595.4</v>
      </c>
      <c r="S237" s="2">
        <v>1339.6174019387304</v>
      </c>
      <c r="T237" s="2">
        <v>93450.019156369206</v>
      </c>
      <c r="U237" s="68" t="str">
        <f t="shared" si="3"/>
        <v>2011Circuit length - underground</v>
      </c>
      <c r="V237" s="160"/>
    </row>
    <row r="238" spans="4:22" ht="15.5">
      <c r="D238" s="71" t="s">
        <v>147</v>
      </c>
      <c r="E238" s="2" t="s">
        <v>7</v>
      </c>
      <c r="F238" s="2">
        <v>2703.7669782278645</v>
      </c>
      <c r="G238" s="2">
        <v>14541.592999999999</v>
      </c>
      <c r="H238" s="2">
        <v>11151</v>
      </c>
      <c r="I238" s="2">
        <v>7365</v>
      </c>
      <c r="J238" s="2">
        <v>16350</v>
      </c>
      <c r="K238" s="2">
        <v>7724.8859999999995</v>
      </c>
      <c r="L238" s="2">
        <v>16499.8848384954</v>
      </c>
      <c r="M238" s="2">
        <v>2339.3000000000002</v>
      </c>
      <c r="N238" s="2">
        <v>5322.3949999999995</v>
      </c>
      <c r="O238" s="2">
        <v>2044</v>
      </c>
      <c r="P238" s="2">
        <v>1630.0100000000002</v>
      </c>
      <c r="Q238" s="2">
        <v>4830</v>
      </c>
      <c r="R238" s="2">
        <v>2631.9</v>
      </c>
      <c r="S238" s="2">
        <v>1368.7070496764034</v>
      </c>
      <c r="T238" s="2">
        <v>96502.442866399666</v>
      </c>
      <c r="U238" s="68" t="str">
        <f t="shared" si="3"/>
        <v>2012Circuit length - underground</v>
      </c>
      <c r="V238" s="160"/>
    </row>
    <row r="239" spans="4:22" ht="15.5">
      <c r="D239" s="71" t="s">
        <v>147</v>
      </c>
      <c r="E239" s="2" t="s">
        <v>8</v>
      </c>
      <c r="F239" s="2">
        <v>2775.7854879603542</v>
      </c>
      <c r="G239" s="2">
        <v>14891.606000000002</v>
      </c>
      <c r="H239" s="2">
        <v>11617</v>
      </c>
      <c r="I239" s="2">
        <v>7607</v>
      </c>
      <c r="J239" s="2">
        <v>16748</v>
      </c>
      <c r="K239" s="2">
        <v>8179.3249999999998</v>
      </c>
      <c r="L239" s="2">
        <v>16729.45</v>
      </c>
      <c r="M239" s="2">
        <v>2373.6999999999998</v>
      </c>
      <c r="N239" s="2">
        <v>5502.2719999999999</v>
      </c>
      <c r="O239" s="2">
        <v>2085</v>
      </c>
      <c r="P239" s="2">
        <v>1679.2797602493758</v>
      </c>
      <c r="Q239" s="2">
        <v>5065</v>
      </c>
      <c r="R239" s="2">
        <v>2690.8</v>
      </c>
      <c r="S239" s="2">
        <v>1423.2524353760691</v>
      </c>
      <c r="T239" s="2">
        <v>99367.470683585794</v>
      </c>
      <c r="U239" s="68" t="str">
        <f t="shared" si="3"/>
        <v>2013Circuit length - underground</v>
      </c>
      <c r="V239" s="160"/>
    </row>
    <row r="240" spans="4:22" ht="15.5">
      <c r="D240" s="71" t="s">
        <v>147</v>
      </c>
      <c r="E240" s="2" t="s">
        <v>9</v>
      </c>
      <c r="F240" s="2">
        <v>2786.2999999999997</v>
      </c>
      <c r="G240" s="2">
        <v>15227.388000000001</v>
      </c>
      <c r="H240" s="2">
        <v>12104.67</v>
      </c>
      <c r="I240" s="2">
        <v>7665.9</v>
      </c>
      <c r="J240" s="2">
        <v>16994.710999999996</v>
      </c>
      <c r="K240" s="2">
        <v>8503.5530000000017</v>
      </c>
      <c r="L240" s="2">
        <v>16922.971000000001</v>
      </c>
      <c r="M240" s="2">
        <v>2432.8000000000002</v>
      </c>
      <c r="N240" s="2">
        <v>5728.1507942210001</v>
      </c>
      <c r="O240" s="2">
        <v>2211.136571</v>
      </c>
      <c r="P240" s="2">
        <v>1725.06574187348</v>
      </c>
      <c r="Q240" s="2">
        <v>5248.4063490000008</v>
      </c>
      <c r="R240" s="2">
        <v>2738.098</v>
      </c>
      <c r="S240" s="2">
        <v>1459.8686455909053</v>
      </c>
      <c r="T240" s="2">
        <v>101749.01910168538</v>
      </c>
      <c r="U240" s="68" t="str">
        <f t="shared" si="3"/>
        <v>2014Circuit length - underground</v>
      </c>
      <c r="V240" s="160"/>
    </row>
    <row r="241" spans="4:22" ht="15.5">
      <c r="D241" s="71" t="s">
        <v>147</v>
      </c>
      <c r="E241" s="2" t="s">
        <v>10</v>
      </c>
      <c r="F241" s="2">
        <v>2903.626048609945</v>
      </c>
      <c r="G241" s="2">
        <v>15317.811933959039</v>
      </c>
      <c r="H241" s="2">
        <v>12635.856619000002</v>
      </c>
      <c r="I241" s="2">
        <v>7945.5014970858201</v>
      </c>
      <c r="J241" s="2">
        <v>17442.340000000004</v>
      </c>
      <c r="K241" s="2">
        <v>8913.2439999999988</v>
      </c>
      <c r="L241" s="2">
        <v>16971</v>
      </c>
      <c r="M241" s="2">
        <v>2465.2890000000002</v>
      </c>
      <c r="N241" s="2">
        <v>5965.9348250001003</v>
      </c>
      <c r="O241" s="2">
        <v>2233.2444600000103</v>
      </c>
      <c r="P241" s="2">
        <v>1795.4201599999999</v>
      </c>
      <c r="Q241" s="2">
        <v>5576.7225400000398</v>
      </c>
      <c r="R241" s="2">
        <v>2793.1475426999996</v>
      </c>
      <c r="S241" s="2">
        <v>1513.6271010544051</v>
      </c>
      <c r="T241" s="2">
        <v>104472.76572740937</v>
      </c>
      <c r="U241" s="68" t="str">
        <f t="shared" si="3"/>
        <v>2015Circuit length - underground</v>
      </c>
      <c r="V241" s="160"/>
    </row>
    <row r="242" spans="4:22" ht="15.5">
      <c r="D242" s="71" t="s">
        <v>147</v>
      </c>
      <c r="E242" s="2" t="s">
        <v>29</v>
      </c>
      <c r="F242" s="2">
        <v>2946.4116804802434</v>
      </c>
      <c r="G242" s="2">
        <v>15519.247282688641</v>
      </c>
      <c r="H242" s="2">
        <v>13173.102000000001</v>
      </c>
      <c r="I242" s="2">
        <v>8333.4244197472199</v>
      </c>
      <c r="J242" s="2">
        <v>18072.560000000005</v>
      </c>
      <c r="K242" s="2">
        <v>9140.7352653397484</v>
      </c>
      <c r="L242" s="2">
        <v>17486</v>
      </c>
      <c r="M242" s="2">
        <v>2502.2689999999998</v>
      </c>
      <c r="N242" s="2">
        <v>6267.0513379999502</v>
      </c>
      <c r="O242" s="2">
        <v>2266.7999999999997</v>
      </c>
      <c r="P242" s="2">
        <v>1851.3087937315158</v>
      </c>
      <c r="Q242" s="2">
        <v>5860.8</v>
      </c>
      <c r="R242" s="2">
        <v>2834.3576012599997</v>
      </c>
      <c r="S242" s="2">
        <v>1578.2300866977555</v>
      </c>
      <c r="T242" s="2">
        <v>107832.29746794509</v>
      </c>
      <c r="U242" s="68" t="str">
        <f t="shared" si="3"/>
        <v>2016Circuit length - underground</v>
      </c>
      <c r="V242" s="160"/>
    </row>
    <row r="243" spans="4:22" ht="15.5">
      <c r="D243" s="71" t="s">
        <v>147</v>
      </c>
      <c r="E243" s="2" t="s">
        <v>30</v>
      </c>
      <c r="F243" s="2">
        <v>2972</v>
      </c>
      <c r="G243" s="2">
        <v>15752.117917899139</v>
      </c>
      <c r="H243" s="2">
        <v>13766.485130000001</v>
      </c>
      <c r="I243" s="2">
        <v>8717.4465928476311</v>
      </c>
      <c r="J243" s="2">
        <v>18638</v>
      </c>
      <c r="K243" s="2">
        <v>9315.216805132588</v>
      </c>
      <c r="L243" s="2">
        <v>17754</v>
      </c>
      <c r="M243" s="2">
        <v>2524.422</v>
      </c>
      <c r="N243" s="2">
        <v>6574.8889099999806</v>
      </c>
      <c r="O243" s="2">
        <v>2274.46</v>
      </c>
      <c r="P243" s="2">
        <v>1956.176352715474</v>
      </c>
      <c r="Q243" s="2">
        <v>6325.54</v>
      </c>
      <c r="R243" s="2">
        <v>3296.6700000000005</v>
      </c>
      <c r="S243" s="2">
        <v>1609.7372292739733</v>
      </c>
      <c r="T243" s="2">
        <v>111477.16093786879</v>
      </c>
      <c r="U243" s="68" t="str">
        <f t="shared" si="3"/>
        <v>2017Circuit length - underground</v>
      </c>
      <c r="V243" s="160"/>
    </row>
    <row r="244" spans="4:22" ht="15.5">
      <c r="D244" s="71" t="s">
        <v>147</v>
      </c>
      <c r="E244" s="2" t="s">
        <v>31</v>
      </c>
      <c r="F244" s="2">
        <v>3024.0370076550003</v>
      </c>
      <c r="G244" s="2">
        <v>15955</v>
      </c>
      <c r="H244" s="2">
        <v>14377.942892000001</v>
      </c>
      <c r="I244" s="2">
        <v>8956.7500000000018</v>
      </c>
      <c r="J244" s="2">
        <v>19176</v>
      </c>
      <c r="K244" s="2">
        <v>8810.041104585327</v>
      </c>
      <c r="L244" s="2">
        <v>18064</v>
      </c>
      <c r="M244" s="2">
        <v>2560.4310000000005</v>
      </c>
      <c r="N244" s="2">
        <v>6908.59</v>
      </c>
      <c r="O244" s="2">
        <v>2268.151539</v>
      </c>
      <c r="P244" s="2">
        <v>2078.1</v>
      </c>
      <c r="Q244" s="2">
        <v>6683.3673370000006</v>
      </c>
      <c r="R244" s="2">
        <v>3339.4</v>
      </c>
      <c r="S244" s="2">
        <v>1621.2</v>
      </c>
      <c r="T244" s="2">
        <v>113823.01088024033</v>
      </c>
      <c r="U244" s="68" t="str">
        <f t="shared" si="3"/>
        <v>2018Circuit length - underground</v>
      </c>
      <c r="V244" s="160"/>
    </row>
    <row r="245" spans="4:22" ht="15.5">
      <c r="D245" s="71" t="s">
        <v>147</v>
      </c>
      <c r="E245" s="2" t="s">
        <v>32</v>
      </c>
      <c r="F245" s="2">
        <v>3078.740696716</v>
      </c>
      <c r="G245" s="2">
        <v>16139</v>
      </c>
      <c r="H245" s="2">
        <v>15235.793936</v>
      </c>
      <c r="I245" s="2">
        <v>9214.0861430000023</v>
      </c>
      <c r="J245" s="2">
        <v>19702</v>
      </c>
      <c r="K245" s="2">
        <v>8979.17</v>
      </c>
      <c r="L245" s="2">
        <v>18065</v>
      </c>
      <c r="M245" s="2">
        <v>2607.6256999999832</v>
      </c>
      <c r="N245" s="2">
        <v>7305.5300000000007</v>
      </c>
      <c r="O245" s="2">
        <v>2289.9399999999996</v>
      </c>
      <c r="P245" s="2">
        <v>2150.291635</v>
      </c>
      <c r="Q245" s="2">
        <v>7132.61</v>
      </c>
      <c r="R245" s="2">
        <v>3373.6400000000003</v>
      </c>
      <c r="S245" s="2">
        <v>1643.3929147000001</v>
      </c>
      <c r="T245" s="2">
        <v>116916.82102541599</v>
      </c>
      <c r="U245" s="68" t="str">
        <f t="shared" si="3"/>
        <v>2019Circuit length - underground</v>
      </c>
      <c r="V245" s="160"/>
    </row>
    <row r="246" spans="4:22" ht="15.5">
      <c r="D246" s="71" t="s">
        <v>147</v>
      </c>
      <c r="E246" s="2" t="s">
        <v>33</v>
      </c>
      <c r="F246" s="2">
        <v>3200.9323100000001</v>
      </c>
      <c r="G246" s="2">
        <v>16397.48</v>
      </c>
      <c r="H246" s="2">
        <v>15789.728300373556</v>
      </c>
      <c r="I246" s="2">
        <v>9485.01</v>
      </c>
      <c r="J246" s="2">
        <v>20117</v>
      </c>
      <c r="K246" s="2">
        <v>9090.2199999999975</v>
      </c>
      <c r="L246" s="2">
        <v>18288</v>
      </c>
      <c r="M246" s="2">
        <v>2648.2089999999998</v>
      </c>
      <c r="N246" s="2">
        <v>7584.46</v>
      </c>
      <c r="O246" s="2">
        <v>2310.1410000000001</v>
      </c>
      <c r="P246" s="2">
        <v>2225.6166150000004</v>
      </c>
      <c r="Q246" s="2">
        <v>7673.4699999999993</v>
      </c>
      <c r="R246" s="2">
        <v>3404.02</v>
      </c>
      <c r="S246" s="2">
        <v>1602.0596944999998</v>
      </c>
      <c r="T246" s="2">
        <v>119816.34691987358</v>
      </c>
      <c r="U246" s="68" t="str">
        <f t="shared" si="3"/>
        <v>2020Circuit length - underground</v>
      </c>
      <c r="V246" s="160"/>
    </row>
    <row r="247" spans="4:22" ht="15.5">
      <c r="D247" s="71" t="s">
        <v>148</v>
      </c>
      <c r="E247" s="2" t="s">
        <v>1</v>
      </c>
      <c r="F247" s="2">
        <v>0.47952345495160087</v>
      </c>
      <c r="G247" s="2">
        <v>0.52784646617815234</v>
      </c>
      <c r="H247" s="2">
        <v>0.6536034114014968</v>
      </c>
      <c r="I247" s="2">
        <v>0.39678700091303232</v>
      </c>
      <c r="J247" s="2">
        <v>0.50118349938812401</v>
      </c>
      <c r="K247" s="2">
        <v>0.71112293444779839</v>
      </c>
      <c r="L247" s="2">
        <v>0.71221552163477631</v>
      </c>
      <c r="M247" s="2">
        <v>0.43232323232323233</v>
      </c>
      <c r="N247" s="2">
        <v>0.64164361751365362</v>
      </c>
      <c r="O247" s="2">
        <v>0.60965249846018543</v>
      </c>
      <c r="P247" s="2">
        <v>0.5706479060236167</v>
      </c>
      <c r="Q247" s="2">
        <v>0.82599258795594066</v>
      </c>
      <c r="R247" s="2">
        <v>0.6496081361209266</v>
      </c>
      <c r="S247" s="2">
        <v>0.27948557715780298</v>
      </c>
      <c r="T247" s="2">
        <v>0.57083113174788136</v>
      </c>
      <c r="U247" s="68" t="str">
        <f t="shared" si="3"/>
        <v>2006Network utilisation</v>
      </c>
      <c r="V247" s="160"/>
    </row>
    <row r="248" spans="4:22" ht="15.5">
      <c r="D248" s="71" t="s">
        <v>148</v>
      </c>
      <c r="E248" s="2" t="s">
        <v>2</v>
      </c>
      <c r="F248" s="2">
        <v>0.50037230081906181</v>
      </c>
      <c r="G248" s="2">
        <v>0.49609689149083225</v>
      </c>
      <c r="H248" s="2">
        <v>0.57891364239291287</v>
      </c>
      <c r="I248" s="2">
        <v>0.35528354892113556</v>
      </c>
      <c r="J248" s="2">
        <v>0.4784062221620406</v>
      </c>
      <c r="K248" s="2">
        <v>0.72787592823895264</v>
      </c>
      <c r="L248" s="2">
        <v>0.68824821299019401</v>
      </c>
      <c r="M248" s="2">
        <v>0.55757575757575761</v>
      </c>
      <c r="N248" s="2">
        <v>0.65215262437243271</v>
      </c>
      <c r="O248" s="2">
        <v>0.62390397278210974</v>
      </c>
      <c r="P248" s="2">
        <v>0.61543195486205349</v>
      </c>
      <c r="Q248" s="2">
        <v>0.80338686388401737</v>
      </c>
      <c r="R248" s="2">
        <v>0.66216715439587615</v>
      </c>
      <c r="S248" s="2">
        <v>0.29299773321708805</v>
      </c>
      <c r="T248" s="2">
        <v>0.57377234343603323</v>
      </c>
      <c r="U248" s="68" t="str">
        <f t="shared" si="3"/>
        <v>2007Network utilisation</v>
      </c>
      <c r="V248" s="160"/>
    </row>
    <row r="249" spans="4:22" ht="15.5">
      <c r="D249" s="71" t="s">
        <v>148</v>
      </c>
      <c r="E249" s="2" t="s">
        <v>3</v>
      </c>
      <c r="F249" s="2">
        <v>0.49406528189910981</v>
      </c>
      <c r="G249" s="2">
        <v>0.48862206407358333</v>
      </c>
      <c r="H249" s="2">
        <v>0.5672270577716404</v>
      </c>
      <c r="I249" s="2">
        <v>0.32456279112797276</v>
      </c>
      <c r="J249" s="2">
        <v>0.47801567491909708</v>
      </c>
      <c r="K249" s="2">
        <v>0.75564121950905316</v>
      </c>
      <c r="L249" s="2">
        <v>0.71391827491400683</v>
      </c>
      <c r="M249" s="2">
        <v>0.51962616822429908</v>
      </c>
      <c r="N249" s="2">
        <v>0.66942433655809008</v>
      </c>
      <c r="O249" s="2">
        <v>0.6509618501401877</v>
      </c>
      <c r="P249" s="2">
        <v>0.63952358494383532</v>
      </c>
      <c r="Q249" s="2">
        <v>0.82879379204362336</v>
      </c>
      <c r="R249" s="2">
        <v>0.69312651788465274</v>
      </c>
      <c r="S249" s="2">
        <v>0.30058772101133391</v>
      </c>
      <c r="T249" s="2">
        <v>0.58029259535860611</v>
      </c>
      <c r="U249" s="68" t="str">
        <f t="shared" si="3"/>
        <v>2008Network utilisation</v>
      </c>
      <c r="V249" s="160"/>
    </row>
    <row r="250" spans="4:22" ht="15.5">
      <c r="D250" s="71" t="s">
        <v>148</v>
      </c>
      <c r="E250" s="2" t="s">
        <v>4</v>
      </c>
      <c r="F250" s="2">
        <v>0.51797505502567864</v>
      </c>
      <c r="G250" s="2">
        <v>0.46288124959533833</v>
      </c>
      <c r="H250" s="2">
        <v>0.60399148645062695</v>
      </c>
      <c r="I250" s="2">
        <v>0.3291723603283101</v>
      </c>
      <c r="J250" s="2">
        <v>0.49992431022805955</v>
      </c>
      <c r="K250" s="2">
        <v>0.76783202187571009</v>
      </c>
      <c r="L250" s="2">
        <v>0.74555131428465116</v>
      </c>
      <c r="M250" s="2">
        <v>0.45217391304347826</v>
      </c>
      <c r="N250" s="2">
        <v>0.66490547859163307</v>
      </c>
      <c r="O250" s="2">
        <v>0.67501506691930957</v>
      </c>
      <c r="P250" s="2">
        <v>0.67782795322578671</v>
      </c>
      <c r="Q250" s="2">
        <v>0.87075354303491193</v>
      </c>
      <c r="R250" s="2">
        <v>0.73381613382463051</v>
      </c>
      <c r="S250" s="2">
        <v>0.31150912220309807</v>
      </c>
      <c r="T250" s="2">
        <v>0.59380921490223026</v>
      </c>
      <c r="U250" s="68" t="str">
        <f t="shared" si="3"/>
        <v>2009Network utilisation</v>
      </c>
      <c r="V250" s="160"/>
    </row>
    <row r="251" spans="4:22" ht="15.5">
      <c r="D251" s="71" t="s">
        <v>148</v>
      </c>
      <c r="E251" s="2" t="s">
        <v>5</v>
      </c>
      <c r="F251" s="2">
        <v>0.49303008070432869</v>
      </c>
      <c r="G251" s="2">
        <v>0.41764047819408273</v>
      </c>
      <c r="H251" s="2">
        <v>0.57760551686966455</v>
      </c>
      <c r="I251" s="2">
        <v>0.30546469166736379</v>
      </c>
      <c r="J251" s="2">
        <v>0.49550305650863624</v>
      </c>
      <c r="K251" s="2">
        <v>0.69037363683544173</v>
      </c>
      <c r="L251" s="2">
        <v>0.69701446419517155</v>
      </c>
      <c r="M251" s="2">
        <v>0.45217391304347826</v>
      </c>
      <c r="N251" s="2">
        <v>0.6247916398149892</v>
      </c>
      <c r="O251" s="2">
        <v>0.58592202864154375</v>
      </c>
      <c r="P251" s="2">
        <v>0.64951405775543181</v>
      </c>
      <c r="Q251" s="2">
        <v>0.82775060282466417</v>
      </c>
      <c r="R251" s="2">
        <v>0.70574903485221141</v>
      </c>
      <c r="S251" s="2">
        <v>0.31343516351118761</v>
      </c>
      <c r="T251" s="2">
        <v>0.55971202610129966</v>
      </c>
      <c r="U251" s="68" t="str">
        <f t="shared" si="3"/>
        <v>2010Network utilisation</v>
      </c>
      <c r="V251" s="160"/>
    </row>
    <row r="252" spans="4:22" ht="15.5">
      <c r="D252" s="71" t="s">
        <v>148</v>
      </c>
      <c r="E252" s="2" t="s">
        <v>6</v>
      </c>
      <c r="F252" s="2">
        <v>0.4908321579689704</v>
      </c>
      <c r="G252" s="2">
        <v>0.41873320873080028</v>
      </c>
      <c r="H252" s="2">
        <v>0.59969317741746564</v>
      </c>
      <c r="I252" s="2">
        <v>0.29051348942375832</v>
      </c>
      <c r="J252" s="2">
        <v>0.46420190471867467</v>
      </c>
      <c r="K252" s="2">
        <v>0.64722818317608288</v>
      </c>
      <c r="L252" s="2">
        <v>0.69436661641682063</v>
      </c>
      <c r="M252" s="2">
        <v>0.36</v>
      </c>
      <c r="N252" s="2">
        <v>0.58198639536939223</v>
      </c>
      <c r="O252" s="2">
        <v>0.61154932812573926</v>
      </c>
      <c r="P252" s="2">
        <v>0.63391967575487984</v>
      </c>
      <c r="Q252" s="2">
        <v>0.80420766881574479</v>
      </c>
      <c r="R252" s="2">
        <v>0.66604700606821687</v>
      </c>
      <c r="S252" s="2">
        <v>0.3031958003169572</v>
      </c>
      <c r="T252" s="2">
        <v>0.54046247230739308</v>
      </c>
      <c r="U252" s="68" t="str">
        <f t="shared" si="3"/>
        <v>2011Network utilisation</v>
      </c>
      <c r="V252" s="160"/>
    </row>
    <row r="253" spans="4:22" ht="15.5">
      <c r="D253" s="71" t="s">
        <v>148</v>
      </c>
      <c r="E253" s="2" t="s">
        <v>7</v>
      </c>
      <c r="F253" s="2">
        <v>0.45486600846262343</v>
      </c>
      <c r="G253" s="2">
        <v>0.3506145422276622</v>
      </c>
      <c r="H253" s="2">
        <v>0.47933609189781867</v>
      </c>
      <c r="I253" s="2">
        <v>0.26061742313573227</v>
      </c>
      <c r="J253" s="2">
        <v>0.44901874225708871</v>
      </c>
      <c r="K253" s="2">
        <v>0.6413659185878644</v>
      </c>
      <c r="L253" s="2">
        <v>0.58937779919518174</v>
      </c>
      <c r="M253" s="2">
        <v>0.34962962962962962</v>
      </c>
      <c r="N253" s="2">
        <v>0.56612300459582365</v>
      </c>
      <c r="O253" s="2">
        <v>0.54067688731018615</v>
      </c>
      <c r="P253" s="2">
        <v>0.56319290465213501</v>
      </c>
      <c r="Q253" s="2">
        <v>0.7451365048226255</v>
      </c>
      <c r="R253" s="2">
        <v>0.60493533617233919</v>
      </c>
      <c r="S253" s="2">
        <v>0.26974614243323441</v>
      </c>
      <c r="T253" s="2">
        <v>0.49033120966999605</v>
      </c>
      <c r="U253" s="68" t="str">
        <f t="shared" si="3"/>
        <v>2012Network utilisation</v>
      </c>
      <c r="V253" s="160"/>
    </row>
    <row r="254" spans="4:22" ht="15.5">
      <c r="D254" s="71" t="s">
        <v>148</v>
      </c>
      <c r="E254" s="2" t="s">
        <v>8</v>
      </c>
      <c r="F254" s="2">
        <v>0.45652173913043476</v>
      </c>
      <c r="G254" s="2">
        <v>0.34453523718172302</v>
      </c>
      <c r="H254" s="2">
        <v>0.51873297675098851</v>
      </c>
      <c r="I254" s="2">
        <v>0.27098473316935551</v>
      </c>
      <c r="J254" s="2">
        <v>0.4380099427516958</v>
      </c>
      <c r="K254" s="2">
        <v>0.64121183483405653</v>
      </c>
      <c r="L254" s="2">
        <v>0.58746855021735322</v>
      </c>
      <c r="M254" s="2">
        <v>0.36296296296296299</v>
      </c>
      <c r="N254" s="2">
        <v>0.57006946328130437</v>
      </c>
      <c r="O254" s="2">
        <v>0.56267281135578828</v>
      </c>
      <c r="P254" s="2">
        <v>0.61292873774084977</v>
      </c>
      <c r="Q254" s="2">
        <v>0.76559274319674697</v>
      </c>
      <c r="R254" s="2">
        <v>0.64106613007855429</v>
      </c>
      <c r="S254" s="2">
        <v>0.27627514326647562</v>
      </c>
      <c r="T254" s="2">
        <v>0.50350235756559214</v>
      </c>
      <c r="U254" s="68" t="str">
        <f t="shared" si="3"/>
        <v>2013Network utilisation</v>
      </c>
      <c r="V254" s="160"/>
    </row>
    <row r="255" spans="4:22" ht="15.5">
      <c r="D255" s="71" t="s">
        <v>148</v>
      </c>
      <c r="E255" s="2" t="s">
        <v>9</v>
      </c>
      <c r="F255" s="2">
        <v>0.45905277401894451</v>
      </c>
      <c r="G255" s="2">
        <v>0.29683704295929286</v>
      </c>
      <c r="H255" s="2">
        <v>0.43917603358043783</v>
      </c>
      <c r="I255" s="2">
        <v>0.19466092405147223</v>
      </c>
      <c r="J255" s="2">
        <v>0.42227645108577355</v>
      </c>
      <c r="K255" s="2">
        <v>0.5548787033626269</v>
      </c>
      <c r="L255" s="2">
        <v>0.59469947328395489</v>
      </c>
      <c r="M255" s="2">
        <v>0.36792318377481187</v>
      </c>
      <c r="N255" s="2">
        <v>0.61806166903926263</v>
      </c>
      <c r="O255" s="2">
        <v>0.54890516113056709</v>
      </c>
      <c r="P255" s="2">
        <v>0.63380420684243755</v>
      </c>
      <c r="Q255" s="2">
        <v>0.7414514410756331</v>
      </c>
      <c r="R255" s="2">
        <v>0.6636483187193476</v>
      </c>
      <c r="S255" s="2">
        <v>0.23891717107359031</v>
      </c>
      <c r="T255" s="2">
        <v>0.48387803957129671</v>
      </c>
      <c r="U255" s="68" t="str">
        <f t="shared" si="3"/>
        <v>2014Network utilisation</v>
      </c>
      <c r="V255" s="160"/>
    </row>
    <row r="256" spans="4:22" ht="15.5">
      <c r="D256" s="71" t="s">
        <v>148</v>
      </c>
      <c r="E256" s="2" t="s">
        <v>10</v>
      </c>
      <c r="F256" s="2">
        <v>0.44277131258457381</v>
      </c>
      <c r="G256" s="2">
        <v>0.29465123549563488</v>
      </c>
      <c r="H256" s="2">
        <v>0.44409094749514799</v>
      </c>
      <c r="I256" s="2">
        <v>0.17990463554482405</v>
      </c>
      <c r="J256" s="2">
        <v>0.39244527771705556</v>
      </c>
      <c r="K256" s="2">
        <v>0.56990420234523909</v>
      </c>
      <c r="L256" s="2">
        <v>0.52880823034087765</v>
      </c>
      <c r="M256" s="2">
        <v>0.36896702024671701</v>
      </c>
      <c r="N256" s="2">
        <v>0.5353930077540241</v>
      </c>
      <c r="O256" s="2">
        <v>0.4746627244953151</v>
      </c>
      <c r="P256" s="2">
        <v>0.52554990680067615</v>
      </c>
      <c r="Q256" s="2">
        <v>0.71721787270241533</v>
      </c>
      <c r="R256" s="2">
        <v>0.57093558680739354</v>
      </c>
      <c r="S256" s="2">
        <v>0.23991700595051674</v>
      </c>
      <c r="T256" s="2">
        <v>0.44894421187717215</v>
      </c>
      <c r="U256" s="68" t="str">
        <f t="shared" si="3"/>
        <v>2015Network utilisation</v>
      </c>
      <c r="V256" s="160"/>
    </row>
    <row r="257" spans="4:22" ht="15.5">
      <c r="D257" s="71" t="s">
        <v>148</v>
      </c>
      <c r="E257" s="2">
        <v>2016</v>
      </c>
      <c r="F257" s="2">
        <v>0.4621109607577808</v>
      </c>
      <c r="G257" s="2">
        <v>0.321426002108534</v>
      </c>
      <c r="H257" s="2">
        <v>0.48745914665978329</v>
      </c>
      <c r="I257" s="2">
        <v>0.18698284583759339</v>
      </c>
      <c r="J257" s="2">
        <v>0.40949180085473375</v>
      </c>
      <c r="K257" s="2">
        <v>0.52150141164472297</v>
      </c>
      <c r="L257" s="2">
        <v>0.54572913852909433</v>
      </c>
      <c r="M257" s="2">
        <v>0.34785171904429774</v>
      </c>
      <c r="N257" s="2">
        <v>0.54211997590468108</v>
      </c>
      <c r="O257" s="2">
        <v>0.49585884047533307</v>
      </c>
      <c r="P257" s="2">
        <v>0.57222994048369635</v>
      </c>
      <c r="Q257" s="2">
        <v>0.74438118070122861</v>
      </c>
      <c r="R257" s="2">
        <v>0.64259559771015218</v>
      </c>
      <c r="S257" s="2">
        <v>0.23412466315172817</v>
      </c>
      <c r="T257" s="2">
        <v>0.4652759445616686</v>
      </c>
      <c r="U257" s="68" t="str">
        <f t="shared" si="3"/>
        <v>2016Network utilisation</v>
      </c>
      <c r="V257" s="160"/>
    </row>
    <row r="258" spans="4:22" ht="15.5">
      <c r="D258" s="71" t="s">
        <v>148</v>
      </c>
      <c r="E258" s="2">
        <v>2017</v>
      </c>
      <c r="F258" s="2">
        <v>0.46617548559946415</v>
      </c>
      <c r="G258" s="2">
        <v>0.35935790210199658</v>
      </c>
      <c r="H258" s="2">
        <v>0.53212541140167358</v>
      </c>
      <c r="I258" s="2">
        <v>0.19896528438294503</v>
      </c>
      <c r="J258" s="2">
        <v>0.42825344285943401</v>
      </c>
      <c r="K258" s="2">
        <v>0.53271732227158342</v>
      </c>
      <c r="L258" s="2">
        <v>0.57050517266598322</v>
      </c>
      <c r="M258" s="2">
        <v>0.34438916689680443</v>
      </c>
      <c r="N258" s="2">
        <v>0.49467325135459461</v>
      </c>
      <c r="O258" s="2">
        <v>0.51006470165348672</v>
      </c>
      <c r="P258" s="2">
        <v>0.57896172641468402</v>
      </c>
      <c r="Q258" s="2">
        <v>0.72582124201973297</v>
      </c>
      <c r="R258" s="2">
        <v>0.61762918838421443</v>
      </c>
      <c r="S258" s="2">
        <v>0.25377078115682766</v>
      </c>
      <c r="T258" s="2">
        <v>0.472386434225959</v>
      </c>
      <c r="U258" s="68" t="str">
        <f t="shared" si="3"/>
        <v>2017Network utilisation</v>
      </c>
      <c r="V258" s="160"/>
    </row>
    <row r="259" spans="4:22" ht="15.5">
      <c r="D259" s="71" t="s">
        <v>148</v>
      </c>
      <c r="E259" s="2">
        <v>2018</v>
      </c>
      <c r="F259" s="2">
        <v>0.44991399966510381</v>
      </c>
      <c r="G259" s="2">
        <v>0.33296588535623112</v>
      </c>
      <c r="H259" s="2">
        <v>0.50083845565789809</v>
      </c>
      <c r="I259" s="2">
        <v>0.18886408165125074</v>
      </c>
      <c r="J259" s="2">
        <v>0.42038193688415471</v>
      </c>
      <c r="K259" s="2">
        <v>0.55985899204109724</v>
      </c>
      <c r="L259" s="2">
        <v>0.54484996761409754</v>
      </c>
      <c r="M259" s="2">
        <v>0.38783658021156742</v>
      </c>
      <c r="N259" s="2">
        <v>0.54641018754428161</v>
      </c>
      <c r="O259" s="2">
        <v>0.50720802927415987</v>
      </c>
      <c r="P259" s="2">
        <v>0.58993745760384242</v>
      </c>
      <c r="Q259" s="2">
        <v>0.76431406006669178</v>
      </c>
      <c r="R259" s="2">
        <v>0.64086493309203529</v>
      </c>
      <c r="S259" s="2">
        <v>0.31523500810372773</v>
      </c>
      <c r="T259" s="2">
        <v>0.4821056839118672</v>
      </c>
      <c r="U259" s="68" t="str">
        <f t="shared" si="3"/>
        <v>2018Network utilisation</v>
      </c>
      <c r="V259" s="160"/>
    </row>
    <row r="260" spans="4:22" ht="15.5">
      <c r="D260" s="71" t="s">
        <v>148</v>
      </c>
      <c r="E260" s="2" t="s">
        <v>32</v>
      </c>
      <c r="F260" s="2">
        <v>0.47086403215003347</v>
      </c>
      <c r="G260" s="2">
        <v>0.34171091445427726</v>
      </c>
      <c r="H260" s="2">
        <v>0.51671312582130535</v>
      </c>
      <c r="I260" s="2">
        <v>0.1946363712067827</v>
      </c>
      <c r="J260" s="2">
        <v>0.42765108411502384</v>
      </c>
      <c r="K260" s="2">
        <v>0.56092625536352503</v>
      </c>
      <c r="L260" s="2">
        <v>0.59340387635587744</v>
      </c>
      <c r="M260" s="2">
        <v>0.35810072261997189</v>
      </c>
      <c r="N260" s="2">
        <v>0.57853421298358343</v>
      </c>
      <c r="O260" s="2">
        <v>0.53886203049460768</v>
      </c>
      <c r="P260" s="2">
        <v>0.57251917225170779</v>
      </c>
      <c r="Q260" s="2">
        <v>0.78159261396422386</v>
      </c>
      <c r="R260" s="2">
        <v>0.64977936253820401</v>
      </c>
      <c r="S260" s="2">
        <v>0.29801324503311255</v>
      </c>
      <c r="T260" s="2">
        <v>0.4916647870965884</v>
      </c>
      <c r="U260" s="68" t="str">
        <f t="shared" si="3"/>
        <v>2019Network utilisation</v>
      </c>
      <c r="V260" s="160"/>
    </row>
    <row r="261" spans="4:22" ht="15.5">
      <c r="D261" s="71" t="s">
        <v>148</v>
      </c>
      <c r="E261" s="2" t="s">
        <v>33</v>
      </c>
      <c r="F261" s="2">
        <v>0.44702842377260982</v>
      </c>
      <c r="G261" s="2">
        <v>0.34123862635749924</v>
      </c>
      <c r="H261" s="2">
        <v>0.53350871583450254</v>
      </c>
      <c r="I261" s="2">
        <v>0.19445469785492589</v>
      </c>
      <c r="J261" s="2">
        <v>0.43067364542462244</v>
      </c>
      <c r="K261" s="2">
        <v>0.57980691834606279</v>
      </c>
      <c r="L261" s="2">
        <v>0.55767914111159989</v>
      </c>
      <c r="M261" s="2">
        <v>0.37339059297333332</v>
      </c>
      <c r="N261" s="2">
        <v>0.60694617033433085</v>
      </c>
      <c r="O261" s="2">
        <v>0.52375848517327617</v>
      </c>
      <c r="P261" s="2">
        <v>0.57760735583323397</v>
      </c>
      <c r="Q261" s="2">
        <v>0.75937680323139067</v>
      </c>
      <c r="R261" s="2">
        <v>0.65324843545335476</v>
      </c>
      <c r="S261" s="2">
        <v>0.28319405756731658</v>
      </c>
      <c r="T261" s="2">
        <v>0.49013657637628988</v>
      </c>
      <c r="U261" s="68" t="str">
        <f t="shared" si="3"/>
        <v>2020Network utilisation</v>
      </c>
      <c r="V261" s="160"/>
    </row>
    <row r="262" spans="4:22" ht="15.5">
      <c r="D262" s="71" t="s">
        <v>155</v>
      </c>
      <c r="E262" s="2" t="s">
        <v>1</v>
      </c>
      <c r="F262" s="2">
        <v>20.900000000000002</v>
      </c>
      <c r="G262" s="2">
        <v>21.472843078221299</v>
      </c>
      <c r="H262" s="2">
        <v>12.691210601167995</v>
      </c>
      <c r="I262" s="2">
        <v>30.763218904193501</v>
      </c>
      <c r="J262" s="2">
        <v>21.624376140335201</v>
      </c>
      <c r="K262" s="2">
        <v>19.350000000000001</v>
      </c>
      <c r="L262" s="2">
        <v>25.168457137265499</v>
      </c>
      <c r="M262" s="2">
        <v>25.7556483091102</v>
      </c>
      <c r="N262" s="2">
        <v>28</v>
      </c>
      <c r="O262" s="2">
        <v>26.456205375696101</v>
      </c>
      <c r="P262" s="2">
        <v>27.499999999999996</v>
      </c>
      <c r="Q262" s="2">
        <v>31.831953092491897</v>
      </c>
      <c r="R262" s="2">
        <v>36</v>
      </c>
      <c r="S262" s="2">
        <v>23.3050152594836</v>
      </c>
      <c r="T262" s="2">
        <v>25.058494849854664</v>
      </c>
      <c r="U262" s="68" t="str">
        <f t="shared" si="3"/>
        <v>2006Regulatory service life - zone substations and transformers</v>
      </c>
      <c r="V262" s="160"/>
    </row>
    <row r="263" spans="4:22" ht="15.5">
      <c r="D263" s="71" t="s">
        <v>155</v>
      </c>
      <c r="E263" s="2" t="s">
        <v>2</v>
      </c>
      <c r="F263" s="2">
        <v>20.900000000000002</v>
      </c>
      <c r="G263" s="2">
        <v>20.076996884908798</v>
      </c>
      <c r="H263" s="2">
        <v>1.4978838790364932</v>
      </c>
      <c r="I263" s="2">
        <v>26.7363067697185</v>
      </c>
      <c r="J263" s="2">
        <v>19.395173579426</v>
      </c>
      <c r="K263" s="2">
        <v>19.499999999999996</v>
      </c>
      <c r="L263" s="2">
        <v>25.506268117507201</v>
      </c>
      <c r="M263" s="2">
        <v>24.784201830629399</v>
      </c>
      <c r="N263" s="2">
        <v>28</v>
      </c>
      <c r="O263" s="2">
        <v>26.611241055298201</v>
      </c>
      <c r="P263" s="2">
        <v>29.549999999999997</v>
      </c>
      <c r="Q263" s="2">
        <v>30.509505536251698</v>
      </c>
      <c r="R263" s="2">
        <v>36</v>
      </c>
      <c r="S263" s="2">
        <v>23.556983688814899</v>
      </c>
      <c r="T263" s="2">
        <v>23.758897238685083</v>
      </c>
      <c r="U263" s="68" t="str">
        <f t="shared" si="3"/>
        <v>2007Regulatory service life - zone substations and transformers</v>
      </c>
      <c r="V263" s="160"/>
    </row>
    <row r="264" spans="4:22" ht="15.5">
      <c r="D264" s="71" t="s">
        <v>155</v>
      </c>
      <c r="E264" s="2" t="s">
        <v>3</v>
      </c>
      <c r="F264" s="2">
        <v>20.900000000000002</v>
      </c>
      <c r="G264" s="2">
        <v>18.604295616285299</v>
      </c>
      <c r="H264" s="2">
        <v>2.6097504689490947</v>
      </c>
      <c r="I264" s="2">
        <v>27.088335941574499</v>
      </c>
      <c r="J264" s="2">
        <v>17.918158371411103</v>
      </c>
      <c r="K264" s="2">
        <v>20.900000000000002</v>
      </c>
      <c r="L264" s="2">
        <v>25.736673524593101</v>
      </c>
      <c r="M264" s="2">
        <v>25.7244143005998</v>
      </c>
      <c r="N264" s="2">
        <v>28</v>
      </c>
      <c r="O264" s="2">
        <v>26.772035612117502</v>
      </c>
      <c r="P264" s="2">
        <v>28.82</v>
      </c>
      <c r="Q264" s="2">
        <v>29.187773747379499</v>
      </c>
      <c r="R264" s="2">
        <v>36</v>
      </c>
      <c r="S264" s="2">
        <v>24.444817378646601</v>
      </c>
      <c r="T264" s="2">
        <v>23.764732497254034</v>
      </c>
      <c r="U264" s="68" t="str">
        <f t="shared" ref="U264:U306" si="4">E264&amp;D264</f>
        <v>2008Regulatory service life - zone substations and transformers</v>
      </c>
      <c r="V264" s="160"/>
    </row>
    <row r="265" spans="4:22" ht="15.5">
      <c r="D265" s="71" t="s">
        <v>155</v>
      </c>
      <c r="E265" s="2" t="s">
        <v>4</v>
      </c>
      <c r="F265" s="2">
        <v>20.900000000000002</v>
      </c>
      <c r="G265" s="2">
        <v>16.645914534083804</v>
      </c>
      <c r="H265" s="2">
        <v>3.4972334350227001</v>
      </c>
      <c r="I265" s="2">
        <v>27.642259886039501</v>
      </c>
      <c r="J265" s="2">
        <v>16.9819045554121</v>
      </c>
      <c r="K265" s="2">
        <v>16.499999999999996</v>
      </c>
      <c r="L265" s="2">
        <v>25.852099304876798</v>
      </c>
      <c r="M265" s="2">
        <v>26.001251795798701</v>
      </c>
      <c r="N265" s="2">
        <v>28</v>
      </c>
      <c r="O265" s="2">
        <v>26.944821071296101</v>
      </c>
      <c r="P265" s="2">
        <v>27.89</v>
      </c>
      <c r="Q265" s="2">
        <v>27.865196474646897</v>
      </c>
      <c r="R265" s="2">
        <v>36</v>
      </c>
      <c r="S265" s="2">
        <v>17.670241212451799</v>
      </c>
      <c r="T265" s="2">
        <v>22.742208733544885</v>
      </c>
      <c r="U265" s="68" t="str">
        <f t="shared" si="4"/>
        <v>2009Regulatory service life - zone substations and transformers</v>
      </c>
      <c r="V265" s="160"/>
    </row>
    <row r="266" spans="4:22" ht="15.5">
      <c r="D266" s="71" t="s">
        <v>155</v>
      </c>
      <c r="E266" s="2" t="s">
        <v>5</v>
      </c>
      <c r="F266" s="2">
        <v>20.900000000000002</v>
      </c>
      <c r="G266" s="2">
        <v>13.358008194559694</v>
      </c>
      <c r="H266" s="2">
        <v>4.0132294842612026</v>
      </c>
      <c r="I266" s="2">
        <v>27.6609910342166</v>
      </c>
      <c r="J266" s="2">
        <v>15.528937567478003</v>
      </c>
      <c r="K266" s="2">
        <v>18</v>
      </c>
      <c r="L266" s="2">
        <v>27.033546397775702</v>
      </c>
      <c r="M266" s="2">
        <v>26.660012218199398</v>
      </c>
      <c r="N266" s="2">
        <v>28</v>
      </c>
      <c r="O266" s="2">
        <v>27.130220872435203</v>
      </c>
      <c r="P266" s="2">
        <v>29.749999999999996</v>
      </c>
      <c r="Q266" s="2">
        <v>26.540600501324597</v>
      </c>
      <c r="R266" s="2">
        <v>36</v>
      </c>
      <c r="S266" s="2">
        <v>31.704350771808699</v>
      </c>
      <c r="T266" s="2">
        <v>23.73427836014708</v>
      </c>
      <c r="U266" s="68" t="str">
        <f t="shared" si="4"/>
        <v>2010Regulatory service life - zone substations and transformers</v>
      </c>
      <c r="V266" s="160"/>
    </row>
    <row r="267" spans="4:22" ht="15.5">
      <c r="D267" s="71" t="s">
        <v>155</v>
      </c>
      <c r="E267" s="2" t="s">
        <v>6</v>
      </c>
      <c r="F267" s="2">
        <v>20.900000000000002</v>
      </c>
      <c r="G267" s="2">
        <v>11.873543673064297</v>
      </c>
      <c r="H267" s="2">
        <v>5.1678972189360977</v>
      </c>
      <c r="I267" s="2">
        <v>28.221706286236401</v>
      </c>
      <c r="J267" s="2">
        <v>14.422106731628105</v>
      </c>
      <c r="K267" s="2">
        <v>16.919256530690802</v>
      </c>
      <c r="L267" s="2">
        <v>27.020756300263599</v>
      </c>
      <c r="M267" s="2">
        <v>26.013664514804599</v>
      </c>
      <c r="N267" s="2">
        <v>28</v>
      </c>
      <c r="O267" s="2">
        <v>27.322158988091001</v>
      </c>
      <c r="P267" s="2">
        <v>23.910000000000004</v>
      </c>
      <c r="Q267" s="2">
        <v>25.2141602418208</v>
      </c>
      <c r="R267" s="2">
        <v>36</v>
      </c>
      <c r="S267" s="2">
        <v>29.601740638466801</v>
      </c>
      <c r="T267" s="2">
        <v>22.899070794571607</v>
      </c>
      <c r="U267" s="68" t="str">
        <f t="shared" si="4"/>
        <v>2011Regulatory service life - zone substations and transformers</v>
      </c>
      <c r="V267" s="160"/>
    </row>
    <row r="268" spans="4:22" ht="15.5">
      <c r="D268" s="71" t="s">
        <v>155</v>
      </c>
      <c r="E268" s="2" t="s">
        <v>7</v>
      </c>
      <c r="F268" s="2">
        <v>20.900000000000002</v>
      </c>
      <c r="G268" s="2">
        <v>10.778236864610996</v>
      </c>
      <c r="H268" s="2">
        <v>5.7437610209429977</v>
      </c>
      <c r="I268" s="2">
        <v>28.553855053102101</v>
      </c>
      <c r="J268" s="2">
        <v>13.525138964574204</v>
      </c>
      <c r="K268" s="2">
        <v>15.299999999999997</v>
      </c>
      <c r="L268" s="2">
        <v>26.028471193096099</v>
      </c>
      <c r="M268" s="2">
        <v>26.695338245608298</v>
      </c>
      <c r="N268" s="2">
        <v>28</v>
      </c>
      <c r="O268" s="2">
        <v>26.431819466728701</v>
      </c>
      <c r="P268" s="2">
        <v>34.200000000000003</v>
      </c>
      <c r="Q268" s="2">
        <v>24.520763071274899</v>
      </c>
      <c r="R268" s="2">
        <v>36</v>
      </c>
      <c r="S268" s="2">
        <v>28.621381762537599</v>
      </c>
      <c r="T268" s="2">
        <v>23.235626117319704</v>
      </c>
      <c r="U268" s="68" t="str">
        <f t="shared" si="4"/>
        <v>2012Regulatory service life - zone substations and transformers</v>
      </c>
      <c r="V268" s="160"/>
    </row>
    <row r="269" spans="4:22" ht="15.5">
      <c r="D269" s="71" t="s">
        <v>155</v>
      </c>
      <c r="E269" s="2" t="s">
        <v>8</v>
      </c>
      <c r="F269" s="2">
        <v>20.900000000000002</v>
      </c>
      <c r="G269" s="2">
        <v>10.435993243101201</v>
      </c>
      <c r="H269" s="2">
        <v>5.977938958700598</v>
      </c>
      <c r="I269" s="2">
        <v>30.105058546855499</v>
      </c>
      <c r="J269" s="2">
        <v>12.839905829577305</v>
      </c>
      <c r="K269" s="2">
        <v>13.699999999999996</v>
      </c>
      <c r="L269" s="2">
        <v>26.0194500847048</v>
      </c>
      <c r="M269" s="2">
        <v>27.032948151795502</v>
      </c>
      <c r="N269" s="2">
        <v>28</v>
      </c>
      <c r="O269" s="2">
        <v>26.250069616246201</v>
      </c>
      <c r="P269" s="2">
        <v>20.940000000000005</v>
      </c>
      <c r="Q269" s="2">
        <v>23.974784427921797</v>
      </c>
      <c r="R269" s="2">
        <v>36</v>
      </c>
      <c r="S269" s="2">
        <v>9.3966791537657031</v>
      </c>
      <c r="T269" s="2">
        <v>20.826630572333475</v>
      </c>
      <c r="U269" s="68" t="str">
        <f t="shared" si="4"/>
        <v>2013Regulatory service life - zone substations and transformers</v>
      </c>
      <c r="V269" s="160"/>
    </row>
    <row r="270" spans="4:22" ht="15.5">
      <c r="D270" s="71" t="s">
        <v>155</v>
      </c>
      <c r="E270" s="2" t="s">
        <v>9</v>
      </c>
      <c r="F270" s="2">
        <v>23.5</v>
      </c>
      <c r="G270" s="2">
        <v>11.586664785420105</v>
      </c>
      <c r="H270" s="2">
        <v>5.9364594200882976</v>
      </c>
      <c r="I270" s="2">
        <v>20.849863971551699</v>
      </c>
      <c r="J270" s="2">
        <v>12.824230326552303</v>
      </c>
      <c r="K270" s="2">
        <v>12.700000000000003</v>
      </c>
      <c r="L270" s="2">
        <v>25.987539950928198</v>
      </c>
      <c r="M270" s="2">
        <v>26.390482904766998</v>
      </c>
      <c r="N270" s="2">
        <v>26.4</v>
      </c>
      <c r="O270" s="2">
        <v>26.3604251007628</v>
      </c>
      <c r="P270" s="2">
        <v>31.149000000000001</v>
      </c>
      <c r="Q270" s="2">
        <v>23.971944192263098</v>
      </c>
      <c r="R270" s="2">
        <v>36</v>
      </c>
      <c r="S270" s="2">
        <v>31.2445574397671</v>
      </c>
      <c r="T270" s="2">
        <v>22.492940578007186</v>
      </c>
      <c r="U270" s="68" t="str">
        <f t="shared" si="4"/>
        <v>2014Regulatory service life - zone substations and transformers</v>
      </c>
      <c r="V270" s="160"/>
    </row>
    <row r="271" spans="4:22" ht="15.5">
      <c r="D271" s="71" t="s">
        <v>155</v>
      </c>
      <c r="E271" s="2" t="s">
        <v>10</v>
      </c>
      <c r="F271" s="2">
        <v>24.972993148134503</v>
      </c>
      <c r="G271" s="2">
        <v>12.268571890169703</v>
      </c>
      <c r="H271" s="2">
        <v>5.5357568374758017</v>
      </c>
      <c r="I271" s="2">
        <v>24.1843593250982</v>
      </c>
      <c r="J271" s="2">
        <v>12.1916489384164</v>
      </c>
      <c r="K271" s="2">
        <v>17.600000000000001</v>
      </c>
      <c r="L271" s="2">
        <v>27.326727006062601</v>
      </c>
      <c r="M271" s="2">
        <v>26.446960228687299</v>
      </c>
      <c r="N271" s="2">
        <v>35.280999999999999</v>
      </c>
      <c r="O271" s="2">
        <v>26.504323783193001</v>
      </c>
      <c r="P271" s="2">
        <v>30.63</v>
      </c>
      <c r="Q271" s="2">
        <v>24.056203973331598</v>
      </c>
      <c r="R271" s="2">
        <v>36</v>
      </c>
      <c r="S271" s="2">
        <v>34.089387846944099</v>
      </c>
      <c r="T271" s="2">
        <v>24.077709498393798</v>
      </c>
      <c r="U271" s="68" t="str">
        <f t="shared" si="4"/>
        <v>2015Regulatory service life - zone substations and transformers</v>
      </c>
      <c r="V271" s="160"/>
    </row>
    <row r="272" spans="4:22" ht="15.5">
      <c r="D272" s="71" t="s">
        <v>155</v>
      </c>
      <c r="E272" s="2">
        <v>2016</v>
      </c>
      <c r="F272" s="2">
        <v>32</v>
      </c>
      <c r="G272" s="2">
        <v>12.420806268649599</v>
      </c>
      <c r="H272" s="2">
        <v>5.6296039441175978</v>
      </c>
      <c r="I272" s="2">
        <v>24.221486808792299</v>
      </c>
      <c r="J272" s="2">
        <v>12.6492097797193</v>
      </c>
      <c r="K272" s="2">
        <v>15</v>
      </c>
      <c r="L272" s="2">
        <v>18.236498537204501</v>
      </c>
      <c r="M272" s="2">
        <v>27</v>
      </c>
      <c r="N272" s="2">
        <v>36.560283687943254</v>
      </c>
      <c r="O272" s="2">
        <v>26</v>
      </c>
      <c r="P272" s="2">
        <v>23.3616605428724</v>
      </c>
      <c r="Q272" s="2">
        <v>24</v>
      </c>
      <c r="R272" s="2">
        <v>36</v>
      </c>
      <c r="S272" s="2">
        <v>34.381634065466699</v>
      </c>
      <c r="T272" s="2">
        <v>23.390084545340404</v>
      </c>
      <c r="U272" s="68" t="str">
        <f t="shared" si="4"/>
        <v>2016Regulatory service life - zone substations and transformers</v>
      </c>
      <c r="V272" s="160"/>
    </row>
    <row r="273" spans="4:22" ht="15.5">
      <c r="D273" s="71" t="s">
        <v>155</v>
      </c>
      <c r="E273" s="2">
        <v>2017</v>
      </c>
      <c r="F273" s="2">
        <v>30</v>
      </c>
      <c r="G273" s="2">
        <v>12.863679819754502</v>
      </c>
      <c r="H273" s="2">
        <v>6.5069865077805034</v>
      </c>
      <c r="I273" s="2">
        <v>24.927462612470801</v>
      </c>
      <c r="J273" s="2">
        <v>13</v>
      </c>
      <c r="K273" s="2">
        <v>12.400000000000002</v>
      </c>
      <c r="L273" s="2">
        <v>19.2697436057544</v>
      </c>
      <c r="M273" s="2">
        <v>26.4759751278838</v>
      </c>
      <c r="N273" s="2">
        <v>37.560283687943254</v>
      </c>
      <c r="O273" s="2">
        <v>28</v>
      </c>
      <c r="P273" s="2">
        <v>23.702660189979397</v>
      </c>
      <c r="Q273" s="2">
        <v>25</v>
      </c>
      <c r="R273" s="2">
        <v>37</v>
      </c>
      <c r="S273" s="2">
        <v>32.057503251543899</v>
      </c>
      <c r="T273" s="2">
        <v>23.483163914507895</v>
      </c>
      <c r="U273" s="68" t="str">
        <f t="shared" si="4"/>
        <v>2017Regulatory service life - zone substations and transformers</v>
      </c>
      <c r="V273" s="160"/>
    </row>
    <row r="274" spans="4:22" ht="15.5">
      <c r="D274" s="71" t="s">
        <v>155</v>
      </c>
      <c r="E274" s="2">
        <v>2018</v>
      </c>
      <c r="F274" s="2">
        <v>32.700000000000003</v>
      </c>
      <c r="G274" s="2">
        <v>13.439999999999998</v>
      </c>
      <c r="H274" s="2">
        <v>7.2396839819080014</v>
      </c>
      <c r="I274" s="2">
        <v>25.452000000000002</v>
      </c>
      <c r="J274" s="2">
        <v>13.782889956220203</v>
      </c>
      <c r="K274" s="2">
        <v>12.2</v>
      </c>
      <c r="L274" s="2">
        <v>19.27</v>
      </c>
      <c r="M274" s="2">
        <v>11.536469064507202</v>
      </c>
      <c r="N274" s="2">
        <v>38.406451612903226</v>
      </c>
      <c r="O274" s="2">
        <v>29.299999999999997</v>
      </c>
      <c r="P274" s="2">
        <v>25.126922200103198</v>
      </c>
      <c r="Q274" s="2">
        <v>25.9</v>
      </c>
      <c r="R274" s="2">
        <v>37</v>
      </c>
      <c r="S274" s="2">
        <v>33</v>
      </c>
      <c r="T274" s="2">
        <v>23.168172629688701</v>
      </c>
      <c r="U274" s="68" t="str">
        <f t="shared" si="4"/>
        <v>2018Regulatory service life - zone substations and transformers</v>
      </c>
      <c r="V274" s="160"/>
    </row>
    <row r="275" spans="4:22" ht="15.5">
      <c r="D275" s="71" t="s">
        <v>155</v>
      </c>
      <c r="E275" s="2" t="s">
        <v>32</v>
      </c>
      <c r="F275" s="2">
        <v>33.659999999999997</v>
      </c>
      <c r="G275" s="2">
        <v>14.29</v>
      </c>
      <c r="H275" s="2">
        <v>8.1154526838761996</v>
      </c>
      <c r="I275" s="2">
        <v>25.788</v>
      </c>
      <c r="J275" s="2">
        <v>14</v>
      </c>
      <c r="K275" s="2">
        <v>10.200000000000003</v>
      </c>
      <c r="L275" s="2">
        <v>18.95</v>
      </c>
      <c r="M275" s="2">
        <v>12.253965194289002</v>
      </c>
      <c r="N275" s="2">
        <v>36.164473684210527</v>
      </c>
      <c r="O275" s="2">
        <v>30</v>
      </c>
      <c r="P275" s="2">
        <v>23.857642844071897</v>
      </c>
      <c r="Q275" s="2">
        <v>27</v>
      </c>
      <c r="R275" s="2">
        <v>38</v>
      </c>
      <c r="S275" s="2">
        <v>35</v>
      </c>
      <c r="T275" s="2">
        <v>23.377109600460546</v>
      </c>
      <c r="U275" s="68" t="str">
        <f t="shared" si="4"/>
        <v>2019Regulatory service life - zone substations and transformers</v>
      </c>
      <c r="V275" s="160"/>
    </row>
    <row r="276" spans="4:22" ht="15.5">
      <c r="D276" s="71" t="s">
        <v>155</v>
      </c>
      <c r="E276" s="2" t="s">
        <v>33</v>
      </c>
      <c r="F276" s="2">
        <v>33</v>
      </c>
      <c r="G276" s="2">
        <v>14.540000000000003</v>
      </c>
      <c r="H276" s="2">
        <v>8.8181428356241938</v>
      </c>
      <c r="I276" s="2">
        <v>26.405999999999999</v>
      </c>
      <c r="J276" s="2">
        <v>16</v>
      </c>
      <c r="K276" s="2">
        <v>13.700000000000003</v>
      </c>
      <c r="L276" s="2">
        <v>22.09</v>
      </c>
      <c r="M276" s="2">
        <v>12.390478655940999</v>
      </c>
      <c r="N276" s="2">
        <v>33.602230483271398</v>
      </c>
      <c r="O276" s="2">
        <v>30</v>
      </c>
      <c r="P276" s="2">
        <v>23.143559762885399</v>
      </c>
      <c r="Q276" s="2">
        <v>27</v>
      </c>
      <c r="R276" s="2">
        <v>39</v>
      </c>
      <c r="S276" s="2">
        <v>23</v>
      </c>
      <c r="T276" s="2">
        <v>23.049315124123002</v>
      </c>
      <c r="U276" s="68" t="str">
        <f t="shared" si="4"/>
        <v>2020Regulatory service life - zone substations and transformers</v>
      </c>
      <c r="V276" s="160"/>
    </row>
    <row r="277" spans="4:22" ht="15.5">
      <c r="D277" s="161" t="s">
        <v>154</v>
      </c>
      <c r="E277" s="2" t="s">
        <v>1</v>
      </c>
      <c r="F277" s="2">
        <v>39.4</v>
      </c>
      <c r="G277" s="2">
        <v>23.055568641459704</v>
      </c>
      <c r="H277" s="2">
        <v>7.3622086655798</v>
      </c>
      <c r="I277" s="2">
        <v>21.4931203862281</v>
      </c>
      <c r="J277" s="2">
        <v>13.714254033702801</v>
      </c>
      <c r="K277" s="2">
        <v>20.400000000000002</v>
      </c>
      <c r="L277" s="2">
        <v>25.168457137265499</v>
      </c>
      <c r="M277" s="2">
        <v>19.620050660460802</v>
      </c>
      <c r="N277" s="2">
        <v>23</v>
      </c>
      <c r="O277" s="2">
        <v>26.456205375696101</v>
      </c>
      <c r="P277" s="2">
        <v>20.889999999999997</v>
      </c>
      <c r="Q277" s="2">
        <v>31.831953092491897</v>
      </c>
      <c r="R277" s="2">
        <v>14.097669102585701</v>
      </c>
      <c r="S277" s="2">
        <v>31.747366611381498</v>
      </c>
      <c r="T277" s="2">
        <v>22.731203836203708</v>
      </c>
      <c r="U277" s="68" t="str">
        <f t="shared" si="4"/>
        <v>2006Regulatory service life - distribution substations and transformers</v>
      </c>
      <c r="V277" s="160"/>
    </row>
    <row r="278" spans="4:22" ht="15.5">
      <c r="D278" s="161" t="s">
        <v>154</v>
      </c>
      <c r="E278" s="2" t="s">
        <v>2</v>
      </c>
      <c r="F278" s="2">
        <v>39.4</v>
      </c>
      <c r="G278" s="2">
        <v>21.1503681609185</v>
      </c>
      <c r="H278" s="2">
        <v>1.5386743691762987</v>
      </c>
      <c r="I278" s="2">
        <v>21.989545276826799</v>
      </c>
      <c r="J278" s="2">
        <v>13.087016127064601</v>
      </c>
      <c r="K278" s="2">
        <v>21.000000000000004</v>
      </c>
      <c r="L278" s="2">
        <v>25.506268117507201</v>
      </c>
      <c r="M278" s="2">
        <v>20.037835631292701</v>
      </c>
      <c r="N278" s="2">
        <v>23</v>
      </c>
      <c r="O278" s="2">
        <v>26.611241055298201</v>
      </c>
      <c r="P278" s="2">
        <v>20.59</v>
      </c>
      <c r="Q278" s="2">
        <v>30.509505536251698</v>
      </c>
      <c r="R278" s="2">
        <v>14.097669102585701</v>
      </c>
      <c r="S278" s="2">
        <v>32.518500705387993</v>
      </c>
      <c r="T278" s="2">
        <v>22.216901720164977</v>
      </c>
      <c r="U278" s="68" t="str">
        <f t="shared" si="4"/>
        <v>2007Regulatory service life - distribution substations and transformers</v>
      </c>
      <c r="V278" s="160"/>
    </row>
    <row r="279" spans="4:22" ht="15.5">
      <c r="D279" s="161" t="s">
        <v>154</v>
      </c>
      <c r="E279" s="2" t="s">
        <v>3</v>
      </c>
      <c r="F279" s="2">
        <v>39.4</v>
      </c>
      <c r="G279" s="2">
        <v>19.175180447510602</v>
      </c>
      <c r="H279" s="2">
        <v>2.7485204317141978</v>
      </c>
      <c r="I279" s="2">
        <v>22.4664777886358</v>
      </c>
      <c r="J279" s="2">
        <v>12.501440261362301</v>
      </c>
      <c r="K279" s="2">
        <v>19.3</v>
      </c>
      <c r="L279" s="2">
        <v>25.736673524593101</v>
      </c>
      <c r="M279" s="2">
        <v>20.483059723509001</v>
      </c>
      <c r="N279" s="2">
        <v>23</v>
      </c>
      <c r="O279" s="2">
        <v>26.772035612117502</v>
      </c>
      <c r="P279" s="2">
        <v>21.640000000000004</v>
      </c>
      <c r="Q279" s="2">
        <v>29.187773747379499</v>
      </c>
      <c r="R279" s="2">
        <v>14.097669102585701</v>
      </c>
      <c r="S279" s="2">
        <v>0</v>
      </c>
      <c r="T279" s="2">
        <v>19.750630759957694</v>
      </c>
      <c r="U279" s="68" t="str">
        <f t="shared" si="4"/>
        <v>2008Regulatory service life - distribution substations and transformers</v>
      </c>
      <c r="V279" s="160"/>
    </row>
    <row r="280" spans="4:22" ht="15.5">
      <c r="D280" s="161" t="s">
        <v>154</v>
      </c>
      <c r="E280" s="2" t="s">
        <v>4</v>
      </c>
      <c r="F280" s="2">
        <v>39.4</v>
      </c>
      <c r="G280" s="2">
        <v>16.927441482739997</v>
      </c>
      <c r="H280" s="2">
        <v>3.8983102116870967</v>
      </c>
      <c r="I280" s="2">
        <v>23.068688791904901</v>
      </c>
      <c r="J280" s="2">
        <v>11.884181623959002</v>
      </c>
      <c r="K280" s="2">
        <v>18.700000000000003</v>
      </c>
      <c r="L280" s="2">
        <v>25.852099304876798</v>
      </c>
      <c r="M280" s="2">
        <v>20.572544919795099</v>
      </c>
      <c r="N280" s="2">
        <v>23</v>
      </c>
      <c r="O280" s="2">
        <v>26.944821071296101</v>
      </c>
      <c r="P280" s="2">
        <v>21.55</v>
      </c>
      <c r="Q280" s="2">
        <v>27.865196474646897</v>
      </c>
      <c r="R280" s="2">
        <v>14.097669102585701</v>
      </c>
      <c r="S280" s="2">
        <v>0</v>
      </c>
      <c r="T280" s="2">
        <v>19.554353784535117</v>
      </c>
      <c r="U280" s="68" t="str">
        <f t="shared" si="4"/>
        <v>2009Regulatory service life - distribution substations and transformers</v>
      </c>
      <c r="V280" s="160"/>
    </row>
    <row r="281" spans="4:22" ht="15.5">
      <c r="D281" s="161" t="s">
        <v>154</v>
      </c>
      <c r="E281" s="2" t="s">
        <v>5</v>
      </c>
      <c r="F281" s="2">
        <v>39.4</v>
      </c>
      <c r="G281" s="2">
        <v>14.0527483159414</v>
      </c>
      <c r="H281" s="2">
        <v>7.5358402996474041</v>
      </c>
      <c r="I281" s="2">
        <v>23.6414470033478</v>
      </c>
      <c r="J281" s="2">
        <v>11.378732727336203</v>
      </c>
      <c r="K281" s="2">
        <v>17.7</v>
      </c>
      <c r="L281" s="2">
        <v>27.033546397775702</v>
      </c>
      <c r="M281" s="2">
        <v>20.567878746108601</v>
      </c>
      <c r="N281" s="2">
        <v>23</v>
      </c>
      <c r="O281" s="2">
        <v>27.130220872435203</v>
      </c>
      <c r="P281" s="2">
        <v>21.13</v>
      </c>
      <c r="Q281" s="2">
        <v>26.540600501324597</v>
      </c>
      <c r="R281" s="2">
        <v>14.097669102585701</v>
      </c>
      <c r="S281" s="2">
        <v>16.413966465143798</v>
      </c>
      <c r="T281" s="2">
        <v>20.687332173689033</v>
      </c>
      <c r="U281" s="68" t="str">
        <f t="shared" si="4"/>
        <v>2010Regulatory service life - distribution substations and transformers</v>
      </c>
      <c r="V281" s="160"/>
    </row>
    <row r="282" spans="4:22" ht="15.5">
      <c r="D282" s="161" t="s">
        <v>154</v>
      </c>
      <c r="E282" s="2" t="s">
        <v>6</v>
      </c>
      <c r="F282" s="2">
        <v>39.4</v>
      </c>
      <c r="G282" s="2">
        <v>12.833349187718497</v>
      </c>
      <c r="H282" s="2">
        <v>5.491731223575897</v>
      </c>
      <c r="I282" s="2">
        <v>24.193101490112198</v>
      </c>
      <c r="J282" s="2">
        <v>11.049802241404702</v>
      </c>
      <c r="K282" s="2">
        <v>21.232543549436198</v>
      </c>
      <c r="L282" s="2">
        <v>27.020756300263599</v>
      </c>
      <c r="M282" s="2">
        <v>20.512442386000501</v>
      </c>
      <c r="N282" s="2">
        <v>23</v>
      </c>
      <c r="O282" s="2">
        <v>27.322158988091001</v>
      </c>
      <c r="P282" s="2">
        <v>19.670000000000002</v>
      </c>
      <c r="Q282" s="2">
        <v>25.2141602418208</v>
      </c>
      <c r="R282" s="2">
        <v>14.097669102585701</v>
      </c>
      <c r="S282" s="2">
        <v>16.442764559791495</v>
      </c>
      <c r="T282" s="2">
        <v>20.53431994791433</v>
      </c>
      <c r="U282" s="68" t="str">
        <f t="shared" si="4"/>
        <v>2011Regulatory service life - distribution substations and transformers</v>
      </c>
      <c r="V282" s="160"/>
    </row>
    <row r="283" spans="4:22" ht="15.5">
      <c r="D283" s="161" t="s">
        <v>154</v>
      </c>
      <c r="E283" s="2" t="s">
        <v>7</v>
      </c>
      <c r="F283" s="2">
        <v>39.4</v>
      </c>
      <c r="G283" s="2">
        <v>11.7966484597302</v>
      </c>
      <c r="H283" s="2">
        <v>6.3430652109706003</v>
      </c>
      <c r="I283" s="2">
        <v>24.7304779883851</v>
      </c>
      <c r="J283" s="2">
        <v>10.893215334800601</v>
      </c>
      <c r="K283" s="2">
        <v>15.799999999999997</v>
      </c>
      <c r="L283" s="2">
        <v>26.028471193096099</v>
      </c>
      <c r="M283" s="2">
        <v>20.799044453827399</v>
      </c>
      <c r="N283" s="2">
        <v>23</v>
      </c>
      <c r="O283" s="2">
        <v>26.431819466728701</v>
      </c>
      <c r="P283" s="2">
        <v>19.23</v>
      </c>
      <c r="Q283" s="2">
        <v>24.520763071274899</v>
      </c>
      <c r="R283" s="2">
        <v>14.097669102585701</v>
      </c>
      <c r="S283" s="2">
        <v>18.382379394308796</v>
      </c>
      <c r="T283" s="2">
        <v>20.103825262550576</v>
      </c>
      <c r="U283" s="68" t="str">
        <f t="shared" si="4"/>
        <v>2012Regulatory service life - distribution substations and transformers</v>
      </c>
      <c r="V283" s="160"/>
    </row>
    <row r="284" spans="4:22" ht="15.5">
      <c r="D284" s="161" t="s">
        <v>154</v>
      </c>
      <c r="E284" s="2" t="s">
        <v>8</v>
      </c>
      <c r="F284" s="2">
        <v>39.4</v>
      </c>
      <c r="G284" s="2">
        <v>11.612772346510198</v>
      </c>
      <c r="H284" s="2">
        <v>6.5941000318590994</v>
      </c>
      <c r="I284" s="2">
        <v>25.570920660801601</v>
      </c>
      <c r="J284" s="2">
        <v>10.739145354366102</v>
      </c>
      <c r="K284" s="2">
        <v>15.7</v>
      </c>
      <c r="L284" s="2">
        <v>26.0194500847048</v>
      </c>
      <c r="M284" s="2">
        <v>21.237146733496399</v>
      </c>
      <c r="N284" s="2">
        <v>23</v>
      </c>
      <c r="O284" s="2">
        <v>26.250069616246201</v>
      </c>
      <c r="P284" s="2">
        <v>18.029999999999998</v>
      </c>
      <c r="Q284" s="2">
        <v>23.974784427921797</v>
      </c>
      <c r="R284" s="2">
        <v>14.097669102585701</v>
      </c>
      <c r="S284" s="2">
        <v>19.061557527453097</v>
      </c>
      <c r="T284" s="2">
        <v>20.091972563281786</v>
      </c>
      <c r="U284" s="68" t="str">
        <f t="shared" si="4"/>
        <v>2013Regulatory service life - distribution substations and transformers</v>
      </c>
      <c r="V284" s="160"/>
    </row>
    <row r="285" spans="4:22" ht="15.5">
      <c r="D285" s="161" t="s">
        <v>154</v>
      </c>
      <c r="E285" s="2" t="s">
        <v>9</v>
      </c>
      <c r="F285" s="2">
        <v>39.4</v>
      </c>
      <c r="G285" s="2">
        <v>12.753878001123297</v>
      </c>
      <c r="H285" s="2">
        <v>7.0430877632350999</v>
      </c>
      <c r="I285" s="2">
        <v>22.698834459867001</v>
      </c>
      <c r="J285" s="2">
        <v>10.0035268638483</v>
      </c>
      <c r="K285" s="2">
        <v>15.299999999999997</v>
      </c>
      <c r="L285" s="2">
        <v>25.984048127055399</v>
      </c>
      <c r="M285" s="2">
        <v>21.545217398298998</v>
      </c>
      <c r="N285" s="2">
        <v>26.1</v>
      </c>
      <c r="O285" s="2">
        <v>26.3604251007628</v>
      </c>
      <c r="P285" s="2">
        <v>18.602</v>
      </c>
      <c r="Q285" s="2">
        <v>23.971944192263098</v>
      </c>
      <c r="R285" s="2">
        <v>14.097669102585701</v>
      </c>
      <c r="S285" s="2">
        <v>19.554817554920298</v>
      </c>
      <c r="T285" s="2">
        <v>20.243960611711429</v>
      </c>
      <c r="U285" s="68" t="str">
        <f t="shared" si="4"/>
        <v>2014Regulatory service life - distribution substations and transformers</v>
      </c>
      <c r="V285" s="160"/>
    </row>
    <row r="286" spans="4:22" ht="15.5">
      <c r="D286" s="161" t="s">
        <v>154</v>
      </c>
      <c r="E286" s="2" t="s">
        <v>10</v>
      </c>
      <c r="F286" s="2">
        <v>24.524043635246301</v>
      </c>
      <c r="G286" s="2">
        <v>13.074328157446303</v>
      </c>
      <c r="H286" s="2">
        <v>7.6293630276258995</v>
      </c>
      <c r="I286" s="2">
        <v>23.103745461599399</v>
      </c>
      <c r="J286" s="2">
        <v>10.810792699786003</v>
      </c>
      <c r="K286" s="2">
        <v>15.600000000000001</v>
      </c>
      <c r="L286" s="2">
        <v>27.290843661199698</v>
      </c>
      <c r="M286" s="2">
        <v>21.822799560030798</v>
      </c>
      <c r="N286" s="2">
        <v>26.701000000000004</v>
      </c>
      <c r="O286" s="2">
        <v>26.504323783193001</v>
      </c>
      <c r="P286" s="2">
        <v>17.809999999999995</v>
      </c>
      <c r="Q286" s="2">
        <v>24.056203973331598</v>
      </c>
      <c r="R286" s="2">
        <v>14.097669102585701</v>
      </c>
      <c r="S286" s="2">
        <v>19.228072120038298</v>
      </c>
      <c r="T286" s="2">
        <v>19.446656084434501</v>
      </c>
      <c r="U286" s="68" t="str">
        <f t="shared" si="4"/>
        <v>2015Regulatory service life - distribution substations and transformers</v>
      </c>
      <c r="V286" s="160"/>
    </row>
    <row r="287" spans="4:22" ht="15.5">
      <c r="D287" s="161" t="s">
        <v>154</v>
      </c>
      <c r="E287" s="55">
        <v>2016</v>
      </c>
      <c r="F287" s="160">
        <v>25</v>
      </c>
      <c r="G287" s="160">
        <v>13.489269360054003</v>
      </c>
      <c r="H287" s="160">
        <v>8.1062033956493025</v>
      </c>
      <c r="I287" s="160">
        <v>23.196553866859499</v>
      </c>
      <c r="J287" s="160">
        <v>10.935935103526898</v>
      </c>
      <c r="K287" s="160">
        <v>15</v>
      </c>
      <c r="L287" s="160">
        <v>24.211061489752598</v>
      </c>
      <c r="M287" s="160">
        <v>22</v>
      </c>
      <c r="N287" s="160">
        <v>24.782204978894704</v>
      </c>
      <c r="O287" s="160">
        <v>26</v>
      </c>
      <c r="P287" s="160">
        <v>26.562308992412802</v>
      </c>
      <c r="Q287" s="160">
        <v>24</v>
      </c>
      <c r="R287" s="160">
        <v>14.097669102585701</v>
      </c>
      <c r="S287" s="160">
        <v>17.840906986783896</v>
      </c>
      <c r="T287" s="160">
        <v>19.658722376894243</v>
      </c>
      <c r="U287" s="68" t="str">
        <f t="shared" si="4"/>
        <v>2016Regulatory service life - distribution substations and transformers</v>
      </c>
      <c r="V287" s="160"/>
    </row>
    <row r="288" spans="4:22" ht="15.5">
      <c r="D288" s="161" t="s">
        <v>154</v>
      </c>
      <c r="E288" s="55">
        <v>2017</v>
      </c>
      <c r="F288" s="160">
        <v>25</v>
      </c>
      <c r="G288" s="160">
        <v>14.122064090210095</v>
      </c>
      <c r="H288" s="160">
        <v>8.6178235165757968</v>
      </c>
      <c r="I288" s="160">
        <v>23.514333760443101</v>
      </c>
      <c r="J288" s="160">
        <v>11</v>
      </c>
      <c r="K288" s="160">
        <v>15.099999999999998</v>
      </c>
      <c r="L288" s="160">
        <v>25.309289020692699</v>
      </c>
      <c r="M288" s="160">
        <v>22.318604256734801</v>
      </c>
      <c r="N288" s="160">
        <v>25.406070465771002</v>
      </c>
      <c r="O288" s="160">
        <v>28</v>
      </c>
      <c r="P288" s="160">
        <v>26.133825445928704</v>
      </c>
      <c r="Q288" s="160">
        <v>25</v>
      </c>
      <c r="R288" s="160">
        <v>12.600000000000001</v>
      </c>
      <c r="S288" s="160">
        <v>16.929325537558096</v>
      </c>
      <c r="T288" s="160">
        <v>19.932238292422451</v>
      </c>
      <c r="U288" s="68" t="str">
        <f t="shared" si="4"/>
        <v>2017Regulatory service life - distribution substations and transformers</v>
      </c>
      <c r="V288" s="160"/>
    </row>
    <row r="289" spans="4:22" ht="15.5">
      <c r="D289" s="161" t="s">
        <v>154</v>
      </c>
      <c r="E289" s="55">
        <v>2018</v>
      </c>
      <c r="F289" s="160">
        <v>25.354910279999999</v>
      </c>
      <c r="G289" s="160">
        <v>14.930000000000003</v>
      </c>
      <c r="H289" s="160">
        <v>8.9013178082085034</v>
      </c>
      <c r="I289" s="160">
        <v>23.934000000000001</v>
      </c>
      <c r="J289" s="160">
        <v>11.558437143096601</v>
      </c>
      <c r="K289" s="160">
        <v>15</v>
      </c>
      <c r="L289" s="160">
        <v>25.73</v>
      </c>
      <c r="M289" s="160">
        <v>16.7442880598763</v>
      </c>
      <c r="N289" s="160">
        <v>25.675977982174004</v>
      </c>
      <c r="O289" s="160">
        <v>29.299999999999997</v>
      </c>
      <c r="P289" s="160">
        <v>26.690613976146505</v>
      </c>
      <c r="Q289" s="160">
        <v>25.9</v>
      </c>
      <c r="R289" s="160">
        <v>12.600000000000001</v>
      </c>
      <c r="S289" s="160">
        <v>21</v>
      </c>
      <c r="T289" s="160">
        <v>20.237110374964423</v>
      </c>
      <c r="U289" s="68" t="str">
        <f t="shared" si="4"/>
        <v>2018Regulatory service life - distribution substations and transformers</v>
      </c>
      <c r="V289" s="160"/>
    </row>
    <row r="290" spans="4:22" ht="15.5">
      <c r="D290" s="161" t="s">
        <v>154</v>
      </c>
      <c r="E290" s="55" t="s">
        <v>32</v>
      </c>
      <c r="F290" s="160">
        <v>25.98</v>
      </c>
      <c r="G290" s="160">
        <v>15.920000000000002</v>
      </c>
      <c r="H290" s="160">
        <v>9.9156988723471997</v>
      </c>
      <c r="I290" s="160">
        <v>24.056999999999999</v>
      </c>
      <c r="J290" s="160">
        <v>12</v>
      </c>
      <c r="K290" s="160">
        <v>15.3</v>
      </c>
      <c r="L290" s="160">
        <v>25.86</v>
      </c>
      <c r="M290" s="160">
        <v>16.646861633366399</v>
      </c>
      <c r="N290" s="160">
        <v>26.130097127608604</v>
      </c>
      <c r="O290" s="160">
        <v>30</v>
      </c>
      <c r="P290" s="160">
        <v>27.164864925141703</v>
      </c>
      <c r="Q290" s="160">
        <v>27</v>
      </c>
      <c r="R290" s="160">
        <v>14</v>
      </c>
      <c r="S290" s="160">
        <v>20</v>
      </c>
      <c r="T290" s="160">
        <v>20.712465897033134</v>
      </c>
      <c r="U290" s="68" t="str">
        <f t="shared" si="4"/>
        <v>2019Regulatory service life - distribution substations and transformers</v>
      </c>
      <c r="V290" s="160"/>
    </row>
    <row r="291" spans="4:22" ht="15.5">
      <c r="D291" s="161" t="s">
        <v>154</v>
      </c>
      <c r="E291" s="55" t="s">
        <v>33</v>
      </c>
      <c r="F291" s="160">
        <v>28</v>
      </c>
      <c r="G291" s="160">
        <v>15.689999999999998</v>
      </c>
      <c r="H291" s="160">
        <v>11.0519895107645</v>
      </c>
      <c r="I291" s="160">
        <v>23.879000000000001</v>
      </c>
      <c r="J291" s="160">
        <v>12</v>
      </c>
      <c r="K291" s="160">
        <v>15.7</v>
      </c>
      <c r="L291" s="160">
        <v>27.44</v>
      </c>
      <c r="M291" s="160">
        <v>16.561286973325</v>
      </c>
      <c r="N291" s="160">
        <v>26.533756075089304</v>
      </c>
      <c r="O291" s="160">
        <v>30</v>
      </c>
      <c r="P291" s="160">
        <v>27.934977897553203</v>
      </c>
      <c r="Q291" s="160">
        <v>27</v>
      </c>
      <c r="R291" s="160">
        <v>15</v>
      </c>
      <c r="S291" s="160">
        <v>14</v>
      </c>
      <c r="T291" s="160">
        <v>20.770786461195144</v>
      </c>
      <c r="U291" s="68" t="str">
        <f t="shared" si="4"/>
        <v>2020Regulatory service life - distribution substations and transformers</v>
      </c>
      <c r="V291" s="160"/>
    </row>
    <row r="292" spans="4:22" ht="15.5">
      <c r="D292" s="175" t="s">
        <v>157</v>
      </c>
      <c r="E292" s="55" t="s">
        <v>1</v>
      </c>
      <c r="F292" s="160">
        <v>42.2</v>
      </c>
      <c r="G292" s="160">
        <v>14.464569318083605</v>
      </c>
      <c r="H292" s="160">
        <v>12.4362356745592</v>
      </c>
      <c r="I292" s="160">
        <v>27.740623392230098</v>
      </c>
      <c r="J292" s="160">
        <v>24.018120101568599</v>
      </c>
      <c r="K292" s="160">
        <v>25.449999999999996</v>
      </c>
      <c r="L292" s="160">
        <v>33.431695591674099</v>
      </c>
      <c r="M292" s="160">
        <v>18.730206394115999</v>
      </c>
      <c r="N292" s="160">
        <v>24</v>
      </c>
      <c r="O292" s="160">
        <v>26.456205375696101</v>
      </c>
      <c r="P292" s="160">
        <v>31.94</v>
      </c>
      <c r="Q292" s="160">
        <v>31.831953092491897</v>
      </c>
      <c r="R292" s="160">
        <v>14.097669102585701</v>
      </c>
      <c r="S292" s="160">
        <v>22.034606754657098</v>
      </c>
      <c r="T292" s="160">
        <v>24.916563199833032</v>
      </c>
      <c r="U292" s="68" t="str">
        <f t="shared" si="4"/>
        <v>2006Regulatory service life - overhead lines less than 33Kv (wires and poles)</v>
      </c>
      <c r="V292" s="160"/>
    </row>
    <row r="293" spans="4:22" ht="15.5">
      <c r="D293" s="175" t="s">
        <v>157</v>
      </c>
      <c r="E293" s="55" t="s">
        <v>2</v>
      </c>
      <c r="F293" s="160">
        <v>42.2</v>
      </c>
      <c r="G293" s="160">
        <v>13.7894889011516</v>
      </c>
      <c r="H293" s="160">
        <v>2.5008584873686956</v>
      </c>
      <c r="I293" s="160">
        <v>28.312336380175601</v>
      </c>
      <c r="J293" s="160">
        <v>20.894755562065999</v>
      </c>
      <c r="K293" s="160">
        <v>25.7</v>
      </c>
      <c r="L293" s="160">
        <v>34.068371082776999</v>
      </c>
      <c r="M293" s="160">
        <v>18.8363084674967</v>
      </c>
      <c r="N293" s="160">
        <v>24</v>
      </c>
      <c r="O293" s="160">
        <v>26.611241055298201</v>
      </c>
      <c r="P293" s="160">
        <v>31.150000000000002</v>
      </c>
      <c r="Q293" s="160">
        <v>30.509505536251698</v>
      </c>
      <c r="R293" s="160">
        <v>14.097669102585701</v>
      </c>
      <c r="S293" s="160">
        <v>21.602166237932899</v>
      </c>
      <c r="T293" s="160">
        <v>23.876621486650293</v>
      </c>
      <c r="U293" s="68" t="str">
        <f t="shared" si="4"/>
        <v>2007Regulatory service life - overhead lines less than 33Kv (wires and poles)</v>
      </c>
      <c r="V293" s="160"/>
    </row>
    <row r="294" spans="4:22" ht="15.5">
      <c r="D294" s="175" t="s">
        <v>157</v>
      </c>
      <c r="E294" s="55" t="s">
        <v>3</v>
      </c>
      <c r="F294" s="160">
        <v>42.2</v>
      </c>
      <c r="G294" s="160">
        <v>13.149163566653201</v>
      </c>
      <c r="H294" s="160">
        <v>4.579430694927197</v>
      </c>
      <c r="I294" s="160">
        <v>28.823347728903499</v>
      </c>
      <c r="J294" s="160">
        <v>18.871860395585699</v>
      </c>
      <c r="K294" s="160">
        <v>25.4</v>
      </c>
      <c r="L294" s="160">
        <v>34.583608739025195</v>
      </c>
      <c r="M294" s="160">
        <v>18.877852221765099</v>
      </c>
      <c r="N294" s="160">
        <v>24</v>
      </c>
      <c r="O294" s="160">
        <v>26.772035612117502</v>
      </c>
      <c r="P294" s="160">
        <v>31.62</v>
      </c>
      <c r="Q294" s="160">
        <v>29.187773747379499</v>
      </c>
      <c r="R294" s="160">
        <v>14.097669102585701</v>
      </c>
      <c r="S294" s="160">
        <v>21.233744554830999</v>
      </c>
      <c r="T294" s="160">
        <v>23.814034740269541</v>
      </c>
      <c r="U294" s="68" t="str">
        <f t="shared" si="4"/>
        <v>2008Regulatory service life - overhead lines less than 33Kv (wires and poles)</v>
      </c>
      <c r="V294" s="160"/>
    </row>
    <row r="295" spans="4:22" ht="15.5">
      <c r="D295" s="175" t="s">
        <v>157</v>
      </c>
      <c r="E295" s="55" t="s">
        <v>4</v>
      </c>
      <c r="F295" s="160">
        <v>42.2</v>
      </c>
      <c r="G295" s="160">
        <v>12.723862976044998</v>
      </c>
      <c r="H295" s="160">
        <v>6.1410802883978022</v>
      </c>
      <c r="I295" s="160">
        <v>29.387997972713698</v>
      </c>
      <c r="J295" s="160">
        <v>17.071727162852</v>
      </c>
      <c r="K295" s="160">
        <v>24.999999999999996</v>
      </c>
      <c r="L295" s="160">
        <v>35.141620088971798</v>
      </c>
      <c r="M295" s="160">
        <v>18.902228764651699</v>
      </c>
      <c r="N295" s="160">
        <v>24</v>
      </c>
      <c r="O295" s="160">
        <v>26.944821071296101</v>
      </c>
      <c r="P295" s="160">
        <v>31.479999999999997</v>
      </c>
      <c r="Q295" s="160">
        <v>27.865196474646897</v>
      </c>
      <c r="R295" s="160">
        <v>14.097669102585701</v>
      </c>
      <c r="S295" s="160">
        <v>21.164948457476797</v>
      </c>
      <c r="T295" s="160">
        <v>23.722939454259823</v>
      </c>
      <c r="U295" s="68" t="str">
        <f t="shared" si="4"/>
        <v>2009Regulatory service life - overhead lines less than 33Kv (wires and poles)</v>
      </c>
      <c r="V295" s="160"/>
    </row>
    <row r="296" spans="4:22" ht="15.5">
      <c r="D296" s="175" t="s">
        <v>157</v>
      </c>
      <c r="E296" s="55" t="s">
        <v>5</v>
      </c>
      <c r="F296" s="160">
        <v>42.2</v>
      </c>
      <c r="G296" s="160">
        <v>13.472644317634597</v>
      </c>
      <c r="H296" s="160">
        <v>7.2582266164879954</v>
      </c>
      <c r="I296" s="160">
        <v>29.9352415739219</v>
      </c>
      <c r="J296" s="160">
        <v>15.3550130022488</v>
      </c>
      <c r="K296" s="160">
        <v>24.900000000000002</v>
      </c>
      <c r="L296" s="160">
        <v>37.814717741373997</v>
      </c>
      <c r="M296" s="160">
        <v>18.825031491480601</v>
      </c>
      <c r="N296" s="160">
        <v>24</v>
      </c>
      <c r="O296" s="160">
        <v>27.130220872435203</v>
      </c>
      <c r="P296" s="160">
        <v>28.21</v>
      </c>
      <c r="Q296" s="160">
        <v>26.540600501324597</v>
      </c>
      <c r="R296" s="160">
        <v>14.097669102585701</v>
      </c>
      <c r="S296" s="160">
        <v>22.061507108811796</v>
      </c>
      <c r="T296" s="160">
        <v>23.700062309164654</v>
      </c>
      <c r="U296" s="68" t="str">
        <f t="shared" si="4"/>
        <v>2010Regulatory service life - overhead lines less than 33Kv (wires and poles)</v>
      </c>
      <c r="V296" s="160"/>
    </row>
    <row r="297" spans="4:22" ht="15.5">
      <c r="D297" s="175" t="s">
        <v>157</v>
      </c>
      <c r="E297" s="55" t="s">
        <v>6</v>
      </c>
      <c r="F297" s="160">
        <v>42.2</v>
      </c>
      <c r="G297" s="160">
        <v>12.685909326870906</v>
      </c>
      <c r="H297" s="160">
        <v>7.3400317384665996</v>
      </c>
      <c r="I297" s="160">
        <v>30.404243698334799</v>
      </c>
      <c r="J297" s="160">
        <v>14.112687573332497</v>
      </c>
      <c r="K297" s="160">
        <v>15.352367822217097</v>
      </c>
      <c r="L297" s="160">
        <v>38.474547304610802</v>
      </c>
      <c r="M297" s="160">
        <v>18.902704594791398</v>
      </c>
      <c r="N297" s="160">
        <v>24</v>
      </c>
      <c r="O297" s="160">
        <v>27.322158988091001</v>
      </c>
      <c r="P297" s="160">
        <v>31.72</v>
      </c>
      <c r="Q297" s="160">
        <v>25.2141602418208</v>
      </c>
      <c r="R297" s="160">
        <v>14.097669102585701</v>
      </c>
      <c r="S297" s="160">
        <v>22.050819907419097</v>
      </c>
      <c r="T297" s="160">
        <v>23.134092878467197</v>
      </c>
      <c r="U297" s="68" t="str">
        <f t="shared" si="4"/>
        <v>2011Regulatory service life - overhead lines less than 33Kv (wires and poles)</v>
      </c>
      <c r="V297" s="160"/>
    </row>
    <row r="298" spans="4:22" ht="15.5">
      <c r="D298" s="175" t="s">
        <v>157</v>
      </c>
      <c r="E298" s="55" t="s">
        <v>7</v>
      </c>
      <c r="F298" s="160">
        <v>42.2</v>
      </c>
      <c r="G298" s="160">
        <v>11.9426222624434</v>
      </c>
      <c r="H298" s="160">
        <v>8.2078020843179971</v>
      </c>
      <c r="I298" s="160">
        <v>30.8476268523121</v>
      </c>
      <c r="J298" s="160">
        <v>13.381910249692098</v>
      </c>
      <c r="K298" s="160">
        <v>23.000000000000004</v>
      </c>
      <c r="L298" s="160">
        <v>38.436845218676197</v>
      </c>
      <c r="M298" s="160">
        <v>19.306423545686101</v>
      </c>
      <c r="N298" s="160">
        <v>24</v>
      </c>
      <c r="O298" s="160">
        <v>26.431819466728701</v>
      </c>
      <c r="P298" s="160">
        <v>29.15</v>
      </c>
      <c r="Q298" s="160">
        <v>24.520763071274899</v>
      </c>
      <c r="R298" s="160">
        <v>14.097669102585701</v>
      </c>
      <c r="S298" s="160">
        <v>21.796735010856096</v>
      </c>
      <c r="T298" s="160">
        <v>23.380015490326663</v>
      </c>
      <c r="U298" s="68" t="str">
        <f t="shared" si="4"/>
        <v>2012Regulatory service life - overhead lines less than 33Kv (wires and poles)</v>
      </c>
      <c r="V298" s="160"/>
    </row>
    <row r="299" spans="4:22" ht="15.5">
      <c r="D299" s="175" t="s">
        <v>157</v>
      </c>
      <c r="E299" s="55" t="s">
        <v>8</v>
      </c>
      <c r="F299" s="160">
        <v>42.2</v>
      </c>
      <c r="G299" s="160">
        <v>11.541685656022693</v>
      </c>
      <c r="H299" s="160">
        <v>8.2662038880336013</v>
      </c>
      <c r="I299" s="160">
        <v>31.605301870633799</v>
      </c>
      <c r="J299" s="160">
        <v>12.675811141031797</v>
      </c>
      <c r="K299" s="160">
        <v>23.000000000000004</v>
      </c>
      <c r="L299" s="160">
        <v>38.884687902993399</v>
      </c>
      <c r="M299" s="160">
        <v>19.699723908332</v>
      </c>
      <c r="N299" s="160">
        <v>24</v>
      </c>
      <c r="O299" s="160">
        <v>26.250069616246201</v>
      </c>
      <c r="P299" s="160">
        <v>31.880000000000003</v>
      </c>
      <c r="Q299" s="160">
        <v>23.974784427921797</v>
      </c>
      <c r="R299" s="160">
        <v>14.097669102585701</v>
      </c>
      <c r="S299" s="160">
        <v>20.295656827500697</v>
      </c>
      <c r="T299" s="160">
        <v>23.455113881521552</v>
      </c>
      <c r="U299" s="68" t="str">
        <f t="shared" si="4"/>
        <v>2013Regulatory service life - overhead lines less than 33Kv (wires and poles)</v>
      </c>
      <c r="V299" s="160"/>
    </row>
    <row r="300" spans="4:22" ht="15.5">
      <c r="D300" s="175" t="s">
        <v>157</v>
      </c>
      <c r="E300" s="55" t="s">
        <v>9</v>
      </c>
      <c r="F300" s="160">
        <v>41.6</v>
      </c>
      <c r="G300" s="160">
        <v>11.8262215952387</v>
      </c>
      <c r="H300" s="160">
        <v>8.6158196606932052</v>
      </c>
      <c r="I300" s="160">
        <v>39.159128843741001</v>
      </c>
      <c r="J300" s="160">
        <v>11.786143046875502</v>
      </c>
      <c r="K300" s="160">
        <v>22.799999999999997</v>
      </c>
      <c r="L300" s="160">
        <v>39.4626588818832</v>
      </c>
      <c r="M300" s="160">
        <v>20.030485746838202</v>
      </c>
      <c r="N300" s="160">
        <v>30.4</v>
      </c>
      <c r="O300" s="160">
        <v>26.3604251007628</v>
      </c>
      <c r="P300" s="160">
        <v>28.126999999999999</v>
      </c>
      <c r="Q300" s="160">
        <v>23.971944192263098</v>
      </c>
      <c r="R300" s="160">
        <v>14.097669102585701</v>
      </c>
      <c r="S300" s="160">
        <v>14.906943979317397</v>
      </c>
      <c r="T300" s="160">
        <v>23.796031439299917</v>
      </c>
      <c r="U300" s="68" t="str">
        <f t="shared" si="4"/>
        <v>2014Regulatory service life - overhead lines less than 33Kv (wires and poles)</v>
      </c>
      <c r="V300" s="160"/>
    </row>
    <row r="301" spans="4:22" ht="15.5">
      <c r="D301" s="175" t="s">
        <v>157</v>
      </c>
      <c r="E301" s="55" t="s">
        <v>10</v>
      </c>
      <c r="F301" s="160">
        <v>33.776354548437695</v>
      </c>
      <c r="G301" s="160">
        <v>12.032116171155003</v>
      </c>
      <c r="H301" s="160">
        <v>12.379616597799405</v>
      </c>
      <c r="I301" s="160">
        <v>41.395644063692004</v>
      </c>
      <c r="J301" s="160">
        <v>12.198497100598303</v>
      </c>
      <c r="K301" s="160">
        <v>22.300000000000004</v>
      </c>
      <c r="L301" s="160">
        <v>39.805620737901201</v>
      </c>
      <c r="M301" s="160">
        <v>20.4851793403204</v>
      </c>
      <c r="N301" s="160">
        <v>29.412999999999997</v>
      </c>
      <c r="O301" s="160">
        <v>26.504323783193001</v>
      </c>
      <c r="P301" s="160">
        <v>29.619999999999997</v>
      </c>
      <c r="Q301" s="160">
        <v>24.056203973331598</v>
      </c>
      <c r="R301" s="160">
        <v>14.097669102585701</v>
      </c>
      <c r="S301" s="160">
        <v>25.536221609734898</v>
      </c>
      <c r="T301" s="160">
        <v>24.54288907348209</v>
      </c>
      <c r="U301" s="68" t="str">
        <f t="shared" si="4"/>
        <v>2015Regulatory service life - overhead lines less than 33Kv (wires and poles)</v>
      </c>
      <c r="V301" s="160"/>
    </row>
    <row r="302" spans="4:22" ht="15.5">
      <c r="D302" s="175" t="s">
        <v>157</v>
      </c>
      <c r="E302" s="55">
        <v>2016</v>
      </c>
      <c r="F302" s="160">
        <v>36.106420999999997</v>
      </c>
      <c r="G302" s="160">
        <v>12.532093052435705</v>
      </c>
      <c r="H302" s="160">
        <v>12.176986316651202</v>
      </c>
      <c r="I302" s="160">
        <v>41.994774078038304</v>
      </c>
      <c r="J302" s="160">
        <v>12.036004575082302</v>
      </c>
      <c r="K302" s="160">
        <v>22</v>
      </c>
      <c r="L302" s="160">
        <v>42.975662330345202</v>
      </c>
      <c r="M302" s="160">
        <v>21</v>
      </c>
      <c r="N302" s="160">
        <v>30.7812049256124</v>
      </c>
      <c r="O302" s="160">
        <v>26</v>
      </c>
      <c r="P302" s="160">
        <v>26.562308992412802</v>
      </c>
      <c r="Q302" s="160">
        <v>24</v>
      </c>
      <c r="R302" s="160">
        <v>14.097669102585701</v>
      </c>
      <c r="S302" s="160">
        <v>25.540042911752998</v>
      </c>
      <c r="T302" s="160">
        <v>24.843083377494047</v>
      </c>
      <c r="U302" s="68" t="str">
        <f t="shared" si="4"/>
        <v>2016Regulatory service life - overhead lines less than 33Kv (wires and poles)</v>
      </c>
      <c r="V302" s="160"/>
    </row>
    <row r="303" spans="4:22" ht="15.5">
      <c r="D303" s="175" t="s">
        <v>157</v>
      </c>
      <c r="E303" s="55">
        <v>2017</v>
      </c>
      <c r="F303" s="160">
        <v>38</v>
      </c>
      <c r="G303" s="160">
        <v>13.035975030366401</v>
      </c>
      <c r="H303" s="160">
        <v>12.631882088243501</v>
      </c>
      <c r="I303" s="160">
        <v>42.687483530460398</v>
      </c>
      <c r="J303" s="160">
        <v>12</v>
      </c>
      <c r="K303" s="160">
        <v>22</v>
      </c>
      <c r="L303" s="160">
        <v>43.441493037522399</v>
      </c>
      <c r="M303" s="160">
        <v>20.924330498529699</v>
      </c>
      <c r="N303" s="160">
        <v>34.077219505799597</v>
      </c>
      <c r="O303" s="160">
        <v>28</v>
      </c>
      <c r="P303" s="160">
        <v>26.133825445928704</v>
      </c>
      <c r="Q303" s="160">
        <v>25</v>
      </c>
      <c r="R303" s="160">
        <v>12.600000000000001</v>
      </c>
      <c r="S303" s="160">
        <v>25.471185813729999</v>
      </c>
      <c r="T303" s="160">
        <v>25.428813925041485</v>
      </c>
      <c r="U303" s="68" t="str">
        <f t="shared" si="4"/>
        <v>2017Regulatory service life - overhead lines less than 33Kv (wires and poles)</v>
      </c>
      <c r="V303" s="160"/>
    </row>
    <row r="304" spans="4:22" ht="15.5">
      <c r="D304" s="175" t="s">
        <v>157</v>
      </c>
      <c r="E304" s="55">
        <v>2018</v>
      </c>
      <c r="F304" s="160">
        <v>40.396705243</v>
      </c>
      <c r="G304" s="160">
        <v>13.450000000000003</v>
      </c>
      <c r="H304" s="160">
        <v>12.9058042702286</v>
      </c>
      <c r="I304" s="160">
        <v>43.521999999999998</v>
      </c>
      <c r="J304" s="160">
        <v>11.945603803496802</v>
      </c>
      <c r="K304" s="160">
        <v>20.799999999999997</v>
      </c>
      <c r="L304" s="160">
        <v>44.01</v>
      </c>
      <c r="M304" s="160">
        <v>13.1119716553562</v>
      </c>
      <c r="N304" s="160">
        <v>34.223819066124292</v>
      </c>
      <c r="O304" s="160">
        <v>29.299999999999997</v>
      </c>
      <c r="P304" s="160">
        <v>26.690613976146505</v>
      </c>
      <c r="Q304" s="160">
        <v>25.9</v>
      </c>
      <c r="R304" s="160">
        <v>12.600000000000001</v>
      </c>
      <c r="S304" s="160">
        <v>28</v>
      </c>
      <c r="T304" s="160">
        <v>25.489751286739452</v>
      </c>
      <c r="U304" s="68" t="str">
        <f t="shared" si="4"/>
        <v>2018Regulatory service life - overhead lines less than 33Kv (wires and poles)</v>
      </c>
      <c r="V304" s="160"/>
    </row>
    <row r="305" spans="4:22" ht="15.5">
      <c r="D305" s="175" t="s">
        <v>157</v>
      </c>
      <c r="E305" s="55" t="s">
        <v>32</v>
      </c>
      <c r="F305" s="160">
        <v>36.36</v>
      </c>
      <c r="G305" s="160">
        <v>14.440000000000005</v>
      </c>
      <c r="H305" s="160">
        <v>13.430237649562201</v>
      </c>
      <c r="I305" s="160">
        <v>44.103000000000002</v>
      </c>
      <c r="J305" s="160">
        <v>12</v>
      </c>
      <c r="K305" s="160">
        <v>20</v>
      </c>
      <c r="L305" s="160">
        <v>44.269999999999996</v>
      </c>
      <c r="M305" s="160">
        <v>13.092557776319602</v>
      </c>
      <c r="N305" s="160">
        <v>34.924697476084802</v>
      </c>
      <c r="O305" s="160">
        <v>30</v>
      </c>
      <c r="P305" s="160">
        <v>27.164864925141703</v>
      </c>
      <c r="Q305" s="160">
        <v>27</v>
      </c>
      <c r="R305" s="160">
        <v>14</v>
      </c>
      <c r="S305" s="160">
        <v>29</v>
      </c>
      <c r="T305" s="160">
        <v>25.69895413050774</v>
      </c>
      <c r="U305" s="68" t="str">
        <f t="shared" si="4"/>
        <v>2019Regulatory service life - overhead lines less than 33Kv (wires and poles)</v>
      </c>
      <c r="V305" s="160"/>
    </row>
    <row r="306" spans="4:22" ht="15.5">
      <c r="D306" s="175" t="s">
        <v>157</v>
      </c>
      <c r="E306" s="55" t="s">
        <v>33</v>
      </c>
      <c r="F306" s="160">
        <v>36</v>
      </c>
      <c r="G306" s="160">
        <v>14.279999999999994</v>
      </c>
      <c r="H306" s="160">
        <v>13.4399060279395</v>
      </c>
      <c r="I306" s="160">
        <v>44.427999999999997</v>
      </c>
      <c r="J306" s="160">
        <v>13</v>
      </c>
      <c r="K306" s="160">
        <v>19.600000000000001</v>
      </c>
      <c r="L306" s="160">
        <v>43.01</v>
      </c>
      <c r="M306" s="160">
        <v>13.003937360133602</v>
      </c>
      <c r="N306" s="160">
        <v>35.438695662949598</v>
      </c>
      <c r="O306" s="160">
        <v>30</v>
      </c>
      <c r="P306" s="160">
        <v>27.934977897553203</v>
      </c>
      <c r="Q306" s="160">
        <v>27</v>
      </c>
      <c r="R306" s="160">
        <v>15</v>
      </c>
      <c r="S306" s="160">
        <v>28</v>
      </c>
      <c r="T306" s="160">
        <v>25.723965496326848</v>
      </c>
      <c r="U306" s="68" t="str">
        <f t="shared" si="4"/>
        <v>2020Regulatory service life - overhead lines less than 33Kv (wires and poles)</v>
      </c>
      <c r="V306" s="160"/>
    </row>
    <row r="307" spans="4:22" ht="15.5">
      <c r="D307" s="161"/>
      <c r="E307" s="55"/>
      <c r="F307" s="160"/>
      <c r="G307" s="160"/>
      <c r="H307" s="160"/>
      <c r="I307" s="160"/>
      <c r="J307" s="160"/>
      <c r="K307" s="160"/>
      <c r="L307" s="160"/>
      <c r="M307" s="160"/>
      <c r="N307" s="160"/>
      <c r="O307" s="160"/>
      <c r="P307" s="160"/>
      <c r="Q307" s="160"/>
      <c r="R307" s="160"/>
      <c r="S307" s="160"/>
      <c r="T307" s="160"/>
      <c r="U307" s="162"/>
      <c r="V307" s="160"/>
    </row>
    <row r="308" spans="4:22" ht="15.5">
      <c r="D308" s="71"/>
      <c r="E308" s="55"/>
      <c r="F308" s="160"/>
      <c r="G308" s="160"/>
      <c r="H308" s="160"/>
      <c r="I308" s="160"/>
      <c r="J308" s="160"/>
      <c r="K308" s="160"/>
      <c r="L308" s="160"/>
      <c r="M308" s="160"/>
      <c r="N308" s="160"/>
      <c r="O308" s="160"/>
      <c r="P308" s="160"/>
      <c r="Q308" s="160"/>
      <c r="R308" s="160"/>
      <c r="S308" s="160"/>
      <c r="T308" s="160"/>
      <c r="U308" s="162"/>
      <c r="V308" s="160"/>
    </row>
    <row r="309" spans="4:22" ht="15.5">
      <c r="D309" s="71"/>
      <c r="E309" s="55"/>
      <c r="F309" s="160"/>
      <c r="G309" s="160"/>
      <c r="H309" s="160"/>
      <c r="I309" s="160"/>
      <c r="J309" s="160"/>
      <c r="K309" s="160"/>
      <c r="L309" s="160"/>
      <c r="M309" s="160"/>
      <c r="N309" s="160"/>
      <c r="O309" s="160"/>
      <c r="P309" s="160"/>
      <c r="Q309" s="160"/>
      <c r="R309" s="160"/>
      <c r="S309" s="160"/>
      <c r="T309" s="160"/>
      <c r="U309" s="162"/>
      <c r="V309" s="160"/>
    </row>
    <row r="310" spans="4:22" ht="15.5">
      <c r="D310" s="71"/>
      <c r="E310" s="55"/>
      <c r="F310" s="160"/>
      <c r="G310" s="160"/>
      <c r="H310" s="160"/>
      <c r="I310" s="160"/>
      <c r="J310" s="160"/>
      <c r="K310" s="160"/>
      <c r="L310" s="160"/>
      <c r="M310" s="160"/>
      <c r="N310" s="160"/>
      <c r="O310" s="160"/>
      <c r="P310" s="160"/>
      <c r="Q310" s="160"/>
      <c r="R310" s="160"/>
      <c r="S310" s="160"/>
      <c r="T310" s="160"/>
      <c r="U310" s="162"/>
      <c r="V310" s="160"/>
    </row>
    <row r="311" spans="4:22" ht="15.5">
      <c r="D311" s="71"/>
      <c r="E311" s="55"/>
      <c r="F311" s="160"/>
      <c r="G311" s="160"/>
      <c r="H311" s="160"/>
      <c r="I311" s="160"/>
      <c r="J311" s="160"/>
      <c r="K311" s="160"/>
      <c r="L311" s="160"/>
      <c r="M311" s="160"/>
      <c r="N311" s="160"/>
      <c r="O311" s="160"/>
      <c r="P311" s="160"/>
      <c r="Q311" s="160"/>
      <c r="R311" s="160"/>
      <c r="S311" s="160"/>
      <c r="T311" s="160"/>
      <c r="U311" s="162"/>
      <c r="V311" s="160"/>
    </row>
    <row r="312" spans="4:22" ht="15.5">
      <c r="D312" s="71"/>
      <c r="E312" s="55"/>
      <c r="F312" s="160"/>
      <c r="G312" s="160"/>
      <c r="H312" s="160"/>
      <c r="I312" s="160"/>
      <c r="J312" s="160"/>
      <c r="K312" s="160"/>
      <c r="L312" s="160"/>
      <c r="M312" s="160"/>
      <c r="N312" s="160"/>
      <c r="O312" s="160"/>
      <c r="P312" s="160"/>
      <c r="Q312" s="160"/>
      <c r="R312" s="160"/>
      <c r="S312" s="160"/>
      <c r="T312" s="160"/>
      <c r="U312" s="162"/>
      <c r="V312" s="160"/>
    </row>
    <row r="313" spans="4:22" ht="15.5">
      <c r="D313" s="71"/>
      <c r="E313" s="55"/>
      <c r="F313" s="160"/>
      <c r="G313" s="160"/>
      <c r="H313" s="160"/>
      <c r="I313" s="160"/>
      <c r="J313" s="160"/>
      <c r="K313" s="160"/>
      <c r="L313" s="160"/>
      <c r="M313" s="160"/>
      <c r="N313" s="160"/>
      <c r="O313" s="160"/>
      <c r="P313" s="160"/>
      <c r="Q313" s="160"/>
      <c r="R313" s="160"/>
      <c r="S313" s="160"/>
      <c r="T313" s="160"/>
      <c r="U313" s="162"/>
      <c r="V313" s="160"/>
    </row>
    <row r="314" spans="4:22" ht="15.5">
      <c r="D314" s="71"/>
      <c r="E314" s="55"/>
      <c r="F314" s="160"/>
      <c r="G314" s="160"/>
      <c r="H314" s="160"/>
      <c r="I314" s="160"/>
      <c r="J314" s="160"/>
      <c r="K314" s="160"/>
      <c r="L314" s="160"/>
      <c r="M314" s="160"/>
      <c r="N314" s="160"/>
      <c r="O314" s="160"/>
      <c r="P314" s="160"/>
      <c r="Q314" s="160"/>
      <c r="R314" s="160"/>
      <c r="S314" s="160"/>
      <c r="T314" s="160"/>
      <c r="U314" s="162"/>
      <c r="V314" s="160"/>
    </row>
    <row r="315" spans="4:22" ht="15.5">
      <c r="D315" s="71"/>
      <c r="E315" s="55"/>
      <c r="F315" s="160"/>
      <c r="G315" s="160"/>
      <c r="H315" s="160"/>
      <c r="I315" s="160"/>
      <c r="J315" s="160"/>
      <c r="K315" s="160"/>
      <c r="L315" s="160"/>
      <c r="M315" s="160"/>
      <c r="N315" s="160"/>
      <c r="O315" s="160"/>
      <c r="P315" s="160"/>
      <c r="Q315" s="160"/>
      <c r="R315" s="160"/>
      <c r="S315" s="160"/>
      <c r="T315" s="160"/>
      <c r="U315" s="162"/>
      <c r="V315" s="160"/>
    </row>
    <row r="316" spans="4:22" ht="15.5">
      <c r="D316" s="71"/>
      <c r="E316" s="55"/>
      <c r="F316" s="160"/>
      <c r="G316" s="160"/>
      <c r="H316" s="160"/>
      <c r="I316" s="160"/>
      <c r="J316" s="160"/>
      <c r="K316" s="160"/>
      <c r="L316" s="160"/>
      <c r="M316" s="160"/>
      <c r="N316" s="160"/>
      <c r="O316" s="160"/>
      <c r="P316" s="160"/>
      <c r="Q316" s="160"/>
      <c r="R316" s="160"/>
      <c r="S316" s="160"/>
      <c r="T316" s="160"/>
      <c r="U316" s="162"/>
      <c r="V316" s="160"/>
    </row>
    <row r="317" spans="4:22" ht="15.5">
      <c r="D317" s="71"/>
      <c r="E317" s="55"/>
      <c r="F317" s="160"/>
      <c r="G317" s="160"/>
      <c r="H317" s="160"/>
      <c r="I317" s="160"/>
      <c r="J317" s="160"/>
      <c r="K317" s="160"/>
      <c r="L317" s="160"/>
      <c r="M317" s="160"/>
      <c r="N317" s="160"/>
      <c r="O317" s="160"/>
      <c r="P317" s="160"/>
      <c r="Q317" s="160"/>
      <c r="R317" s="160"/>
      <c r="S317" s="160"/>
      <c r="T317" s="160"/>
      <c r="U317" s="162"/>
      <c r="V317" s="160"/>
    </row>
    <row r="318" spans="4:22" ht="15.5">
      <c r="D318" s="71"/>
      <c r="E318" s="55"/>
      <c r="F318" s="160"/>
      <c r="G318" s="160"/>
      <c r="H318" s="160"/>
      <c r="I318" s="160"/>
      <c r="J318" s="160"/>
      <c r="K318" s="160"/>
      <c r="L318" s="160"/>
      <c r="M318" s="160"/>
      <c r="N318" s="160"/>
      <c r="O318" s="160"/>
      <c r="P318" s="160"/>
      <c r="Q318" s="160"/>
      <c r="R318" s="160"/>
      <c r="S318" s="160"/>
      <c r="T318" s="160"/>
      <c r="U318" s="162"/>
      <c r="V318" s="160"/>
    </row>
    <row r="319" spans="4:22" ht="15.5">
      <c r="D319" s="71"/>
      <c r="E319" s="55"/>
      <c r="F319" s="160"/>
      <c r="G319" s="160"/>
      <c r="H319" s="160"/>
      <c r="I319" s="160"/>
      <c r="J319" s="160"/>
      <c r="K319" s="160"/>
      <c r="L319" s="160"/>
      <c r="M319" s="160"/>
      <c r="N319" s="160"/>
      <c r="O319" s="160"/>
      <c r="P319" s="160"/>
      <c r="Q319" s="160"/>
      <c r="R319" s="160"/>
      <c r="S319" s="160"/>
      <c r="T319" s="160"/>
      <c r="U319" s="162"/>
      <c r="V319" s="160"/>
    </row>
    <row r="320" spans="4:22" ht="15.5">
      <c r="D320" s="71"/>
      <c r="E320" s="72"/>
      <c r="F320" s="160"/>
      <c r="G320" s="160"/>
      <c r="H320" s="160"/>
      <c r="I320" s="160"/>
      <c r="J320" s="160"/>
      <c r="K320" s="160"/>
      <c r="L320" s="160"/>
      <c r="M320" s="160"/>
      <c r="N320" s="160"/>
      <c r="O320" s="160"/>
      <c r="P320" s="160"/>
      <c r="Q320" s="160"/>
      <c r="R320" s="160"/>
      <c r="S320" s="160"/>
      <c r="T320" s="160"/>
      <c r="U320" s="162"/>
      <c r="V320" s="160"/>
    </row>
    <row r="321" spans="4:22" ht="15.5">
      <c r="D321" s="71"/>
      <c r="E321" s="72"/>
      <c r="F321" s="160"/>
      <c r="G321" s="160"/>
      <c r="H321" s="160"/>
      <c r="I321" s="160"/>
      <c r="J321" s="160"/>
      <c r="K321" s="160"/>
      <c r="L321" s="160"/>
      <c r="M321" s="160"/>
      <c r="N321" s="160"/>
      <c r="O321" s="160"/>
      <c r="P321" s="160"/>
      <c r="Q321" s="160"/>
      <c r="R321" s="160"/>
      <c r="S321" s="160"/>
      <c r="T321" s="160"/>
      <c r="U321" s="162"/>
      <c r="V321" s="160"/>
    </row>
    <row r="322" spans="4:22" ht="15.5">
      <c r="D322" s="71"/>
      <c r="E322" s="72"/>
      <c r="F322" s="160"/>
      <c r="G322" s="160"/>
      <c r="H322" s="160"/>
      <c r="I322" s="160"/>
      <c r="J322" s="160"/>
      <c r="K322" s="160"/>
      <c r="L322" s="160"/>
      <c r="M322" s="160"/>
      <c r="N322" s="160"/>
      <c r="O322" s="160"/>
      <c r="P322" s="160"/>
      <c r="Q322" s="160"/>
      <c r="R322" s="160"/>
      <c r="S322" s="160"/>
      <c r="T322" s="160"/>
      <c r="U322" s="162"/>
      <c r="V322" s="160"/>
    </row>
    <row r="323" spans="4:22" ht="15.5">
      <c r="D323" s="71"/>
      <c r="E323" s="72"/>
      <c r="F323" s="160"/>
      <c r="G323" s="160"/>
      <c r="H323" s="160"/>
      <c r="I323" s="160"/>
      <c r="J323" s="160"/>
      <c r="K323" s="160"/>
      <c r="L323" s="160"/>
      <c r="M323" s="160"/>
      <c r="N323" s="160"/>
      <c r="O323" s="160"/>
      <c r="P323" s="160"/>
      <c r="Q323" s="160"/>
      <c r="R323" s="160"/>
      <c r="S323" s="160"/>
      <c r="T323" s="160"/>
      <c r="U323" s="162"/>
      <c r="V323" s="160"/>
    </row>
    <row r="324" spans="4:22" ht="15.5">
      <c r="D324" s="71"/>
      <c r="E324" s="72"/>
      <c r="F324" s="160"/>
      <c r="G324" s="160"/>
      <c r="H324" s="160"/>
      <c r="I324" s="160"/>
      <c r="J324" s="160"/>
      <c r="K324" s="160"/>
      <c r="L324" s="160"/>
      <c r="M324" s="160"/>
      <c r="N324" s="160"/>
      <c r="O324" s="160"/>
      <c r="P324" s="160"/>
      <c r="Q324" s="160"/>
      <c r="R324" s="160"/>
      <c r="S324" s="160"/>
      <c r="T324" s="160"/>
      <c r="U324" s="162"/>
      <c r="V324" s="160"/>
    </row>
    <row r="325" spans="4:22" ht="15.5">
      <c r="D325" s="71"/>
      <c r="E325" s="72"/>
      <c r="F325" s="160"/>
      <c r="G325" s="160"/>
      <c r="H325" s="160"/>
      <c r="I325" s="160"/>
      <c r="J325" s="160"/>
      <c r="K325" s="160"/>
      <c r="L325" s="160"/>
      <c r="M325" s="160"/>
      <c r="N325" s="160"/>
      <c r="O325" s="160"/>
      <c r="P325" s="160"/>
      <c r="Q325" s="160"/>
      <c r="R325" s="160"/>
      <c r="S325" s="160"/>
      <c r="T325" s="160"/>
      <c r="U325" s="162"/>
      <c r="V325" s="160"/>
    </row>
    <row r="326" spans="4:22" ht="15.5">
      <c r="D326" s="71"/>
      <c r="E326" s="72"/>
      <c r="F326" s="160"/>
      <c r="G326" s="160"/>
      <c r="H326" s="160"/>
      <c r="I326" s="160"/>
      <c r="J326" s="160"/>
      <c r="K326" s="160"/>
      <c r="L326" s="160"/>
      <c r="M326" s="160"/>
      <c r="N326" s="160"/>
      <c r="O326" s="160"/>
      <c r="P326" s="160"/>
      <c r="Q326" s="160"/>
      <c r="R326" s="160"/>
      <c r="S326" s="160"/>
      <c r="T326" s="160"/>
      <c r="U326" s="162"/>
      <c r="V326" s="160"/>
    </row>
    <row r="327" spans="4:22" ht="15.5">
      <c r="D327" s="71"/>
      <c r="E327" s="72"/>
      <c r="F327" s="160"/>
      <c r="G327" s="160"/>
      <c r="H327" s="160"/>
      <c r="I327" s="160"/>
      <c r="J327" s="160"/>
      <c r="K327" s="160"/>
      <c r="L327" s="160"/>
      <c r="M327" s="160"/>
      <c r="N327" s="160"/>
      <c r="O327" s="160"/>
      <c r="P327" s="160"/>
      <c r="Q327" s="160"/>
      <c r="R327" s="160"/>
      <c r="S327" s="160"/>
      <c r="T327" s="160"/>
      <c r="U327" s="162"/>
      <c r="V327" s="160"/>
    </row>
    <row r="328" spans="4:22" ht="15.5">
      <c r="D328" s="71"/>
      <c r="E328" s="72"/>
      <c r="F328" s="160"/>
      <c r="G328" s="160"/>
      <c r="H328" s="160"/>
      <c r="I328" s="160"/>
      <c r="J328" s="160"/>
      <c r="K328" s="160"/>
      <c r="L328" s="160"/>
      <c r="M328" s="160"/>
      <c r="N328" s="160"/>
      <c r="O328" s="160"/>
      <c r="P328" s="160"/>
      <c r="Q328" s="160"/>
      <c r="R328" s="160"/>
      <c r="S328" s="160"/>
      <c r="T328" s="160"/>
      <c r="U328" s="162"/>
      <c r="V328" s="160"/>
    </row>
    <row r="329" spans="4:22" ht="15.5">
      <c r="D329" s="71"/>
      <c r="E329" s="72"/>
      <c r="F329" s="160"/>
      <c r="G329" s="160"/>
      <c r="H329" s="160"/>
      <c r="I329" s="160"/>
      <c r="J329" s="160"/>
      <c r="K329" s="160"/>
      <c r="L329" s="160"/>
      <c r="M329" s="160"/>
      <c r="N329" s="160"/>
      <c r="O329" s="160"/>
      <c r="P329" s="160"/>
      <c r="Q329" s="160"/>
      <c r="R329" s="160"/>
      <c r="S329" s="160"/>
      <c r="T329" s="160"/>
      <c r="U329" s="162"/>
      <c r="V329" s="160"/>
    </row>
    <row r="330" spans="4:22" ht="15.5">
      <c r="D330" s="71"/>
      <c r="E330" s="72"/>
      <c r="F330" s="160"/>
      <c r="G330" s="160"/>
      <c r="H330" s="160"/>
      <c r="I330" s="160"/>
      <c r="J330" s="160"/>
      <c r="K330" s="160"/>
      <c r="L330" s="160"/>
      <c r="M330" s="160"/>
      <c r="N330" s="160"/>
      <c r="O330" s="160"/>
      <c r="P330" s="160"/>
      <c r="Q330" s="160"/>
      <c r="R330" s="160"/>
      <c r="S330" s="160"/>
      <c r="T330" s="160"/>
      <c r="U330" s="162"/>
      <c r="V330" s="160"/>
    </row>
    <row r="331" spans="4:22" ht="15.5">
      <c r="D331" s="71"/>
      <c r="E331" s="72"/>
      <c r="F331" s="160"/>
      <c r="G331" s="160"/>
      <c r="H331" s="160"/>
      <c r="I331" s="160"/>
      <c r="J331" s="160"/>
      <c r="K331" s="160"/>
      <c r="L331" s="160"/>
      <c r="M331" s="160"/>
      <c r="N331" s="160"/>
      <c r="O331" s="160"/>
      <c r="P331" s="160"/>
      <c r="Q331" s="160"/>
      <c r="R331" s="160"/>
      <c r="S331" s="160"/>
      <c r="T331" s="160"/>
      <c r="U331" s="162"/>
      <c r="V331" s="160"/>
    </row>
    <row r="332" spans="4:22" ht="15.5">
      <c r="D332" s="71"/>
      <c r="E332" s="72"/>
      <c r="F332" s="160"/>
      <c r="G332" s="160"/>
      <c r="H332" s="160"/>
      <c r="I332" s="160"/>
      <c r="J332" s="160"/>
      <c r="K332" s="160"/>
      <c r="L332" s="160"/>
      <c r="M332" s="160"/>
      <c r="N332" s="160"/>
      <c r="O332" s="160"/>
      <c r="P332" s="160"/>
      <c r="Q332" s="160"/>
      <c r="R332" s="160"/>
      <c r="S332" s="160"/>
      <c r="T332" s="160"/>
      <c r="U332" s="162"/>
      <c r="V332" s="160"/>
    </row>
    <row r="333" spans="4:22" ht="15.5">
      <c r="D333" s="71"/>
      <c r="E333" s="72"/>
      <c r="F333" s="160"/>
      <c r="G333" s="160"/>
      <c r="H333" s="160"/>
      <c r="I333" s="160"/>
      <c r="J333" s="160"/>
      <c r="K333" s="160"/>
      <c r="L333" s="160"/>
      <c r="M333" s="160"/>
      <c r="N333" s="160"/>
      <c r="O333" s="160"/>
      <c r="P333" s="160"/>
      <c r="Q333" s="160"/>
      <c r="R333" s="160"/>
      <c r="S333" s="160"/>
      <c r="T333" s="160"/>
      <c r="U333" s="162"/>
      <c r="V333" s="160"/>
    </row>
    <row r="334" spans="4:22" ht="15.5">
      <c r="D334" s="71"/>
      <c r="E334" s="72"/>
      <c r="F334" s="160"/>
      <c r="G334" s="160"/>
      <c r="H334" s="160"/>
      <c r="I334" s="160"/>
      <c r="J334" s="160"/>
      <c r="K334" s="160"/>
      <c r="L334" s="160"/>
      <c r="M334" s="160"/>
      <c r="N334" s="160"/>
      <c r="O334" s="160"/>
      <c r="P334" s="160"/>
      <c r="Q334" s="160"/>
      <c r="R334" s="160"/>
      <c r="S334" s="160"/>
      <c r="T334" s="160"/>
      <c r="U334" s="162"/>
      <c r="V334" s="160"/>
    </row>
    <row r="335" spans="4:22" ht="15.5">
      <c r="D335" s="71"/>
      <c r="E335" s="72"/>
      <c r="F335" s="160"/>
      <c r="G335" s="160"/>
      <c r="H335" s="160"/>
      <c r="I335" s="160"/>
      <c r="J335" s="160"/>
      <c r="K335" s="160"/>
      <c r="L335" s="160"/>
      <c r="M335" s="160"/>
      <c r="N335" s="160"/>
      <c r="O335" s="160"/>
      <c r="P335" s="160"/>
      <c r="Q335" s="160"/>
      <c r="R335" s="160"/>
      <c r="S335" s="160"/>
      <c r="T335" s="160"/>
      <c r="U335" s="162"/>
      <c r="V335" s="160"/>
    </row>
    <row r="336" spans="4:22" ht="15.5">
      <c r="D336" s="71"/>
      <c r="E336" s="72"/>
      <c r="F336" s="55"/>
      <c r="G336" s="55"/>
      <c r="H336" s="55"/>
      <c r="I336" s="55"/>
      <c r="J336" s="55"/>
      <c r="K336" s="55"/>
      <c r="L336" s="55"/>
      <c r="M336" s="55"/>
      <c r="N336" s="55"/>
      <c r="O336" s="55"/>
      <c r="P336" s="55"/>
      <c r="Q336" s="55"/>
      <c r="R336" s="55"/>
      <c r="S336" s="55"/>
      <c r="T336" s="55"/>
      <c r="U336" s="163"/>
      <c r="V336" s="55"/>
    </row>
    <row r="337" spans="4:22" ht="15.5">
      <c r="D337" s="71"/>
      <c r="E337" s="72"/>
      <c r="F337" s="55"/>
      <c r="G337" s="55"/>
      <c r="H337" s="55"/>
      <c r="I337" s="55"/>
      <c r="J337" s="55"/>
      <c r="K337" s="55"/>
      <c r="L337" s="55"/>
      <c r="M337" s="55"/>
      <c r="N337" s="55"/>
      <c r="O337" s="55"/>
      <c r="P337" s="55"/>
      <c r="Q337" s="55"/>
      <c r="R337" s="55"/>
      <c r="S337" s="55"/>
      <c r="T337" s="55"/>
      <c r="U337" s="163"/>
      <c r="V337" s="55"/>
    </row>
    <row r="338" spans="4:22" ht="15.5">
      <c r="D338" s="71"/>
      <c r="E338" s="72"/>
      <c r="F338" s="55"/>
      <c r="G338" s="55"/>
      <c r="H338" s="55"/>
      <c r="I338" s="55"/>
      <c r="J338" s="55"/>
      <c r="K338" s="55"/>
      <c r="L338" s="55"/>
      <c r="M338" s="55"/>
      <c r="N338" s="55"/>
      <c r="O338" s="55"/>
      <c r="P338" s="55"/>
      <c r="Q338" s="55"/>
      <c r="R338" s="55"/>
      <c r="S338" s="55"/>
      <c r="T338" s="55"/>
      <c r="U338" s="163"/>
      <c r="V338" s="55"/>
    </row>
    <row r="339" spans="4:22" ht="15.5">
      <c r="D339" s="71"/>
      <c r="E339" s="72"/>
      <c r="F339" s="55"/>
      <c r="G339" s="55"/>
      <c r="H339" s="55"/>
      <c r="I339" s="55"/>
      <c r="J339" s="55"/>
      <c r="K339" s="55"/>
      <c r="L339" s="55"/>
      <c r="M339" s="55"/>
      <c r="N339" s="55"/>
      <c r="O339" s="55"/>
      <c r="P339" s="55"/>
      <c r="Q339" s="55"/>
      <c r="R339" s="55"/>
      <c r="S339" s="55"/>
      <c r="T339" s="55"/>
      <c r="U339" s="163"/>
      <c r="V339" s="55"/>
    </row>
    <row r="340" spans="4:22" ht="15.5">
      <c r="D340" s="71"/>
      <c r="E340" s="72"/>
      <c r="F340" s="55"/>
      <c r="G340" s="55"/>
      <c r="H340" s="55"/>
      <c r="I340" s="55"/>
      <c r="J340" s="55"/>
      <c r="K340" s="55"/>
      <c r="L340" s="55"/>
      <c r="M340" s="55"/>
      <c r="N340" s="55"/>
      <c r="O340" s="55"/>
      <c r="P340" s="55"/>
      <c r="Q340" s="55"/>
      <c r="R340" s="55"/>
      <c r="S340" s="55"/>
      <c r="T340" s="55"/>
      <c r="U340" s="163"/>
      <c r="V340" s="55"/>
    </row>
    <row r="341" spans="4:22" ht="15.5">
      <c r="D341" s="71"/>
      <c r="E341" s="72"/>
      <c r="F341" s="55"/>
      <c r="G341" s="55"/>
      <c r="H341" s="55"/>
      <c r="I341" s="55"/>
      <c r="J341" s="55"/>
      <c r="K341" s="55"/>
      <c r="L341" s="55"/>
      <c r="M341" s="55"/>
      <c r="N341" s="55"/>
      <c r="O341" s="55"/>
      <c r="P341" s="55"/>
      <c r="Q341" s="55"/>
      <c r="R341" s="55"/>
      <c r="S341" s="55"/>
      <c r="T341" s="55"/>
      <c r="U341" s="164"/>
      <c r="V341" s="55"/>
    </row>
    <row r="342" spans="4:22" ht="15.5">
      <c r="D342" s="71"/>
      <c r="E342" s="72"/>
      <c r="F342" s="55"/>
      <c r="G342" s="55"/>
      <c r="H342" s="55"/>
      <c r="I342" s="55"/>
      <c r="J342" s="55"/>
      <c r="K342" s="55"/>
      <c r="L342" s="55"/>
      <c r="M342" s="55"/>
      <c r="N342" s="55"/>
      <c r="O342" s="55"/>
      <c r="P342" s="55"/>
      <c r="Q342" s="55"/>
      <c r="R342" s="55"/>
      <c r="S342" s="55"/>
      <c r="T342" s="55"/>
      <c r="U342" s="164"/>
      <c r="V342" s="55"/>
    </row>
    <row r="343" spans="4:22" ht="15.5">
      <c r="D343" s="71"/>
      <c r="E343" s="72"/>
      <c r="F343" s="55"/>
      <c r="G343" s="55"/>
      <c r="H343" s="55"/>
      <c r="I343" s="55"/>
      <c r="J343" s="55"/>
      <c r="K343" s="55"/>
      <c r="L343" s="55"/>
      <c r="M343" s="55"/>
      <c r="N343" s="55"/>
      <c r="O343" s="55"/>
      <c r="P343" s="55"/>
      <c r="Q343" s="55"/>
      <c r="R343" s="55"/>
      <c r="S343" s="55"/>
      <c r="T343" s="55"/>
      <c r="U343" s="164"/>
      <c r="V343" s="55"/>
    </row>
    <row r="344" spans="4:22" ht="15.5">
      <c r="D344" s="71"/>
      <c r="E344" s="72"/>
      <c r="F344" s="55"/>
      <c r="G344" s="55"/>
      <c r="H344" s="55"/>
      <c r="I344" s="55"/>
      <c r="J344" s="55"/>
      <c r="K344" s="55"/>
      <c r="L344" s="55"/>
      <c r="M344" s="55"/>
      <c r="N344" s="55"/>
      <c r="O344" s="55"/>
      <c r="P344" s="55"/>
      <c r="Q344" s="55"/>
      <c r="R344" s="55"/>
      <c r="S344" s="55"/>
      <c r="T344" s="55"/>
      <c r="U344" s="164"/>
      <c r="V344" s="55"/>
    </row>
    <row r="345" spans="4:22" ht="15.5">
      <c r="D345" s="71"/>
      <c r="E345" s="72"/>
      <c r="F345" s="55"/>
      <c r="G345" s="55"/>
      <c r="H345" s="55"/>
      <c r="I345" s="55"/>
      <c r="J345" s="55"/>
      <c r="K345" s="55"/>
      <c r="L345" s="55"/>
      <c r="M345" s="55"/>
      <c r="N345" s="55"/>
      <c r="O345" s="55"/>
      <c r="P345" s="55"/>
      <c r="Q345" s="55"/>
      <c r="R345" s="55"/>
      <c r="S345" s="55"/>
      <c r="T345" s="55"/>
      <c r="U345" s="164"/>
      <c r="V345" s="55"/>
    </row>
    <row r="346" spans="4:22" ht="15.5">
      <c r="D346" s="71"/>
      <c r="E346" s="72"/>
      <c r="F346" s="55"/>
      <c r="G346" s="55"/>
      <c r="H346" s="55"/>
      <c r="I346" s="55"/>
      <c r="J346" s="55"/>
      <c r="K346" s="55"/>
      <c r="L346" s="55"/>
      <c r="M346" s="55"/>
      <c r="N346" s="55"/>
      <c r="O346" s="55"/>
      <c r="P346" s="55"/>
      <c r="Q346" s="55"/>
      <c r="R346" s="55"/>
      <c r="S346" s="55"/>
      <c r="T346" s="55"/>
      <c r="U346" s="164"/>
      <c r="V346" s="55"/>
    </row>
    <row r="347" spans="4:22" ht="15.5">
      <c r="D347" s="71"/>
      <c r="E347" s="72"/>
      <c r="U347" s="68"/>
    </row>
    <row r="348" spans="4:22" ht="15.5">
      <c r="D348" s="71"/>
      <c r="E348" s="72"/>
      <c r="U348" s="68"/>
    </row>
    <row r="349" spans="4:22" ht="15.5">
      <c r="D349" s="71"/>
      <c r="U349" s="68"/>
    </row>
    <row r="350" spans="4:22" ht="15.5">
      <c r="D350" s="71"/>
      <c r="U350" s="68"/>
    </row>
  </sheetData>
  <sheetProtection algorithmName="SHA-256" hashValue="/EBRHyQcPav+EnS7Kl54CA4fMquP9QgddgajhKIQo+I=" saltValue="vY40/Ce/qKcV5HxZ6unwhw==" spinCount="100000" sheet="1" objects="1" scenarios="1" selectLockedCells="1" selectUnlockedCell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FY210"/>
  <sheetViews>
    <sheetView workbookViewId="0">
      <selection activeCell="H32" sqref="H32"/>
    </sheetView>
  </sheetViews>
  <sheetFormatPr defaultColWidth="9.08984375" defaultRowHeight="12.5"/>
  <cols>
    <col min="1" max="3" width="3.54296875" style="68" customWidth="1"/>
    <col min="4" max="4" width="50.08984375" style="68" customWidth="1"/>
    <col min="5" max="16" width="10.36328125" style="68" bestFit="1" customWidth="1"/>
    <col min="17" max="18" width="9.08984375" style="68"/>
    <col min="19" max="19" width="9.08984375" style="68" customWidth="1"/>
    <col min="20" max="26" width="9.08984375" style="68" hidden="1" customWidth="1"/>
    <col min="27" max="27" width="0" style="68" hidden="1" customWidth="1"/>
    <col min="28" max="16384" width="9.08984375" style="68"/>
  </cols>
  <sheetData>
    <row r="1" spans="1:181">
      <c r="A1" s="68" t="s">
        <v>179</v>
      </c>
    </row>
    <row r="3" spans="1:181" s="157" customFormat="1" ht="20" thickBot="1">
      <c r="D3" s="157" t="s">
        <v>175</v>
      </c>
    </row>
    <row r="4" spans="1:181" ht="13" thickTop="1"/>
    <row r="5" spans="1:181" s="165" customFormat="1" ht="17.5" thickBot="1">
      <c r="D5" s="165" t="s">
        <v>158</v>
      </c>
    </row>
    <row r="6" spans="1:181" ht="13" thickTop="1"/>
    <row r="7" spans="1:181">
      <c r="D7" s="70" t="s">
        <v>176</v>
      </c>
      <c r="E7" s="68" t="str">
        <f>Dashboard!$F$3</f>
        <v>Essential Energy</v>
      </c>
    </row>
    <row r="8" spans="1:181" ht="13" thickBot="1"/>
    <row r="9" spans="1:181" ht="13" thickBot="1">
      <c r="E9" s="166" t="s">
        <v>1</v>
      </c>
      <c r="F9" s="167" t="s">
        <v>2</v>
      </c>
      <c r="G9" s="167" t="s">
        <v>3</v>
      </c>
      <c r="H9" s="167" t="s">
        <v>4</v>
      </c>
      <c r="I9" s="167" t="s">
        <v>5</v>
      </c>
      <c r="J9" s="167" t="s">
        <v>6</v>
      </c>
      <c r="K9" s="167" t="s">
        <v>7</v>
      </c>
      <c r="L9" s="167" t="s">
        <v>8</v>
      </c>
      <c r="M9" s="167" t="s">
        <v>9</v>
      </c>
      <c r="N9" s="167" t="s">
        <v>10</v>
      </c>
      <c r="O9" s="167">
        <v>2016</v>
      </c>
      <c r="P9" s="167">
        <v>2017</v>
      </c>
      <c r="Q9" s="167" t="s">
        <v>31</v>
      </c>
      <c r="R9" s="167" t="s">
        <v>32</v>
      </c>
      <c r="S9" s="167" t="s">
        <v>33</v>
      </c>
      <c r="T9" s="167" t="s">
        <v>34</v>
      </c>
      <c r="U9" s="167" t="s">
        <v>36</v>
      </c>
      <c r="V9" s="167" t="s">
        <v>37</v>
      </c>
      <c r="W9" s="167" t="s">
        <v>43</v>
      </c>
      <c r="X9" s="167" t="s">
        <v>86</v>
      </c>
      <c r="Y9" s="167" t="s">
        <v>101</v>
      </c>
      <c r="Z9" s="167" t="s">
        <v>177</v>
      </c>
      <c r="AA9" s="167" t="s">
        <v>178</v>
      </c>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68"/>
      <c r="CG9" s="168"/>
      <c r="CH9" s="168"/>
      <c r="CI9" s="168"/>
      <c r="CJ9" s="168"/>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68"/>
      <c r="DS9" s="168"/>
      <c r="DT9" s="168"/>
      <c r="DU9" s="168"/>
      <c r="DV9" s="168"/>
      <c r="DW9" s="168"/>
      <c r="DX9" s="168"/>
      <c r="DY9" s="168"/>
      <c r="DZ9" s="168"/>
      <c r="EA9" s="168"/>
      <c r="EB9" s="168"/>
      <c r="EC9" s="168"/>
      <c r="ED9" s="168"/>
      <c r="EE9" s="168"/>
      <c r="EF9" s="168"/>
      <c r="EG9" s="168"/>
      <c r="EH9" s="168"/>
      <c r="EI9" s="168"/>
      <c r="EJ9" s="168"/>
      <c r="EK9" s="168"/>
      <c r="EL9" s="168"/>
      <c r="EM9" s="168"/>
      <c r="EN9" s="168"/>
      <c r="EO9" s="168"/>
      <c r="EP9" s="168"/>
      <c r="EQ9" s="168"/>
      <c r="ER9" s="168"/>
      <c r="ES9" s="168"/>
      <c r="ET9" s="168"/>
      <c r="EU9" s="168"/>
      <c r="EV9" s="168"/>
      <c r="EW9" s="168"/>
      <c r="EX9" s="168"/>
      <c r="EY9" s="168"/>
      <c r="EZ9" s="168"/>
      <c r="FA9" s="168"/>
      <c r="FB9" s="168"/>
      <c r="FC9" s="168"/>
      <c r="FD9" s="168"/>
      <c r="FE9" s="168"/>
      <c r="FF9" s="168"/>
      <c r="FG9" s="168"/>
      <c r="FH9" s="168"/>
      <c r="FI9" s="168"/>
      <c r="FJ9" s="168"/>
      <c r="FK9" s="168"/>
      <c r="FL9" s="168"/>
      <c r="FM9" s="168"/>
      <c r="FN9" s="168"/>
      <c r="FO9" s="168"/>
      <c r="FP9" s="168"/>
      <c r="FQ9" s="168"/>
      <c r="FR9" s="168"/>
      <c r="FS9" s="168"/>
      <c r="FT9" s="168"/>
      <c r="FU9" s="168"/>
      <c r="FV9" s="168"/>
      <c r="FW9" s="168"/>
      <c r="FX9" s="168"/>
      <c r="FY9" s="168"/>
    </row>
    <row r="10" spans="1:181" ht="14.5">
      <c r="D10" s="169" t="s">
        <v>77</v>
      </c>
      <c r="E10" s="170">
        <f>INDEX('New data sheet'!$F:$T,MATCH(E$9&amp;$D10,'New data sheet'!$U:$U,0),MATCH($E$7,'New data sheet'!$F$6:$T$6,0))</f>
        <v>811.22625783308479</v>
      </c>
      <c r="F10" s="170">
        <f>INDEX('New data sheet'!$F:$T,MATCH(F$9&amp;$D10,'New data sheet'!$U:$U,0),MATCH($E$7,'New data sheet'!$F$6:$T$6,0))</f>
        <v>841.66887814335053</v>
      </c>
      <c r="G10" s="170">
        <f>INDEX('New data sheet'!$F:$T,MATCH(G$9&amp;$D10,'New data sheet'!$U:$U,0),MATCH($E$7,'New data sheet'!$F$6:$T$6,0))</f>
        <v>868.81948711571681</v>
      </c>
      <c r="H10" s="170">
        <f>INDEX('New data sheet'!$F:$T,MATCH(H$9&amp;$D10,'New data sheet'!$U:$U,0),MATCH($E$7,'New data sheet'!$F$6:$T$6,0))</f>
        <v>921.49503539560988</v>
      </c>
      <c r="I10" s="170">
        <f>INDEX('New data sheet'!$F:$T,MATCH(I$9&amp;$D10,'New data sheet'!$U:$U,0),MATCH($E$7,'New data sheet'!$F$6:$T$6,0))</f>
        <v>1063.1542283707811</v>
      </c>
      <c r="J10" s="170">
        <f>INDEX('New data sheet'!$F:$T,MATCH(J$9&amp;$D10,'New data sheet'!$U:$U,0),MATCH($E$7,'New data sheet'!$F$6:$T$6,0))</f>
        <v>1272.4741317965586</v>
      </c>
      <c r="K10" s="170">
        <f>INDEX('New data sheet'!$F:$T,MATCH(K$9&amp;$D10,'New data sheet'!$U:$U,0),MATCH($E$7,'New data sheet'!$F$6:$T$6,0))</f>
        <v>1502.2326647999444</v>
      </c>
      <c r="L10" s="170">
        <f>INDEX('New data sheet'!$F:$T,MATCH(L$9&amp;$D10,'New data sheet'!$U:$U,0),MATCH($E$7,'New data sheet'!$F$6:$T$6,0))</f>
        <v>1676.9756225354122</v>
      </c>
      <c r="M10" s="170">
        <f>INDEX('New data sheet'!$F:$T,MATCH(M$9&amp;$D10,'New data sheet'!$U:$U,0),MATCH($E$7,'New data sheet'!$F$6:$T$6,0))</f>
        <v>1595.1169464557045</v>
      </c>
      <c r="N10" s="170">
        <f>INDEX('New data sheet'!$F:$T,MATCH(N$9&amp;$D10,'New data sheet'!$U:$U,0),MATCH($E$7,'New data sheet'!$F$6:$T$6,0))</f>
        <v>1422.7749560309041</v>
      </c>
      <c r="O10" s="170">
        <f>INDEX('New data sheet'!$F:$T,MATCH(O$9&amp;$D10,'New data sheet'!$U:$U,0),MATCH($E$7,'New data sheet'!$F$6:$T$6,0))</f>
        <v>984.93845330985459</v>
      </c>
      <c r="P10" s="170">
        <f>INDEX('New data sheet'!$F:$T,MATCH(P$9&amp;$D10,'New data sheet'!$U:$U,0),MATCH($E$7,'New data sheet'!$F$6:$T$6,0))</f>
        <v>979.50161694070948</v>
      </c>
      <c r="Q10" s="170">
        <f>INDEX('New data sheet'!$F:$T,MATCH(Q$9&amp;$D10,'New data sheet'!$U:$U,0),MATCH($E$7,'New data sheet'!$F$6:$T$6,0))</f>
        <v>1009.7034073596931</v>
      </c>
      <c r="R10" s="170">
        <f>INDEX('New data sheet'!$F:$T,MATCH(R$9&amp;$D10,'New data sheet'!$U:$U,0),MATCH($E$7,'New data sheet'!$F$6:$T$6,0))</f>
        <v>1013.0733749219866</v>
      </c>
      <c r="S10" s="170">
        <f>INDEX('New data sheet'!$F:$T,MATCH(S$9&amp;$D10,'New data sheet'!$U:$U,0),MATCH($E$7,'New data sheet'!$F$6:$T$6,0))</f>
        <v>1010.9053439458479</v>
      </c>
      <c r="T10" s="170" t="e">
        <f>INDEX('New data sheet'!$F:$T,MATCH(T$9&amp;$D10,'New data sheet'!$U:$U,0),MATCH($E$7,'New data sheet'!$F$6:$T$6,0))</f>
        <v>#N/A</v>
      </c>
      <c r="U10" s="170" t="e">
        <f>INDEX('New data sheet'!$F:$T,MATCH(U$9&amp;$D10,'New data sheet'!$U:$U,0),MATCH($E$7,'New data sheet'!$F$6:$T$6,0))</f>
        <v>#N/A</v>
      </c>
      <c r="V10" s="170" t="e">
        <f>INDEX('New data sheet'!$F:$T,MATCH(V$9&amp;$D10,'New data sheet'!$U:$U,0),MATCH($E$7,'New data sheet'!$F$6:$T$6,0))</f>
        <v>#N/A</v>
      </c>
      <c r="W10" s="170" t="e">
        <f>INDEX('New data sheet'!$F:$T,MATCH(W$9&amp;$D10,'New data sheet'!$U:$U,0),MATCH($E$7,'New data sheet'!$F$6:$T$6,0))</f>
        <v>#N/A</v>
      </c>
      <c r="X10" s="170" t="e">
        <f>INDEX('New data sheet'!$F:$T,MATCH(X$9&amp;$D10,'New data sheet'!$U:$U,0),MATCH($E$7,'New data sheet'!$F$6:$T$6,0))</f>
        <v>#N/A</v>
      </c>
      <c r="Y10" s="170" t="e">
        <f>INDEX('New data sheet'!$F:$T,MATCH(Y$9&amp;$D10,'New data sheet'!$U:$U,0),MATCH($E$7,'New data sheet'!$F$6:$T$6,0))</f>
        <v>#N/A</v>
      </c>
      <c r="Z10" s="170" t="e">
        <f>INDEX('New data sheet'!$F:$T,MATCH(Z$9&amp;$D10,'New data sheet'!$U:$U,0),MATCH($E$7,'New data sheet'!$F$6:$T$6,0))</f>
        <v>#N/A</v>
      </c>
      <c r="AA10" s="170" t="e">
        <f>INDEX('New data sheet'!$F:$T,MATCH(AA$9&amp;$D10,'New data sheet'!$U:$U,0),MATCH($E$7,'New data sheet'!$F$6:$T$6,0))</f>
        <v>#N/A</v>
      </c>
    </row>
    <row r="11" spans="1:181" ht="14.5">
      <c r="D11" s="171" t="s">
        <v>78</v>
      </c>
      <c r="E11" s="172">
        <f>INDEX('New data sheet'!$F:$T,MATCH(E$9&amp;$D11,'New data sheet'!$U:$U,0),MATCH($E$7,'New data sheet'!$F$6:$T$6,0))</f>
        <v>801.89560347662905</v>
      </c>
      <c r="F11" s="172">
        <f>INDEX('New data sheet'!$F:$T,MATCH(F$9&amp;$D11,'New data sheet'!$U:$U,0),MATCH($E$7,'New data sheet'!$F$6:$T$6,0))</f>
        <v>858.85700124976518</v>
      </c>
      <c r="G11" s="172">
        <f>INDEX('New data sheet'!$F:$T,MATCH(G$9&amp;$D11,'New data sheet'!$U:$U,0),MATCH($E$7,'New data sheet'!$F$6:$T$6,0))</f>
        <v>898.826587612494</v>
      </c>
      <c r="H11" s="172">
        <f>INDEX('New data sheet'!$F:$T,MATCH(H$9&amp;$D11,'New data sheet'!$U:$U,0),MATCH($E$7,'New data sheet'!$F$6:$T$6,0))</f>
        <v>939.03742548275829</v>
      </c>
      <c r="I11" s="172">
        <f>INDEX('New data sheet'!$F:$T,MATCH(I$9&amp;$D11,'New data sheet'!$U:$U,0),MATCH($E$7,'New data sheet'!$F$6:$T$6,0))</f>
        <v>1084.8983892571971</v>
      </c>
      <c r="J11" s="172">
        <f>INDEX('New data sheet'!$F:$T,MATCH(J$9&amp;$D11,'New data sheet'!$U:$U,0),MATCH($E$7,'New data sheet'!$F$6:$T$6,0))</f>
        <v>1210.6610590576286</v>
      </c>
      <c r="K11" s="172">
        <f>INDEX('New data sheet'!$F:$T,MATCH(K$9&amp;$D11,'New data sheet'!$U:$U,0),MATCH($E$7,'New data sheet'!$F$6:$T$6,0))</f>
        <v>1473.6678225366152</v>
      </c>
      <c r="L11" s="172">
        <f>INDEX('New data sheet'!$F:$T,MATCH(L$9&amp;$D11,'New data sheet'!$U:$U,0),MATCH($E$7,'New data sheet'!$F$6:$T$6,0))</f>
        <v>1711.6721066907678</v>
      </c>
      <c r="M11" s="172">
        <f>INDEX('New data sheet'!$F:$T,MATCH(M$9&amp;$D11,'New data sheet'!$U:$U,0),MATCH($E$7,'New data sheet'!$F$6:$T$6,0))</f>
        <v>1559.593717516899</v>
      </c>
      <c r="N11" s="172">
        <f>INDEX('New data sheet'!$F:$T,MATCH(N$9&amp;$D11,'New data sheet'!$U:$U,0),MATCH($E$7,'New data sheet'!$F$6:$T$6,0))</f>
        <v>1503.0293348782186</v>
      </c>
      <c r="O11" s="172">
        <f>INDEX('New data sheet'!$F:$T,MATCH(O$9&amp;$D11,'New data sheet'!$U:$U,0),MATCH($E$7,'New data sheet'!$F$6:$T$6,0))</f>
        <v>925.99985904809398</v>
      </c>
      <c r="P11" s="172">
        <f>INDEX('New data sheet'!$F:$T,MATCH(P$9&amp;$D11,'New data sheet'!$U:$U,0),MATCH($E$7,'New data sheet'!$F$6:$T$6,0))</f>
        <v>1012.2168487466832</v>
      </c>
      <c r="Q11" s="172">
        <f>INDEX('New data sheet'!$F:$T,MATCH(Q$9&amp;$D11,'New data sheet'!$U:$U,0),MATCH($E$7,'New data sheet'!$F$6:$T$6,0))</f>
        <v>1024.013610345055</v>
      </c>
      <c r="R11" s="172">
        <f>INDEX('New data sheet'!$F:$T,MATCH(R$9&amp;$D11,'New data sheet'!$U:$U,0),MATCH($E$7,'New data sheet'!$F$6:$T$6,0))</f>
        <v>1017.339955680151</v>
      </c>
      <c r="S11" s="172">
        <f>INDEX('New data sheet'!$F:$T,MATCH(S$9&amp;$D11,'New data sheet'!$U:$U,0),MATCH($E$7,'New data sheet'!$F$6:$T$6,0))</f>
        <v>987.10355318251106</v>
      </c>
      <c r="T11" s="172" t="e">
        <f>INDEX('New data sheet'!$F:$T,MATCH(T$9&amp;$D11,'New data sheet'!$U:$U,0),MATCH($E$7,'New data sheet'!$F$6:$T$6,0))</f>
        <v>#N/A</v>
      </c>
      <c r="U11" s="172" t="e">
        <f>INDEX('New data sheet'!$F:$T,MATCH(U$9&amp;$D11,'New data sheet'!$U:$U,0),MATCH($E$7,'New data sheet'!$F$6:$T$6,0))</f>
        <v>#N/A</v>
      </c>
      <c r="V11" s="172" t="e">
        <f>INDEX('New data sheet'!$F:$T,MATCH(V$9&amp;$D11,'New data sheet'!$U:$U,0),MATCH($E$7,'New data sheet'!$F$6:$T$6,0))</f>
        <v>#N/A</v>
      </c>
      <c r="W11" s="172" t="e">
        <f>INDEX('New data sheet'!$F:$T,MATCH(W$9&amp;$D11,'New data sheet'!$U:$U,0),MATCH($E$7,'New data sheet'!$F$6:$T$6,0))</f>
        <v>#N/A</v>
      </c>
      <c r="X11" s="172" t="e">
        <f>INDEX('New data sheet'!$F:$T,MATCH(X$9&amp;$D11,'New data sheet'!$U:$U,0),MATCH($E$7,'New data sheet'!$F$6:$T$6,0))</f>
        <v>#N/A</v>
      </c>
      <c r="Y11" s="172" t="e">
        <f>INDEX('New data sheet'!$F:$T,MATCH(Y$9&amp;$D11,'New data sheet'!$U:$U,0),MATCH($E$7,'New data sheet'!$F$6:$T$6,0))</f>
        <v>#N/A</v>
      </c>
      <c r="Z11" s="172" t="e">
        <f>INDEX('New data sheet'!$F:$T,MATCH(Z$9&amp;$D11,'New data sheet'!$U:$U,0),MATCH($E$7,'New data sheet'!$F$6:$T$6,0))</f>
        <v>#N/A</v>
      </c>
      <c r="AA11" s="172" t="e">
        <f>INDEX('New data sheet'!$F:$T,MATCH(AA$9&amp;$D11,'New data sheet'!$U:$U,0),MATCH($E$7,'New data sheet'!$F$6:$T$6,0))</f>
        <v>#N/A</v>
      </c>
    </row>
    <row r="12" spans="1:181" ht="14.5">
      <c r="D12" s="171" t="s">
        <v>48</v>
      </c>
      <c r="E12" s="172">
        <f>INDEX('New data sheet'!$F:$T,MATCH(E$9&amp;$D12,'New data sheet'!$U:$U,0),MATCH($E$7,'New data sheet'!$F$6:$T$6,0))</f>
        <v>3931.7942788454829</v>
      </c>
      <c r="F12" s="172">
        <f>INDEX('New data sheet'!$F:$T,MATCH(F$9&amp;$D12,'New data sheet'!$U:$U,0),MATCH($E$7,'New data sheet'!$F$6:$T$6,0))</f>
        <v>4166.4866775240771</v>
      </c>
      <c r="G12" s="172">
        <f>INDEX('New data sheet'!$F:$T,MATCH(G$9&amp;$D12,'New data sheet'!$U:$U,0),MATCH($E$7,'New data sheet'!$F$6:$T$6,0))</f>
        <v>4414.364058846546</v>
      </c>
      <c r="H12" s="172">
        <f>INDEX('New data sheet'!$F:$T,MATCH(H$9&amp;$D12,'New data sheet'!$U:$U,0),MATCH($E$7,'New data sheet'!$F$6:$T$6,0))</f>
        <v>4673.1750786204548</v>
      </c>
      <c r="I12" s="172">
        <f>INDEX('New data sheet'!$F:$T,MATCH(I$9&amp;$D12,'New data sheet'!$U:$U,0),MATCH($E$7,'New data sheet'!$F$6:$T$6,0))</f>
        <v>6055.5655319000898</v>
      </c>
      <c r="J12" s="172">
        <f>INDEX('New data sheet'!$F:$T,MATCH(J$9&amp;$D12,'New data sheet'!$U:$U,0),MATCH($E$7,'New data sheet'!$F$6:$T$6,0))</f>
        <v>6673.9897285310408</v>
      </c>
      <c r="K12" s="172">
        <f>INDEX('New data sheet'!$F:$T,MATCH(K$9&amp;$D12,'New data sheet'!$U:$U,0),MATCH($E$7,'New data sheet'!$F$6:$T$6,0))</f>
        <v>7347.8111893528458</v>
      </c>
      <c r="L12" s="172">
        <f>INDEX('New data sheet'!$F:$T,MATCH(L$9&amp;$D12,'New data sheet'!$U:$U,0),MATCH($E$7,'New data sheet'!$F$6:$T$6,0))</f>
        <v>7990.3795317237254</v>
      </c>
      <c r="M12" s="172">
        <f>INDEX('New data sheet'!$F:$T,MATCH(M$9&amp;$D12,'New data sheet'!$U:$U,0),MATCH($E$7,'New data sheet'!$F$6:$T$6,0))</f>
        <v>8622.7884835117093</v>
      </c>
      <c r="N12" s="172">
        <f>INDEX('New data sheet'!$F:$T,MATCH(N$9&amp;$D12,'New data sheet'!$U:$U,0),MATCH($E$7,'New data sheet'!$F$6:$T$6,0))</f>
        <v>7826.4135299106838</v>
      </c>
      <c r="O12" s="172">
        <f>INDEX('New data sheet'!$F:$T,MATCH(O$9&amp;$D12,'New data sheet'!$U:$U,0),MATCH($E$7,'New data sheet'!$F$6:$T$6,0))</f>
        <v>8075.658292332203</v>
      </c>
      <c r="P12" s="172">
        <f>INDEX('New data sheet'!$F:$T,MATCH(P$9&amp;$D12,'New data sheet'!$U:$U,0),MATCH($E$7,'New data sheet'!$F$6:$T$6,0))</f>
        <v>8291.880783427232</v>
      </c>
      <c r="Q12" s="172">
        <f>INDEX('New data sheet'!$F:$T,MATCH(Q$9&amp;$D12,'New data sheet'!$U:$U,0),MATCH($E$7,'New data sheet'!$F$6:$T$6,0))</f>
        <v>8485.0291532727751</v>
      </c>
      <c r="R12" s="172">
        <f>INDEX('New data sheet'!$F:$T,MATCH(R$9&amp;$D12,'New data sheet'!$U:$U,0),MATCH($E$7,'New data sheet'!$F$6:$T$6,0))</f>
        <v>8641.8401439110603</v>
      </c>
      <c r="S12" s="172">
        <f>INDEX('New data sheet'!$F:$T,MATCH(S$9&amp;$D12,'New data sheet'!$U:$U,0),MATCH($E$7,'New data sheet'!$F$6:$T$6,0))</f>
        <v>8482.1333077883901</v>
      </c>
      <c r="T12" s="172" t="e">
        <f>INDEX('New data sheet'!$F:$T,MATCH(T$9&amp;$D12,'New data sheet'!$U:$U,0),MATCH($E$7,'New data sheet'!$F$6:$T$6,0))</f>
        <v>#N/A</v>
      </c>
      <c r="U12" s="172" t="e">
        <f>INDEX('New data sheet'!$F:$T,MATCH(U$9&amp;$D12,'New data sheet'!$U:$U,0),MATCH($E$7,'New data sheet'!$F$6:$T$6,0))</f>
        <v>#N/A</v>
      </c>
      <c r="V12" s="172" t="e">
        <f>INDEX('New data sheet'!$F:$T,MATCH(V$9&amp;$D12,'New data sheet'!$U:$U,0),MATCH($E$7,'New data sheet'!$F$6:$T$6,0))</f>
        <v>#N/A</v>
      </c>
      <c r="W12" s="172" t="e">
        <f>INDEX('New data sheet'!$F:$T,MATCH(W$9&amp;$D12,'New data sheet'!$U:$U,0),MATCH($E$7,'New data sheet'!$F$6:$T$6,0))</f>
        <v>#N/A</v>
      </c>
      <c r="X12" s="172" t="e">
        <f>INDEX('New data sheet'!$F:$T,MATCH(X$9&amp;$D12,'New data sheet'!$U:$U,0),MATCH($E$7,'New data sheet'!$F$6:$T$6,0))</f>
        <v>#N/A</v>
      </c>
      <c r="Y12" s="172" t="e">
        <f>INDEX('New data sheet'!$F:$T,MATCH(Y$9&amp;$D12,'New data sheet'!$U:$U,0),MATCH($E$7,'New data sheet'!$F$6:$T$6,0))</f>
        <v>#N/A</v>
      </c>
      <c r="Z12" s="172" t="e">
        <f>INDEX('New data sheet'!$F:$T,MATCH(Z$9&amp;$D12,'New data sheet'!$U:$U,0),MATCH($E$7,'New data sheet'!$F$6:$T$6,0))</f>
        <v>#N/A</v>
      </c>
      <c r="AA12" s="172" t="e">
        <f>INDEX('New data sheet'!$F:$T,MATCH(AA$9&amp;$D12,'New data sheet'!$U:$U,0),MATCH($E$7,'New data sheet'!$F$6:$T$6,0))</f>
        <v>#N/A</v>
      </c>
    </row>
    <row r="13" spans="1:181" ht="14.5">
      <c r="D13" s="171" t="s">
        <v>47</v>
      </c>
      <c r="E13" s="172">
        <f>INDEX('New data sheet'!$F:$T,MATCH(E$9&amp;$D13,'New data sheet'!$U:$U,0),MATCH($E$7,'New data sheet'!$F$6:$T$6,0))</f>
        <v>4064.1394590076256</v>
      </c>
      <c r="F13" s="172">
        <f>INDEX('New data sheet'!$F:$T,MATCH(F$9&amp;$D13,'New data sheet'!$U:$U,0),MATCH($E$7,'New data sheet'!$F$6:$T$6,0))</f>
        <v>4468.6712258405023</v>
      </c>
      <c r="G13" s="172">
        <f>INDEX('New data sheet'!$F:$T,MATCH(G$9&amp;$D13,'New data sheet'!$U:$U,0),MATCH($E$7,'New data sheet'!$F$6:$T$6,0))</f>
        <v>4914.2295316939253</v>
      </c>
      <c r="H13" s="172">
        <f>INDEX('New data sheet'!$F:$T,MATCH(H$9&amp;$D13,'New data sheet'!$U:$U,0),MATCH($E$7,'New data sheet'!$F$6:$T$6,0))</f>
        <v>5435.3754737777526</v>
      </c>
      <c r="I13" s="172">
        <f>INDEX('New data sheet'!$F:$T,MATCH(I$9&amp;$D13,'New data sheet'!$U:$U,0),MATCH($E$7,'New data sheet'!$F$6:$T$6,0))</f>
        <v>5956.2667828228596</v>
      </c>
      <c r="J13" s="172">
        <f>INDEX('New data sheet'!$F:$T,MATCH(J$9&amp;$D13,'New data sheet'!$U:$U,0),MATCH($E$7,'New data sheet'!$F$6:$T$6,0))</f>
        <v>6463.9253048905539</v>
      </c>
      <c r="K13" s="172">
        <f>INDEX('New data sheet'!$F:$T,MATCH(K$9&amp;$D13,'New data sheet'!$U:$U,0),MATCH($E$7,'New data sheet'!$F$6:$T$6,0))</f>
        <v>7031.8532934672376</v>
      </c>
      <c r="L13" s="172">
        <f>INDEX('New data sheet'!$F:$T,MATCH(L$9&amp;$D13,'New data sheet'!$U:$U,0),MATCH($E$7,'New data sheet'!$F$6:$T$6,0))</f>
        <v>7429.9736640154688</v>
      </c>
      <c r="M13" s="172">
        <f>INDEX('New data sheet'!$F:$T,MATCH(M$9&amp;$D13,'New data sheet'!$U:$U,0),MATCH($E$7,'New data sheet'!$F$6:$T$6,0))</f>
        <v>7552.1493700161845</v>
      </c>
      <c r="N13" s="172">
        <f>INDEX('New data sheet'!$F:$T,MATCH(N$9&amp;$D13,'New data sheet'!$U:$U,0),MATCH($E$7,'New data sheet'!$F$6:$T$6,0))</f>
        <v>7785.4070783178586</v>
      </c>
      <c r="O13" s="172">
        <f>INDEX('New data sheet'!$F:$T,MATCH(O$9&amp;$D13,'New data sheet'!$U:$U,0),MATCH($E$7,'New data sheet'!$F$6:$T$6,0))</f>
        <v>7917.561493727203</v>
      </c>
      <c r="P13" s="172">
        <f>INDEX('New data sheet'!$F:$T,MATCH(P$9&amp;$D13,'New data sheet'!$U:$U,0),MATCH($E$7,'New data sheet'!$F$6:$T$6,0))</f>
        <v>8017.2970071310447</v>
      </c>
      <c r="Q13" s="172">
        <f>INDEX('New data sheet'!$F:$T,MATCH(Q$9&amp;$D13,'New data sheet'!$U:$U,0),MATCH($E$7,'New data sheet'!$F$6:$T$6,0))</f>
        <v>8093.7556503741525</v>
      </c>
      <c r="R13" s="172">
        <f>INDEX('New data sheet'!$F:$T,MATCH(R$9&amp;$D13,'New data sheet'!$U:$U,0),MATCH($E$7,'New data sheet'!$F$6:$T$6,0))</f>
        <v>8254.1211946284438</v>
      </c>
      <c r="S13" s="172">
        <f>INDEX('New data sheet'!$F:$T,MATCH(S$9&amp;$D13,'New data sheet'!$U:$U,0),MATCH($E$7,'New data sheet'!$F$6:$T$6,0))</f>
        <v>8403.2287400799996</v>
      </c>
      <c r="T13" s="172" t="e">
        <f>INDEX('New data sheet'!$F:$T,MATCH(T$9&amp;$D13,'New data sheet'!$U:$U,0),MATCH($E$7,'New data sheet'!$F$6:$T$6,0))</f>
        <v>#N/A</v>
      </c>
      <c r="U13" s="172" t="e">
        <f>INDEX('New data sheet'!$F:$T,MATCH(U$9&amp;$D13,'New data sheet'!$U:$U,0),MATCH($E$7,'New data sheet'!$F$6:$T$6,0))</f>
        <v>#N/A</v>
      </c>
      <c r="V13" s="172" t="e">
        <f>INDEX('New data sheet'!$F:$T,MATCH(V$9&amp;$D13,'New data sheet'!$U:$U,0),MATCH($E$7,'New data sheet'!$F$6:$T$6,0))</f>
        <v>#N/A</v>
      </c>
      <c r="W13" s="172" t="e">
        <f>INDEX('New data sheet'!$F:$T,MATCH(W$9&amp;$D13,'New data sheet'!$U:$U,0),MATCH($E$7,'New data sheet'!$F$6:$T$6,0))</f>
        <v>#N/A</v>
      </c>
      <c r="X13" s="172" t="e">
        <f>INDEX('New data sheet'!$F:$T,MATCH(X$9&amp;$D13,'New data sheet'!$U:$U,0),MATCH($E$7,'New data sheet'!$F$6:$T$6,0))</f>
        <v>#N/A</v>
      </c>
      <c r="Y13" s="172" t="e">
        <f>INDEX('New data sheet'!$F:$T,MATCH(Y$9&amp;$D13,'New data sheet'!$U:$U,0),MATCH($E$7,'New data sheet'!$F$6:$T$6,0))</f>
        <v>#N/A</v>
      </c>
      <c r="Z13" s="172" t="e">
        <f>INDEX('New data sheet'!$F:$T,MATCH(Z$9&amp;$D13,'New data sheet'!$U:$U,0),MATCH($E$7,'New data sheet'!$F$6:$T$6,0))</f>
        <v>#N/A</v>
      </c>
      <c r="AA13" s="172" t="e">
        <f>INDEX('New data sheet'!$F:$T,MATCH(AA$9&amp;$D13,'New data sheet'!$U:$U,0),MATCH($E$7,'New data sheet'!$F$6:$T$6,0))</f>
        <v>#N/A</v>
      </c>
    </row>
    <row r="14" spans="1:181" ht="14.5">
      <c r="D14" s="171" t="s">
        <v>50</v>
      </c>
      <c r="E14" s="172">
        <f>INDEX('New data sheet'!$F:$T,MATCH(E$9&amp;$D14,'New data sheet'!$U:$U,0),MATCH($E$7,'New data sheet'!$F$6:$T$6,0))</f>
        <v>346.47570874860747</v>
      </c>
      <c r="F14" s="172">
        <f>INDEX('New data sheet'!$F:$T,MATCH(F$9&amp;$D14,'New data sheet'!$U:$U,0),MATCH($E$7,'New data sheet'!$F$6:$T$6,0))</f>
        <v>512.45340883187362</v>
      </c>
      <c r="G14" s="172">
        <f>INDEX('New data sheet'!$F:$T,MATCH(G$9&amp;$D14,'New data sheet'!$U:$U,0),MATCH($E$7,'New data sheet'!$F$6:$T$6,0))</f>
        <v>517.80218077976599</v>
      </c>
      <c r="H14" s="172">
        <f>INDEX('New data sheet'!$F:$T,MATCH(H$9&amp;$D14,'New data sheet'!$U:$U,0),MATCH($E$7,'New data sheet'!$F$6:$T$6,0))</f>
        <v>518.16455716351697</v>
      </c>
      <c r="I14" s="172">
        <f>INDEX('New data sheet'!$F:$T,MATCH(I$9&amp;$D14,'New data sheet'!$U:$U,0),MATCH($E$7,'New data sheet'!$F$6:$T$6,0))</f>
        <v>907.84338580539293</v>
      </c>
      <c r="J14" s="172">
        <f>INDEX('New data sheet'!$F:$T,MATCH(J$9&amp;$D14,'New data sheet'!$U:$U,0),MATCH($E$7,'New data sheet'!$F$6:$T$6,0))</f>
        <v>942.46187743847941</v>
      </c>
      <c r="K14" s="172">
        <f>INDEX('New data sheet'!$F:$T,MATCH(K$9&amp;$D14,'New data sheet'!$U:$U,0),MATCH($E$7,'New data sheet'!$F$6:$T$6,0))</f>
        <v>965.75019068027632</v>
      </c>
      <c r="L14" s="172">
        <f>INDEX('New data sheet'!$F:$T,MATCH(L$9&amp;$D14,'New data sheet'!$U:$U,0),MATCH($E$7,'New data sheet'!$F$6:$T$6,0))</f>
        <v>969.11365317320724</v>
      </c>
      <c r="M14" s="172">
        <f>INDEX('New data sheet'!$F:$T,MATCH(M$9&amp;$D14,'New data sheet'!$U:$U,0),MATCH($E$7,'New data sheet'!$F$6:$T$6,0))</f>
        <v>991.23300603035295</v>
      </c>
      <c r="N14" s="172">
        <f>INDEX('New data sheet'!$F:$T,MATCH(N$9&amp;$D14,'New data sheet'!$U:$U,0),MATCH($E$7,'New data sheet'!$F$6:$T$6,0))</f>
        <v>550.76925609224384</v>
      </c>
      <c r="O14" s="172">
        <f>INDEX('New data sheet'!$F:$T,MATCH(O$9&amp;$D14,'New data sheet'!$U:$U,0),MATCH($E$7,'New data sheet'!$F$6:$T$6,0))</f>
        <v>549.45902906646643</v>
      </c>
      <c r="P14" s="172">
        <f>INDEX('New data sheet'!$F:$T,MATCH(P$9&amp;$D14,'New data sheet'!$U:$U,0),MATCH($E$7,'New data sheet'!$F$6:$T$6,0))</f>
        <v>536.42403232282084</v>
      </c>
      <c r="Q14" s="172">
        <f>INDEX('New data sheet'!$F:$T,MATCH(Q$9&amp;$D14,'New data sheet'!$U:$U,0),MATCH($E$7,'New data sheet'!$F$6:$T$6,0))</f>
        <v>507.91243894578452</v>
      </c>
      <c r="R14" s="172">
        <f>INDEX('New data sheet'!$F:$T,MATCH(R$9&amp;$D14,'New data sheet'!$U:$U,0),MATCH($E$7,'New data sheet'!$F$6:$T$6,0))</f>
        <v>482.31899304545584</v>
      </c>
      <c r="S14" s="172">
        <f>INDEX('New data sheet'!$F:$T,MATCH(S$9&amp;$D14,'New data sheet'!$U:$U,0),MATCH($E$7,'New data sheet'!$F$6:$T$6,0))</f>
        <v>504.32994575679942</v>
      </c>
      <c r="T14" s="172" t="e">
        <f>INDEX('New data sheet'!$F:$T,MATCH(T$9&amp;$D14,'New data sheet'!$U:$U,0),MATCH($E$7,'New data sheet'!$F$6:$T$6,0))</f>
        <v>#N/A</v>
      </c>
      <c r="U14" s="172" t="e">
        <f>INDEX('New data sheet'!$F:$T,MATCH(U$9&amp;$D14,'New data sheet'!$U:$U,0),MATCH($E$7,'New data sheet'!$F$6:$T$6,0))</f>
        <v>#N/A</v>
      </c>
      <c r="V14" s="172" t="e">
        <f>INDEX('New data sheet'!$F:$T,MATCH(V$9&amp;$D14,'New data sheet'!$U:$U,0),MATCH($E$7,'New data sheet'!$F$6:$T$6,0))</f>
        <v>#N/A</v>
      </c>
      <c r="W14" s="172" t="e">
        <f>INDEX('New data sheet'!$F:$T,MATCH(W$9&amp;$D14,'New data sheet'!$U:$U,0),MATCH($E$7,'New data sheet'!$F$6:$T$6,0))</f>
        <v>#N/A</v>
      </c>
      <c r="X14" s="172" t="e">
        <f>INDEX('New data sheet'!$F:$T,MATCH(X$9&amp;$D14,'New data sheet'!$U:$U,0),MATCH($E$7,'New data sheet'!$F$6:$T$6,0))</f>
        <v>#N/A</v>
      </c>
      <c r="Y14" s="172" t="e">
        <f>INDEX('New data sheet'!$F:$T,MATCH(Y$9&amp;$D14,'New data sheet'!$U:$U,0),MATCH($E$7,'New data sheet'!$F$6:$T$6,0))</f>
        <v>#N/A</v>
      </c>
      <c r="Z14" s="172" t="e">
        <f>INDEX('New data sheet'!$F:$T,MATCH(Z$9&amp;$D14,'New data sheet'!$U:$U,0),MATCH($E$7,'New data sheet'!$F$6:$T$6,0))</f>
        <v>#N/A</v>
      </c>
      <c r="AA14" s="172" t="e">
        <f>INDEX('New data sheet'!$F:$T,MATCH(AA$9&amp;$D14,'New data sheet'!$U:$U,0),MATCH($E$7,'New data sheet'!$F$6:$T$6,0))</f>
        <v>#N/A</v>
      </c>
    </row>
    <row r="15" spans="1:181" ht="14.5">
      <c r="D15" s="171" t="s">
        <v>51</v>
      </c>
      <c r="E15" s="172">
        <f>INDEX('New data sheet'!$F:$T,MATCH(E$9&amp;$D15,'New data sheet'!$U:$U,0),MATCH($E$7,'New data sheet'!$F$6:$T$6,0))</f>
        <v>480.34140420358523</v>
      </c>
      <c r="F15" s="172">
        <f>INDEX('New data sheet'!$F:$T,MATCH(F$9&amp;$D15,'New data sheet'!$U:$U,0),MATCH($E$7,'New data sheet'!$F$6:$T$6,0))</f>
        <v>587.85991109139957</v>
      </c>
      <c r="G15" s="172">
        <f>INDEX('New data sheet'!$F:$T,MATCH(G$9&amp;$D15,'New data sheet'!$U:$U,0),MATCH($E$7,'New data sheet'!$F$6:$T$6,0))</f>
        <v>640.37689015001831</v>
      </c>
      <c r="H15" s="172">
        <f>INDEX('New data sheet'!$F:$T,MATCH(H$9&amp;$D15,'New data sheet'!$U:$U,0),MATCH($E$7,'New data sheet'!$F$6:$T$6,0))</f>
        <v>707.2128115603042</v>
      </c>
      <c r="I15" s="172">
        <f>INDEX('New data sheet'!$F:$T,MATCH(I$9&amp;$D15,'New data sheet'!$U:$U,0),MATCH($E$7,'New data sheet'!$F$6:$T$6,0))</f>
        <v>819.70377987793131</v>
      </c>
      <c r="J15" s="172">
        <f>INDEX('New data sheet'!$F:$T,MATCH(J$9&amp;$D15,'New data sheet'!$U:$U,0),MATCH($E$7,'New data sheet'!$F$6:$T$6,0))</f>
        <v>835.09729103890754</v>
      </c>
      <c r="K15" s="172">
        <f>INDEX('New data sheet'!$F:$T,MATCH(K$9&amp;$D15,'New data sheet'!$U:$U,0),MATCH($E$7,'New data sheet'!$F$6:$T$6,0))</f>
        <v>852.97535138755995</v>
      </c>
      <c r="L15" s="172">
        <f>INDEX('New data sheet'!$F:$T,MATCH(L$9&amp;$D15,'New data sheet'!$U:$U,0),MATCH($E$7,'New data sheet'!$F$6:$T$6,0))</f>
        <v>724.63021483002831</v>
      </c>
      <c r="M15" s="172">
        <f>INDEX('New data sheet'!$F:$T,MATCH(M$9&amp;$D15,'New data sheet'!$U:$U,0),MATCH($E$7,'New data sheet'!$F$6:$T$6,0))</f>
        <v>628.63090572672138</v>
      </c>
      <c r="N15" s="172">
        <f>INDEX('New data sheet'!$F:$T,MATCH(N$9&amp;$D15,'New data sheet'!$U:$U,0),MATCH($E$7,'New data sheet'!$F$6:$T$6,0))</f>
        <v>510.5057527208715</v>
      </c>
      <c r="O15" s="172">
        <f>INDEX('New data sheet'!$F:$T,MATCH(O$9&amp;$D15,'New data sheet'!$U:$U,0),MATCH($E$7,'New data sheet'!$F$6:$T$6,0))</f>
        <v>437.58677338726233</v>
      </c>
      <c r="P15" s="172">
        <f>INDEX('New data sheet'!$F:$T,MATCH(P$9&amp;$D15,'New data sheet'!$U:$U,0),MATCH($E$7,'New data sheet'!$F$6:$T$6,0))</f>
        <v>426.02150919243979</v>
      </c>
      <c r="Q15" s="172">
        <f>INDEX('New data sheet'!$F:$T,MATCH(Q$9&amp;$D15,'New data sheet'!$U:$U,0),MATCH($E$7,'New data sheet'!$F$6:$T$6,0))</f>
        <v>395.06953730702713</v>
      </c>
      <c r="R15" s="172">
        <f>INDEX('New data sheet'!$F:$T,MATCH(R$9&amp;$D15,'New data sheet'!$U:$U,0),MATCH($E$7,'New data sheet'!$F$6:$T$6,0))</f>
        <v>492.17967775856312</v>
      </c>
      <c r="S15" s="172">
        <f>INDEX('New data sheet'!$F:$T,MATCH(S$9&amp;$D15,'New data sheet'!$U:$U,0),MATCH($E$7,'New data sheet'!$F$6:$T$6,0))</f>
        <v>465.44144271555496</v>
      </c>
      <c r="T15" s="172" t="e">
        <f>INDEX('New data sheet'!$F:$T,MATCH(T$9&amp;$D15,'New data sheet'!$U:$U,0),MATCH($E$7,'New data sheet'!$F$6:$T$6,0))</f>
        <v>#N/A</v>
      </c>
      <c r="U15" s="172" t="e">
        <f>INDEX('New data sheet'!$F:$T,MATCH(U$9&amp;$D15,'New data sheet'!$U:$U,0),MATCH($E$7,'New data sheet'!$F$6:$T$6,0))</f>
        <v>#N/A</v>
      </c>
      <c r="V15" s="172" t="e">
        <f>INDEX('New data sheet'!$F:$T,MATCH(V$9&amp;$D15,'New data sheet'!$U:$U,0),MATCH($E$7,'New data sheet'!$F$6:$T$6,0))</f>
        <v>#N/A</v>
      </c>
      <c r="W15" s="172" t="e">
        <f>INDEX('New data sheet'!$F:$T,MATCH(W$9&amp;$D15,'New data sheet'!$U:$U,0),MATCH($E$7,'New data sheet'!$F$6:$T$6,0))</f>
        <v>#N/A</v>
      </c>
      <c r="X15" s="172" t="e">
        <f>INDEX('New data sheet'!$F:$T,MATCH(X$9&amp;$D15,'New data sheet'!$U:$U,0),MATCH($E$7,'New data sheet'!$F$6:$T$6,0))</f>
        <v>#N/A</v>
      </c>
      <c r="Y15" s="172" t="e">
        <f>INDEX('New data sheet'!$F:$T,MATCH(Y$9&amp;$D15,'New data sheet'!$U:$U,0),MATCH($E$7,'New data sheet'!$F$6:$T$6,0))</f>
        <v>#N/A</v>
      </c>
      <c r="Z15" s="172" t="e">
        <f>INDEX('New data sheet'!$F:$T,MATCH(Z$9&amp;$D15,'New data sheet'!$U:$U,0),MATCH($E$7,'New data sheet'!$F$6:$T$6,0))</f>
        <v>#N/A</v>
      </c>
      <c r="AA15" s="172" t="e">
        <f>INDEX('New data sheet'!$F:$T,MATCH(AA$9&amp;$D15,'New data sheet'!$U:$U,0),MATCH($E$7,'New data sheet'!$F$6:$T$6,0))</f>
        <v>#N/A</v>
      </c>
    </row>
    <row r="16" spans="1:181" ht="14.5">
      <c r="D16" s="171" t="s">
        <v>52</v>
      </c>
      <c r="E16" s="172">
        <f>INDEX('New data sheet'!$F:$T,MATCH(E$9&amp;$D16,'New data sheet'!$U:$U,0),MATCH($E$7,'New data sheet'!$F$6:$T$6,0))</f>
        <v>335.34395906993728</v>
      </c>
      <c r="F16" s="172">
        <f>INDEX('New data sheet'!$F:$T,MATCH(F$9&amp;$D16,'New data sheet'!$U:$U,0),MATCH($E$7,'New data sheet'!$F$6:$T$6,0))</f>
        <v>396.94558208350833</v>
      </c>
      <c r="G16" s="172">
        <f>INDEX('New data sheet'!$F:$T,MATCH(G$9&amp;$D16,'New data sheet'!$U:$U,0),MATCH($E$7,'New data sheet'!$F$6:$T$6,0))</f>
        <v>401.17094162842653</v>
      </c>
      <c r="H16" s="172">
        <f>INDEX('New data sheet'!$F:$T,MATCH(H$9&amp;$D16,'New data sheet'!$U:$U,0),MATCH($E$7,'New data sheet'!$F$6:$T$6,0))</f>
        <v>406.92267248084181</v>
      </c>
      <c r="I16" s="172">
        <f>INDEX('New data sheet'!$F:$T,MATCH(I$9&amp;$D16,'New data sheet'!$U:$U,0),MATCH($E$7,'New data sheet'!$F$6:$T$6,0))</f>
        <v>497.10727181673718</v>
      </c>
      <c r="J16" s="172">
        <f>INDEX('New data sheet'!$F:$T,MATCH(J$9&amp;$D16,'New data sheet'!$U:$U,0),MATCH($E$7,'New data sheet'!$F$6:$T$6,0))</f>
        <v>507.29598220399191</v>
      </c>
      <c r="K16" s="172">
        <f>INDEX('New data sheet'!$F:$T,MATCH(K$9&amp;$D16,'New data sheet'!$U:$U,0),MATCH($E$7,'New data sheet'!$F$6:$T$6,0))</f>
        <v>517.06586326585273</v>
      </c>
      <c r="L16" s="172">
        <f>INDEX('New data sheet'!$F:$T,MATCH(L$9&amp;$D16,'New data sheet'!$U:$U,0),MATCH($E$7,'New data sheet'!$F$6:$T$6,0))</f>
        <v>525.55862525221528</v>
      </c>
      <c r="M16" s="172">
        <f>INDEX('New data sheet'!$F:$T,MATCH(M$9&amp;$D16,'New data sheet'!$U:$U,0),MATCH($E$7,'New data sheet'!$F$6:$T$6,0))</f>
        <v>531.39298820509305</v>
      </c>
      <c r="N16" s="172">
        <f>INDEX('New data sheet'!$F:$T,MATCH(N$9&amp;$D16,'New data sheet'!$U:$U,0),MATCH($E$7,'New data sheet'!$F$6:$T$6,0))</f>
        <v>356.55638647822337</v>
      </c>
      <c r="O16" s="172">
        <f>INDEX('New data sheet'!$F:$T,MATCH(O$9&amp;$D16,'New data sheet'!$U:$U,0),MATCH($E$7,'New data sheet'!$F$6:$T$6,0))</f>
        <v>360.379558314988</v>
      </c>
      <c r="P16" s="172">
        <f>INDEX('New data sheet'!$F:$T,MATCH(P$9&amp;$D16,'New data sheet'!$U:$U,0),MATCH($E$7,'New data sheet'!$F$6:$T$6,0))</f>
        <v>364.16473062374195</v>
      </c>
      <c r="Q16" s="172">
        <f>INDEX('New data sheet'!$F:$T,MATCH(Q$9&amp;$D16,'New data sheet'!$U:$U,0),MATCH($E$7,'New data sheet'!$F$6:$T$6,0))</f>
        <v>368.13903333709266</v>
      </c>
      <c r="R16" s="172">
        <f>INDEX('New data sheet'!$F:$T,MATCH(R$9&amp;$D16,'New data sheet'!$U:$U,0),MATCH($E$7,'New data sheet'!$F$6:$T$6,0))</f>
        <v>372.28091590816103</v>
      </c>
      <c r="S16" s="172">
        <f>INDEX('New data sheet'!$F:$T,MATCH(S$9&amp;$D16,'New data sheet'!$U:$U,0),MATCH($E$7,'New data sheet'!$F$6:$T$6,0))</f>
        <v>382.3732716809406</v>
      </c>
      <c r="T16" s="172" t="e">
        <f>INDEX('New data sheet'!$F:$T,MATCH(T$9&amp;$D16,'New data sheet'!$U:$U,0),MATCH($E$7,'New data sheet'!$F$6:$T$6,0))</f>
        <v>#N/A</v>
      </c>
      <c r="U16" s="172" t="e">
        <f>INDEX('New data sheet'!$F:$T,MATCH(U$9&amp;$D16,'New data sheet'!$U:$U,0),MATCH($E$7,'New data sheet'!$F$6:$T$6,0))</f>
        <v>#N/A</v>
      </c>
      <c r="V16" s="172" t="e">
        <f>INDEX('New data sheet'!$F:$T,MATCH(V$9&amp;$D16,'New data sheet'!$U:$U,0),MATCH($E$7,'New data sheet'!$F$6:$T$6,0))</f>
        <v>#N/A</v>
      </c>
      <c r="W16" s="172" t="e">
        <f>INDEX('New data sheet'!$F:$T,MATCH(W$9&amp;$D16,'New data sheet'!$U:$U,0),MATCH($E$7,'New data sheet'!$F$6:$T$6,0))</f>
        <v>#N/A</v>
      </c>
      <c r="X16" s="172" t="e">
        <f>INDEX('New data sheet'!$F:$T,MATCH(X$9&amp;$D16,'New data sheet'!$U:$U,0),MATCH($E$7,'New data sheet'!$F$6:$T$6,0))</f>
        <v>#N/A</v>
      </c>
      <c r="Y16" s="172" t="e">
        <f>INDEX('New data sheet'!$F:$T,MATCH(Y$9&amp;$D16,'New data sheet'!$U:$U,0),MATCH($E$7,'New data sheet'!$F$6:$T$6,0))</f>
        <v>#N/A</v>
      </c>
      <c r="Z16" s="172" t="e">
        <f>INDEX('New data sheet'!$F:$T,MATCH(Z$9&amp;$D16,'New data sheet'!$U:$U,0),MATCH($E$7,'New data sheet'!$F$6:$T$6,0))</f>
        <v>#N/A</v>
      </c>
      <c r="AA16" s="172" t="e">
        <f>INDEX('New data sheet'!$F:$T,MATCH(AA$9&amp;$D16,'New data sheet'!$U:$U,0),MATCH($E$7,'New data sheet'!$F$6:$T$6,0))</f>
        <v>#N/A</v>
      </c>
    </row>
    <row r="17" spans="4:27" ht="14.5">
      <c r="D17" s="171" t="s">
        <v>53</v>
      </c>
      <c r="E17" s="172">
        <f>INDEX('New data sheet'!$F:$T,MATCH(E$9&amp;$D17,'New data sheet'!$U:$U,0),MATCH($E$7,'New data sheet'!$F$6:$T$6,0))</f>
        <v>341.08276845188982</v>
      </c>
      <c r="F17" s="172">
        <f>INDEX('New data sheet'!$F:$T,MATCH(F$9&amp;$D17,'New data sheet'!$U:$U,0),MATCH($E$7,'New data sheet'!$F$6:$T$6,0))</f>
        <v>404.97938652533838</v>
      </c>
      <c r="G17" s="172">
        <f>INDEX('New data sheet'!$F:$T,MATCH(G$9&amp;$D17,'New data sheet'!$U:$U,0),MATCH($E$7,'New data sheet'!$F$6:$T$6,0))</f>
        <v>460.13825487116384</v>
      </c>
      <c r="H17" s="172">
        <f>INDEX('New data sheet'!$F:$T,MATCH(H$9&amp;$D17,'New data sheet'!$U:$U,0),MATCH($E$7,'New data sheet'!$F$6:$T$6,0))</f>
        <v>434.79597040903394</v>
      </c>
      <c r="I17" s="172">
        <f>INDEX('New data sheet'!$F:$T,MATCH(I$9&amp;$D17,'New data sheet'!$U:$U,0),MATCH($E$7,'New data sheet'!$F$6:$T$6,0))</f>
        <v>457.76012652597598</v>
      </c>
      <c r="J17" s="172">
        <f>INDEX('New data sheet'!$F:$T,MATCH(J$9&amp;$D17,'New data sheet'!$U:$U,0),MATCH($E$7,'New data sheet'!$F$6:$T$6,0))</f>
        <v>472.65021495829541</v>
      </c>
      <c r="K17" s="172">
        <f>INDEX('New data sheet'!$F:$T,MATCH(K$9&amp;$D17,'New data sheet'!$U:$U,0),MATCH($E$7,'New data sheet'!$F$6:$T$6,0))</f>
        <v>571.05412777885851</v>
      </c>
      <c r="L17" s="172">
        <f>INDEX('New data sheet'!$F:$T,MATCH(L$9&amp;$D17,'New data sheet'!$U:$U,0),MATCH($E$7,'New data sheet'!$F$6:$T$6,0))</f>
        <v>531.19877001914165</v>
      </c>
      <c r="M17" s="172">
        <f>INDEX('New data sheet'!$F:$T,MATCH(M$9&amp;$D17,'New data sheet'!$U:$U,0),MATCH($E$7,'New data sheet'!$F$6:$T$6,0))</f>
        <v>513.95694330231515</v>
      </c>
      <c r="N17" s="172">
        <f>INDEX('New data sheet'!$F:$T,MATCH(N$9&amp;$D17,'New data sheet'!$U:$U,0),MATCH($E$7,'New data sheet'!$F$6:$T$6,0))</f>
        <v>430.90685069654381</v>
      </c>
      <c r="O17" s="172">
        <f>INDEX('New data sheet'!$F:$T,MATCH(O$9&amp;$D17,'New data sheet'!$U:$U,0),MATCH($E$7,'New data sheet'!$F$6:$T$6,0))</f>
        <v>338.94459665473846</v>
      </c>
      <c r="P17" s="172">
        <f>INDEX('New data sheet'!$F:$T,MATCH(P$9&amp;$D17,'New data sheet'!$U:$U,0),MATCH($E$7,'New data sheet'!$F$6:$T$6,0))</f>
        <v>342.81411107798158</v>
      </c>
      <c r="Q17" s="172">
        <f>INDEX('New data sheet'!$F:$T,MATCH(Q$9&amp;$D17,'New data sheet'!$U:$U,0),MATCH($E$7,'New data sheet'!$F$6:$T$6,0))</f>
        <v>361.94672107443478</v>
      </c>
      <c r="R17" s="172">
        <f>INDEX('New data sheet'!$F:$T,MATCH(R$9&amp;$D17,'New data sheet'!$U:$U,0),MATCH($E$7,'New data sheet'!$F$6:$T$6,0))</f>
        <v>413.053216518824</v>
      </c>
      <c r="S17" s="172">
        <f>INDEX('New data sheet'!$F:$T,MATCH(S$9&amp;$D17,'New data sheet'!$U:$U,0),MATCH($E$7,'New data sheet'!$F$6:$T$6,0))</f>
        <v>398.26881288452751</v>
      </c>
      <c r="T17" s="172" t="e">
        <f>INDEX('New data sheet'!$F:$T,MATCH(T$9&amp;$D17,'New data sheet'!$U:$U,0),MATCH($E$7,'New data sheet'!$F$6:$T$6,0))</f>
        <v>#N/A</v>
      </c>
      <c r="U17" s="172" t="e">
        <f>INDEX('New data sheet'!$F:$T,MATCH(U$9&amp;$D17,'New data sheet'!$U:$U,0),MATCH($E$7,'New data sheet'!$F$6:$T$6,0))</f>
        <v>#N/A</v>
      </c>
      <c r="V17" s="172" t="e">
        <f>INDEX('New data sheet'!$F:$T,MATCH(V$9&amp;$D17,'New data sheet'!$U:$U,0),MATCH($E$7,'New data sheet'!$F$6:$T$6,0))</f>
        <v>#N/A</v>
      </c>
      <c r="W17" s="172" t="e">
        <f>INDEX('New data sheet'!$F:$T,MATCH(W$9&amp;$D17,'New data sheet'!$U:$U,0),MATCH($E$7,'New data sheet'!$F$6:$T$6,0))</f>
        <v>#N/A</v>
      </c>
      <c r="X17" s="172" t="e">
        <f>INDEX('New data sheet'!$F:$T,MATCH(X$9&amp;$D17,'New data sheet'!$U:$U,0),MATCH($E$7,'New data sheet'!$F$6:$T$6,0))</f>
        <v>#N/A</v>
      </c>
      <c r="Y17" s="172" t="e">
        <f>INDEX('New data sheet'!$F:$T,MATCH(Y$9&amp;$D17,'New data sheet'!$U:$U,0),MATCH($E$7,'New data sheet'!$F$6:$T$6,0))</f>
        <v>#N/A</v>
      </c>
      <c r="Z17" s="172" t="e">
        <f>INDEX('New data sheet'!$F:$T,MATCH(Z$9&amp;$D17,'New data sheet'!$U:$U,0),MATCH($E$7,'New data sheet'!$F$6:$T$6,0))</f>
        <v>#N/A</v>
      </c>
      <c r="AA17" s="172" t="e">
        <f>INDEX('New data sheet'!$F:$T,MATCH(AA$9&amp;$D17,'New data sheet'!$U:$U,0),MATCH($E$7,'New data sheet'!$F$6:$T$6,0))</f>
        <v>#N/A</v>
      </c>
    </row>
    <row r="18" spans="4:27" ht="14.5">
      <c r="D18" s="171" t="s">
        <v>126</v>
      </c>
      <c r="E18" s="172">
        <f>INDEX('New data sheet'!$F:$T,MATCH(E$9&amp;$D18,'New data sheet'!$U:$U,0),MATCH($E$7,'New data sheet'!$F$6:$T$6,0))</f>
        <v>297</v>
      </c>
      <c r="F18" s="172">
        <f>INDEX('New data sheet'!$F:$T,MATCH(F$9&amp;$D18,'New data sheet'!$U:$U,0),MATCH($E$7,'New data sheet'!$F$6:$T$6,0))</f>
        <v>222.3</v>
      </c>
      <c r="G18" s="172">
        <f>INDEX('New data sheet'!$F:$T,MATCH(G$9&amp;$D18,'New data sheet'!$U:$U,0),MATCH($E$7,'New data sheet'!$F$6:$T$6,0))</f>
        <v>218.4</v>
      </c>
      <c r="H18" s="172">
        <f>INDEX('New data sheet'!$F:$T,MATCH(H$9&amp;$D18,'New data sheet'!$U:$U,0),MATCH($E$7,'New data sheet'!$F$6:$T$6,0))</f>
        <v>261</v>
      </c>
      <c r="I18" s="172">
        <f>INDEX('New data sheet'!$F:$T,MATCH(I$9&amp;$D18,'New data sheet'!$U:$U,0),MATCH($E$7,'New data sheet'!$F$6:$T$6,0))</f>
        <v>196.5</v>
      </c>
      <c r="J18" s="172">
        <f>INDEX('New data sheet'!$F:$T,MATCH(J$9&amp;$D18,'New data sheet'!$U:$U,0),MATCH($E$7,'New data sheet'!$F$6:$T$6,0))</f>
        <v>222.5</v>
      </c>
      <c r="K18" s="172">
        <f>INDEX('New data sheet'!$F:$T,MATCH(K$9&amp;$D18,'New data sheet'!$U:$U,0),MATCH($E$7,'New data sheet'!$F$6:$T$6,0))</f>
        <v>237.5</v>
      </c>
      <c r="L18" s="172">
        <f>INDEX('New data sheet'!$F:$T,MATCH(L$9&amp;$D18,'New data sheet'!$U:$U,0),MATCH($E$7,'New data sheet'!$F$6:$T$6,0))</f>
        <v>232.5</v>
      </c>
      <c r="M18" s="172">
        <f>INDEX('New data sheet'!$F:$T,MATCH(M$9&amp;$D18,'New data sheet'!$U:$U,0),MATCH($E$7,'New data sheet'!$F$6:$T$6,0))</f>
        <v>181.2</v>
      </c>
      <c r="N18" s="172">
        <f>INDEX('New data sheet'!$F:$T,MATCH(N$9&amp;$D18,'New data sheet'!$U:$U,0),MATCH($E$7,'New data sheet'!$F$6:$T$6,0))</f>
        <v>221.568489267991</v>
      </c>
      <c r="O18" s="172">
        <f>INDEX('New data sheet'!$F:$T,MATCH(O$9&amp;$D18,'New data sheet'!$U:$U,0),MATCH($E$7,'New data sheet'!$F$6:$T$6,0))</f>
        <v>214.148293962503</v>
      </c>
      <c r="P18" s="172">
        <f>INDEX('New data sheet'!$F:$T,MATCH(P$9&amp;$D18,'New data sheet'!$U:$U,0),MATCH($E$7,'New data sheet'!$F$6:$T$6,0))</f>
        <v>235.91066237852101</v>
      </c>
      <c r="Q18" s="172">
        <f>INDEX('New data sheet'!$F:$T,MATCH(Q$9&amp;$D18,'New data sheet'!$U:$U,0),MATCH($E$7,'New data sheet'!$F$6:$T$6,0))</f>
        <v>212.107709488236</v>
      </c>
      <c r="R18" s="172">
        <f>INDEX('New data sheet'!$F:$T,MATCH(R$9&amp;$D18,'New data sheet'!$U:$U,0),MATCH($E$7,'New data sheet'!$F$6:$T$6,0))</f>
        <v>236.4</v>
      </c>
      <c r="S18" s="172">
        <f>INDEX('New data sheet'!$F:$T,MATCH(S$9&amp;$D18,'New data sheet'!$U:$U,0),MATCH($E$7,'New data sheet'!$F$6:$T$6,0))</f>
        <v>243.14423040701999</v>
      </c>
      <c r="T18" s="172" t="e">
        <f>INDEX('New data sheet'!$F:$T,MATCH(T$9&amp;$D18,'New data sheet'!$U:$U,0),MATCH($E$7,'New data sheet'!$F$6:$T$6,0))</f>
        <v>#N/A</v>
      </c>
      <c r="U18" s="172" t="e">
        <f>INDEX('New data sheet'!$F:$T,MATCH(U$9&amp;$D18,'New data sheet'!$U:$U,0),MATCH($E$7,'New data sheet'!$F$6:$T$6,0))</f>
        <v>#N/A</v>
      </c>
      <c r="V18" s="172" t="e">
        <f>INDEX('New data sheet'!$F:$T,MATCH(V$9&amp;$D18,'New data sheet'!$U:$U,0),MATCH($E$7,'New data sheet'!$F$6:$T$6,0))</f>
        <v>#N/A</v>
      </c>
      <c r="W18" s="172" t="e">
        <f>INDEX('New data sheet'!$F:$T,MATCH(W$9&amp;$D18,'New data sheet'!$U:$U,0),MATCH($E$7,'New data sheet'!$F$6:$T$6,0))</f>
        <v>#N/A</v>
      </c>
      <c r="X18" s="172" t="e">
        <f>INDEX('New data sheet'!$F:$T,MATCH(X$9&amp;$D18,'New data sheet'!$U:$U,0),MATCH($E$7,'New data sheet'!$F$6:$T$6,0))</f>
        <v>#N/A</v>
      </c>
      <c r="Y18" s="172" t="e">
        <f>INDEX('New data sheet'!$F:$T,MATCH(Y$9&amp;$D18,'New data sheet'!$U:$U,0),MATCH($E$7,'New data sheet'!$F$6:$T$6,0))</f>
        <v>#N/A</v>
      </c>
      <c r="Z18" s="172" t="e">
        <f>INDEX('New data sheet'!$F:$T,MATCH(Z$9&amp;$D18,'New data sheet'!$U:$U,0),MATCH($E$7,'New data sheet'!$F$6:$T$6,0))</f>
        <v>#N/A</v>
      </c>
      <c r="AA18" s="172" t="e">
        <f>INDEX('New data sheet'!$F:$T,MATCH(AA$9&amp;$D18,'New data sheet'!$U:$U,0),MATCH($E$7,'New data sheet'!$F$6:$T$6,0))</f>
        <v>#N/A</v>
      </c>
    </row>
    <row r="19" spans="4:27" ht="14.5">
      <c r="D19" s="171" t="s">
        <v>131</v>
      </c>
      <c r="E19" s="180">
        <f>INDEX('New data sheet'!$F:$T,MATCH(E$9&amp;$D19,'New data sheet'!$U:$U,0),MATCH($E$7,'New data sheet'!$F$6:$T$6,0))</f>
        <v>2.637</v>
      </c>
      <c r="F19" s="180">
        <f>INDEX('New data sheet'!$F:$T,MATCH(F$9&amp;$D19,'New data sheet'!$U:$U,0),MATCH($E$7,'New data sheet'!$F$6:$T$6,0))</f>
        <v>2.2989999999999999</v>
      </c>
      <c r="G19" s="180">
        <f>INDEX('New data sheet'!$F:$T,MATCH(G$9&amp;$D19,'New data sheet'!$U:$U,0),MATCH($E$7,'New data sheet'!$F$6:$T$6,0))</f>
        <v>2.2549999999999999</v>
      </c>
      <c r="H19" s="180">
        <f>INDEX('New data sheet'!$F:$T,MATCH(H$9&amp;$D19,'New data sheet'!$U:$U,0),MATCH($E$7,'New data sheet'!$F$6:$T$6,0))</f>
        <v>2.3370000000000002</v>
      </c>
      <c r="I19" s="180">
        <f>INDEX('New data sheet'!$F:$T,MATCH(I$9&amp;$D19,'New data sheet'!$U:$U,0),MATCH($E$7,'New data sheet'!$F$6:$T$6,0))</f>
        <v>1.996</v>
      </c>
      <c r="J19" s="180">
        <f>INDEX('New data sheet'!$F:$T,MATCH(J$9&amp;$D19,'New data sheet'!$U:$U,0),MATCH($E$7,'New data sheet'!$F$6:$T$6,0))</f>
        <v>1.8660000000000001</v>
      </c>
      <c r="K19" s="180">
        <f>INDEX('New data sheet'!$F:$T,MATCH(K$9&amp;$D19,'New data sheet'!$U:$U,0),MATCH($E$7,'New data sheet'!$F$6:$T$6,0))</f>
        <v>2.121</v>
      </c>
      <c r="L19" s="180">
        <f>INDEX('New data sheet'!$F:$T,MATCH(L$9&amp;$D19,'New data sheet'!$U:$U,0),MATCH($E$7,'New data sheet'!$F$6:$T$6,0))</f>
        <v>1.847</v>
      </c>
      <c r="M19" s="180">
        <f>INDEX('New data sheet'!$F:$T,MATCH(M$9&amp;$D19,'New data sheet'!$U:$U,0),MATCH($E$7,'New data sheet'!$F$6:$T$6,0))</f>
        <v>1.726</v>
      </c>
      <c r="N19" s="180">
        <f>INDEX('New data sheet'!$F:$T,MATCH(N$9&amp;$D19,'New data sheet'!$U:$U,0),MATCH($E$7,'New data sheet'!$F$6:$T$6,0))</f>
        <v>1.96816573822055</v>
      </c>
      <c r="O19" s="180">
        <f>INDEX('New data sheet'!$F:$T,MATCH(O$9&amp;$D19,'New data sheet'!$U:$U,0),MATCH($E$7,'New data sheet'!$F$6:$T$6,0))</f>
        <v>1.7670367702052401</v>
      </c>
      <c r="P19" s="180">
        <f>INDEX('New data sheet'!$F:$T,MATCH(P$9&amp;$D19,'New data sheet'!$U:$U,0),MATCH($E$7,'New data sheet'!$F$6:$T$6,0))</f>
        <v>1.86014383876332</v>
      </c>
      <c r="Q19" s="180">
        <f>INDEX('New data sheet'!$F:$T,MATCH(Q$9&amp;$D19,'New data sheet'!$U:$U,0),MATCH($E$7,'New data sheet'!$F$6:$T$6,0))</f>
        <v>1.7803482452535999</v>
      </c>
      <c r="R19" s="180">
        <f>INDEX('New data sheet'!$F:$T,MATCH(R$9&amp;$D19,'New data sheet'!$U:$U,0),MATCH($E$7,'New data sheet'!$F$6:$T$6,0))</f>
        <v>1.8747</v>
      </c>
      <c r="S19" s="180">
        <f>INDEX('New data sheet'!$F:$T,MATCH(S$9&amp;$D19,'New data sheet'!$U:$U,0),MATCH($E$7,'New data sheet'!$F$6:$T$6,0))</f>
        <v>1.7976377329443001</v>
      </c>
      <c r="T19" s="180" t="e">
        <f>INDEX('New data sheet'!$F:$T,MATCH(T$9&amp;$D19,'New data sheet'!$U:$U,0),MATCH($E$7,'New data sheet'!$F$6:$T$6,0))</f>
        <v>#N/A</v>
      </c>
      <c r="U19" s="180" t="e">
        <f>INDEX('New data sheet'!$F:$T,MATCH(U$9&amp;$D19,'New data sheet'!$U:$U,0),MATCH($E$7,'New data sheet'!$F$6:$T$6,0))</f>
        <v>#N/A</v>
      </c>
      <c r="V19" s="180" t="e">
        <f>INDEX('New data sheet'!$F:$T,MATCH(V$9&amp;$D19,'New data sheet'!$U:$U,0),MATCH($E$7,'New data sheet'!$F$6:$T$6,0))</f>
        <v>#N/A</v>
      </c>
      <c r="W19" s="180" t="e">
        <f>INDEX('New data sheet'!$F:$T,MATCH(W$9&amp;$D19,'New data sheet'!$U:$U,0),MATCH($E$7,'New data sheet'!$F$6:$T$6,0))</f>
        <v>#N/A</v>
      </c>
      <c r="X19" s="180" t="e">
        <f>INDEX('New data sheet'!$F:$T,MATCH(X$9&amp;$D19,'New data sheet'!$U:$U,0),MATCH($E$7,'New data sheet'!$F$6:$T$6,0))</f>
        <v>#N/A</v>
      </c>
      <c r="Y19" s="180" t="e">
        <f>INDEX('New data sheet'!$F:$T,MATCH(Y$9&amp;$D19,'New data sheet'!$U:$U,0),MATCH($E$7,'New data sheet'!$F$6:$T$6,0))</f>
        <v>#N/A</v>
      </c>
      <c r="Z19" s="180" t="e">
        <f>INDEX('New data sheet'!$F:$T,MATCH(Z$9&amp;$D19,'New data sheet'!$U:$U,0),MATCH($E$7,'New data sheet'!$F$6:$T$6,0))</f>
        <v>#N/A</v>
      </c>
      <c r="AA19" s="180" t="e">
        <f>INDEX('New data sheet'!$F:$T,MATCH(AA$9&amp;$D19,'New data sheet'!$U:$U,0),MATCH($E$7,'New data sheet'!$F$6:$T$6,0))</f>
        <v>#N/A</v>
      </c>
    </row>
    <row r="20" spans="4:27" ht="14.5">
      <c r="D20" s="171" t="s">
        <v>134</v>
      </c>
      <c r="E20" s="172">
        <f>INDEX('New data sheet'!$F:$T,MATCH(E$9&amp;$D20,'New data sheet'!$U:$U,0),MATCH($E$7,'New data sheet'!$F$6:$T$6,0))</f>
        <v>11071</v>
      </c>
      <c r="F20" s="172">
        <f>INDEX('New data sheet'!$F:$T,MATCH(F$9&amp;$D20,'New data sheet'!$U:$U,0),MATCH($E$7,'New data sheet'!$F$6:$T$6,0))</f>
        <v>11269</v>
      </c>
      <c r="G20" s="172">
        <f>INDEX('New data sheet'!$F:$T,MATCH(G$9&amp;$D20,'New data sheet'!$U:$U,0),MATCH($E$7,'New data sheet'!$F$6:$T$6,0))</f>
        <v>11455</v>
      </c>
      <c r="H20" s="172">
        <f>INDEX('New data sheet'!$F:$T,MATCH(H$9&amp;$D20,'New data sheet'!$U:$U,0),MATCH($E$7,'New data sheet'!$F$6:$T$6,0))</f>
        <v>11610</v>
      </c>
      <c r="I20" s="172">
        <f>INDEX('New data sheet'!$F:$T,MATCH(I$9&amp;$D20,'New data sheet'!$U:$U,0),MATCH($E$7,'New data sheet'!$F$6:$T$6,0))</f>
        <v>12092</v>
      </c>
      <c r="J20" s="172">
        <f>INDEX('New data sheet'!$F:$T,MATCH(J$9&amp;$D20,'New data sheet'!$U:$U,0),MATCH($E$7,'New data sheet'!$F$6:$T$6,0))</f>
        <v>12147</v>
      </c>
      <c r="K20" s="172">
        <f>INDEX('New data sheet'!$F:$T,MATCH(K$9&amp;$D20,'New data sheet'!$U:$U,0),MATCH($E$7,'New data sheet'!$F$6:$T$6,0))</f>
        <v>12202</v>
      </c>
      <c r="L20" s="172">
        <f>INDEX('New data sheet'!$F:$T,MATCH(L$9&amp;$D20,'New data sheet'!$U:$U,0),MATCH($E$7,'New data sheet'!$F$6:$T$6,0))</f>
        <v>12258</v>
      </c>
      <c r="M20" s="172">
        <f>INDEX('New data sheet'!$F:$T,MATCH(M$9&amp;$D20,'New data sheet'!$U:$U,0),MATCH($E$7,'New data sheet'!$F$6:$T$6,0))</f>
        <v>12314</v>
      </c>
      <c r="N20" s="172">
        <f>INDEX('New data sheet'!$F:$T,MATCH(N$9&amp;$D20,'New data sheet'!$U:$U,0),MATCH($E$7,'New data sheet'!$F$6:$T$6,0))</f>
        <v>11680.716200000001</v>
      </c>
      <c r="O20" s="172">
        <f>INDEX('New data sheet'!$F:$T,MATCH(O$9&amp;$D20,'New data sheet'!$U:$U,0),MATCH($E$7,'New data sheet'!$F$6:$T$6,0))</f>
        <v>11628.3436</v>
      </c>
      <c r="P20" s="172">
        <f>INDEX('New data sheet'!$F:$T,MATCH(P$9&amp;$D20,'New data sheet'!$U:$U,0),MATCH($E$7,'New data sheet'!$F$6:$T$6,0))</f>
        <v>11557.3428</v>
      </c>
      <c r="Q20" s="172">
        <f>INDEX('New data sheet'!$F:$T,MATCH(Q$9&amp;$D20,'New data sheet'!$U:$U,0),MATCH($E$7,'New data sheet'!$F$6:$T$6,0))</f>
        <v>12306.396000000001</v>
      </c>
      <c r="R20" s="172">
        <f>INDEX('New data sheet'!$F:$T,MATCH(R$9&amp;$D20,'New data sheet'!$U:$U,0),MATCH($E$7,'New data sheet'!$F$6:$T$6,0))</f>
        <v>12287.095000000001</v>
      </c>
      <c r="S20" s="172">
        <f>INDEX('New data sheet'!$F:$T,MATCH(S$9&amp;$D20,'New data sheet'!$U:$U,0),MATCH($E$7,'New data sheet'!$F$6:$T$6,0))</f>
        <v>12288.60200000001</v>
      </c>
      <c r="T20" s="172" t="e">
        <f>INDEX('New data sheet'!$F:$T,MATCH(T$9&amp;$D20,'New data sheet'!$U:$U,0),MATCH($E$7,'New data sheet'!$F$6:$T$6,0))</f>
        <v>#N/A</v>
      </c>
      <c r="U20" s="172" t="e">
        <f>INDEX('New data sheet'!$F:$T,MATCH(U$9&amp;$D20,'New data sheet'!$U:$U,0),MATCH($E$7,'New data sheet'!$F$6:$T$6,0))</f>
        <v>#N/A</v>
      </c>
      <c r="V20" s="172" t="e">
        <f>INDEX('New data sheet'!$F:$T,MATCH(V$9&amp;$D20,'New data sheet'!$U:$U,0),MATCH($E$7,'New data sheet'!$F$6:$T$6,0))</f>
        <v>#N/A</v>
      </c>
      <c r="W20" s="172" t="e">
        <f>INDEX('New data sheet'!$F:$T,MATCH(W$9&amp;$D20,'New data sheet'!$U:$U,0),MATCH($E$7,'New data sheet'!$F$6:$T$6,0))</f>
        <v>#N/A</v>
      </c>
      <c r="X20" s="172" t="e">
        <f>INDEX('New data sheet'!$F:$T,MATCH(X$9&amp;$D20,'New data sheet'!$U:$U,0),MATCH($E$7,'New data sheet'!$F$6:$T$6,0))</f>
        <v>#N/A</v>
      </c>
      <c r="Y20" s="172" t="e">
        <f>INDEX('New data sheet'!$F:$T,MATCH(Y$9&amp;$D20,'New data sheet'!$U:$U,0),MATCH($E$7,'New data sheet'!$F$6:$T$6,0))</f>
        <v>#N/A</v>
      </c>
      <c r="Z20" s="172" t="e">
        <f>INDEX('New data sheet'!$F:$T,MATCH(Z$9&amp;$D20,'New data sheet'!$U:$U,0),MATCH($E$7,'New data sheet'!$F$6:$T$6,0))</f>
        <v>#N/A</v>
      </c>
      <c r="AA20" s="172" t="e">
        <f>INDEX('New data sheet'!$F:$T,MATCH(AA$9&amp;$D20,'New data sheet'!$U:$U,0),MATCH($E$7,'New data sheet'!$F$6:$T$6,0))</f>
        <v>#N/A</v>
      </c>
    </row>
    <row r="21" spans="4:27" ht="14.5">
      <c r="D21" s="171" t="s">
        <v>138</v>
      </c>
      <c r="E21" s="172">
        <f>INDEX('New data sheet'!$F:$T,MATCH(E$9&amp;$D21,'New data sheet'!$U:$U,0),MATCH($E$7,'New data sheet'!$F$6:$T$6,0))</f>
        <v>11964.840000000002</v>
      </c>
      <c r="F21" s="172">
        <f>INDEX('New data sheet'!$F:$T,MATCH(F$9&amp;$D21,'New data sheet'!$U:$U,0),MATCH($E$7,'New data sheet'!$F$6:$T$6,0))</f>
        <v>11974.119999999999</v>
      </c>
      <c r="G21" s="172">
        <f>INDEX('New data sheet'!$F:$T,MATCH(G$9&amp;$D21,'New data sheet'!$U:$U,0),MATCH($E$7,'New data sheet'!$F$6:$T$6,0))</f>
        <v>12036.900000000007</v>
      </c>
      <c r="H21" s="172">
        <f>INDEX('New data sheet'!$F:$T,MATCH(H$9&amp;$D21,'New data sheet'!$U:$U,0),MATCH($E$7,'New data sheet'!$F$6:$T$6,0))</f>
        <v>12121.430282999996</v>
      </c>
      <c r="I21" s="172">
        <f>INDEX('New data sheet'!$F:$T,MATCH(I$9&amp;$D21,'New data sheet'!$U:$U,0),MATCH($E$7,'New data sheet'!$F$6:$T$6,0))</f>
        <v>12103.520000000002</v>
      </c>
      <c r="J21" s="172">
        <f>INDEX('New data sheet'!$F:$T,MATCH(J$9&amp;$D21,'New data sheet'!$U:$U,0),MATCH($E$7,'New data sheet'!$F$6:$T$6,0))</f>
        <v>11943.293001</v>
      </c>
      <c r="K21" s="172">
        <f>INDEX('New data sheet'!$F:$T,MATCH(K$9&amp;$D21,'New data sheet'!$U:$U,0),MATCH($E$7,'New data sheet'!$F$6:$T$6,0))</f>
        <v>11853.304756999998</v>
      </c>
      <c r="L21" s="172">
        <f>INDEX('New data sheet'!$F:$T,MATCH(L$9&amp;$D21,'New data sheet'!$U:$U,0),MATCH($E$7,'New data sheet'!$F$6:$T$6,0))</f>
        <v>12291.140578</v>
      </c>
      <c r="M21" s="172">
        <f>INDEX('New data sheet'!$F:$T,MATCH(M$9&amp;$D21,'New data sheet'!$U:$U,0),MATCH($E$7,'New data sheet'!$F$6:$T$6,0))</f>
        <v>12029.802982677164</v>
      </c>
      <c r="N21" s="172">
        <f>INDEX('New data sheet'!$F:$T,MATCH(N$9&amp;$D21,'New data sheet'!$U:$U,0),MATCH($E$7,'New data sheet'!$F$6:$T$6,0))</f>
        <v>12270.657441472908</v>
      </c>
      <c r="O21" s="172">
        <f>INDEX('New data sheet'!$F:$T,MATCH(O$9&amp;$D21,'New data sheet'!$U:$U,0),MATCH($E$7,'New data sheet'!$F$6:$T$6,0))</f>
        <v>12313.244188421209</v>
      </c>
      <c r="P21" s="172">
        <f>INDEX('New data sheet'!$F:$T,MATCH(P$9&amp;$D21,'New data sheet'!$U:$U,0),MATCH($E$7,'New data sheet'!$F$6:$T$6,0))</f>
        <v>12388.536404142571</v>
      </c>
      <c r="Q21" s="172">
        <f>INDEX('New data sheet'!$F:$T,MATCH(Q$9&amp;$D21,'New data sheet'!$U:$U,0),MATCH($E$7,'New data sheet'!$F$6:$T$6,0))</f>
        <v>12532.743999999999</v>
      </c>
      <c r="R21" s="172">
        <f>INDEX('New data sheet'!$F:$T,MATCH(R$9&amp;$D21,'New data sheet'!$U:$U,0),MATCH($E$7,'New data sheet'!$F$6:$T$6,0))</f>
        <v>12730.251</v>
      </c>
      <c r="S21" s="172">
        <f>INDEX('New data sheet'!$F:$T,MATCH(S$9&amp;$D21,'New data sheet'!$U:$U,0),MATCH($E$7,'New data sheet'!$F$6:$T$6,0))</f>
        <v>12450.349999999999</v>
      </c>
      <c r="T21" s="172" t="e">
        <f>INDEX('New data sheet'!$F:$T,MATCH(T$9&amp;$D21,'New data sheet'!$U:$U,0),MATCH($E$7,'New data sheet'!$F$6:$T$6,0))</f>
        <v>#N/A</v>
      </c>
      <c r="U21" s="172" t="e">
        <f>INDEX('New data sheet'!$F:$T,MATCH(U$9&amp;$D21,'New data sheet'!$U:$U,0),MATCH($E$7,'New data sheet'!$F$6:$T$6,0))</f>
        <v>#N/A</v>
      </c>
      <c r="V21" s="172" t="e">
        <f>INDEX('New data sheet'!$F:$T,MATCH(V$9&amp;$D21,'New data sheet'!$U:$U,0),MATCH($E$7,'New data sheet'!$F$6:$T$6,0))</f>
        <v>#N/A</v>
      </c>
      <c r="W21" s="172" t="e">
        <f>INDEX('New data sheet'!$F:$T,MATCH(W$9&amp;$D21,'New data sheet'!$U:$U,0),MATCH($E$7,'New data sheet'!$F$6:$T$6,0))</f>
        <v>#N/A</v>
      </c>
      <c r="X21" s="172" t="e">
        <f>INDEX('New data sheet'!$F:$T,MATCH(X$9&amp;$D21,'New data sheet'!$U:$U,0),MATCH($E$7,'New data sheet'!$F$6:$T$6,0))</f>
        <v>#N/A</v>
      </c>
      <c r="Y21" s="172" t="e">
        <f>INDEX('New data sheet'!$F:$T,MATCH(Y$9&amp;$D21,'New data sheet'!$U:$U,0),MATCH($E$7,'New data sheet'!$F$6:$T$6,0))</f>
        <v>#N/A</v>
      </c>
      <c r="Z21" s="172" t="e">
        <f>INDEX('New data sheet'!$F:$T,MATCH(Z$9&amp;$D21,'New data sheet'!$U:$U,0),MATCH($E$7,'New data sheet'!$F$6:$T$6,0))</f>
        <v>#N/A</v>
      </c>
      <c r="AA21" s="172" t="e">
        <f>INDEX('New data sheet'!$F:$T,MATCH(AA$9&amp;$D21,'New data sheet'!$U:$U,0),MATCH($E$7,'New data sheet'!$F$6:$T$6,0))</f>
        <v>#N/A</v>
      </c>
    </row>
    <row r="22" spans="4:27" ht="14.5">
      <c r="D22" s="171" t="s">
        <v>107</v>
      </c>
      <c r="E22" s="172">
        <f>INDEX('New data sheet'!$F:$T,MATCH(E$9&amp;$D22,'New data sheet'!$U:$U,0),MATCH($E$7,'New data sheet'!$F$6:$T$6,0))</f>
        <v>799.02800000000002</v>
      </c>
      <c r="F22" s="172">
        <f>INDEX('New data sheet'!$F:$T,MATCH(F$9&amp;$D22,'New data sheet'!$U:$U,0),MATCH($E$7,'New data sheet'!$F$6:$T$6,0))</f>
        <v>805.19</v>
      </c>
      <c r="G22" s="172">
        <f>INDEX('New data sheet'!$F:$T,MATCH(G$9&amp;$D22,'New data sheet'!$U:$U,0),MATCH($E$7,'New data sheet'!$F$6:$T$6,0))</f>
        <v>814.86500000000001</v>
      </c>
      <c r="H22" s="172">
        <f>INDEX('New data sheet'!$F:$T,MATCH(H$9&amp;$D22,'New data sheet'!$U:$U,0),MATCH($E$7,'New data sheet'!$F$6:$T$6,0))</f>
        <v>821.57799999999997</v>
      </c>
      <c r="I22" s="172">
        <f>INDEX('New data sheet'!$F:$T,MATCH(I$9&amp;$D22,'New data sheet'!$U:$U,0),MATCH($E$7,'New data sheet'!$F$6:$T$6,0))</f>
        <v>825.21500000000003</v>
      </c>
      <c r="J22" s="172">
        <f>INDEX('New data sheet'!$F:$T,MATCH(J$9&amp;$D22,'New data sheet'!$U:$U,0),MATCH($E$7,'New data sheet'!$F$6:$T$6,0))</f>
        <v>834.41700000000003</v>
      </c>
      <c r="K22" s="172">
        <f>INDEX('New data sheet'!$F:$T,MATCH(K$9&amp;$D22,'New data sheet'!$U:$U,0),MATCH($E$7,'New data sheet'!$F$6:$T$6,0))</f>
        <v>838.38499999999999</v>
      </c>
      <c r="L22" s="172">
        <f>INDEX('New data sheet'!$F:$T,MATCH(L$9&amp;$D22,'New data sheet'!$U:$U,0),MATCH($E$7,'New data sheet'!$F$6:$T$6,0))</f>
        <v>844.24400000000003</v>
      </c>
      <c r="M22" s="172">
        <f>INDEX('New data sheet'!$F:$T,MATCH(M$9&amp;$D22,'New data sheet'!$U:$U,0),MATCH($E$7,'New data sheet'!$F$6:$T$6,0))</f>
        <v>854.23099999999999</v>
      </c>
      <c r="N22" s="172">
        <f>INDEX('New data sheet'!$F:$T,MATCH(N$9&amp;$D22,'New data sheet'!$U:$U,0),MATCH($E$7,'New data sheet'!$F$6:$T$6,0))</f>
        <v>867.00099999999998</v>
      </c>
      <c r="O22" s="172">
        <f>INDEX('New data sheet'!$F:$T,MATCH(O$9&amp;$D22,'New data sheet'!$U:$U,0),MATCH($E$7,'New data sheet'!$F$6:$T$6,0))</f>
        <v>879.06449999999995</v>
      </c>
      <c r="P22" s="172">
        <f>INDEX('New data sheet'!$F:$T,MATCH(P$9&amp;$D22,'New data sheet'!$U:$U,0),MATCH($E$7,'New data sheet'!$F$6:$T$6,0))</f>
        <v>891.93449999999996</v>
      </c>
      <c r="Q22" s="172">
        <f>INDEX('New data sheet'!$F:$T,MATCH(Q$9&amp;$D22,'New data sheet'!$U:$U,0),MATCH($E$7,'New data sheet'!$F$6:$T$6,0))</f>
        <v>905.97</v>
      </c>
      <c r="R22" s="172">
        <f>INDEX('New data sheet'!$F:$T,MATCH(R$9&amp;$D22,'New data sheet'!$U:$U,0),MATCH($E$7,'New data sheet'!$F$6:$T$6,0))</f>
        <v>916.47050000000002</v>
      </c>
      <c r="S22" s="172">
        <f>INDEX('New data sheet'!$F:$T,MATCH(S$9&amp;$D22,'New data sheet'!$U:$U,0),MATCH($E$7,'New data sheet'!$F$6:$T$6,0))</f>
        <v>925.96600000000001</v>
      </c>
      <c r="T22" s="172" t="e">
        <f>INDEX('New data sheet'!$F:$T,MATCH(T$9&amp;$D22,'New data sheet'!$U:$U,0),MATCH($E$7,'New data sheet'!$F$6:$T$6,0))</f>
        <v>#N/A</v>
      </c>
      <c r="U22" s="172" t="e">
        <f>INDEX('New data sheet'!$F:$T,MATCH(U$9&amp;$D22,'New data sheet'!$U:$U,0),MATCH($E$7,'New data sheet'!$F$6:$T$6,0))</f>
        <v>#N/A</v>
      </c>
      <c r="V22" s="172" t="e">
        <f>INDEX('New data sheet'!$F:$T,MATCH(V$9&amp;$D22,'New data sheet'!$U:$U,0),MATCH($E$7,'New data sheet'!$F$6:$T$6,0))</f>
        <v>#N/A</v>
      </c>
      <c r="W22" s="172" t="e">
        <f>INDEX('New data sheet'!$F:$T,MATCH(W$9&amp;$D22,'New data sheet'!$U:$U,0),MATCH($E$7,'New data sheet'!$F$6:$T$6,0))</f>
        <v>#N/A</v>
      </c>
      <c r="X22" s="172" t="e">
        <f>INDEX('New data sheet'!$F:$T,MATCH(X$9&amp;$D22,'New data sheet'!$U:$U,0),MATCH($E$7,'New data sheet'!$F$6:$T$6,0))</f>
        <v>#N/A</v>
      </c>
      <c r="Y22" s="172" t="e">
        <f>INDEX('New data sheet'!$F:$T,MATCH(Y$9&amp;$D22,'New data sheet'!$U:$U,0),MATCH($E$7,'New data sheet'!$F$6:$T$6,0))</f>
        <v>#N/A</v>
      </c>
      <c r="Z22" s="172" t="e">
        <f>INDEX('New data sheet'!$F:$T,MATCH(Z$9&amp;$D22,'New data sheet'!$U:$U,0),MATCH($E$7,'New data sheet'!$F$6:$T$6,0))</f>
        <v>#N/A</v>
      </c>
      <c r="AA22" s="172" t="e">
        <f>INDEX('New data sheet'!$F:$T,MATCH(AA$9&amp;$D22,'New data sheet'!$U:$U,0),MATCH($E$7,'New data sheet'!$F$6:$T$6,0))</f>
        <v>#N/A</v>
      </c>
    </row>
    <row r="23" spans="4:27" ht="14.5">
      <c r="D23" s="171" t="s">
        <v>142</v>
      </c>
      <c r="E23" s="172">
        <f>INDEX('New data sheet'!$F:$T,MATCH(E$9&amp;$D23,'New data sheet'!$U:$U,0),MATCH($E$7,'New data sheet'!$F$6:$T$6,0))</f>
        <v>199551</v>
      </c>
      <c r="F23" s="172">
        <f>INDEX('New data sheet'!$F:$T,MATCH(F$9&amp;$D23,'New data sheet'!$U:$U,0),MATCH($E$7,'New data sheet'!$F$6:$T$6,0))</f>
        <v>189452</v>
      </c>
      <c r="G23" s="172">
        <f>INDEX('New data sheet'!$F:$T,MATCH(G$9&amp;$D23,'New data sheet'!$U:$U,0),MATCH($E$7,'New data sheet'!$F$6:$T$6,0))</f>
        <v>185829</v>
      </c>
      <c r="H23" s="172">
        <f>INDEX('New data sheet'!$F:$T,MATCH(H$9&amp;$D23,'New data sheet'!$U:$U,0),MATCH($E$7,'New data sheet'!$F$6:$T$6,0))</f>
        <v>187750</v>
      </c>
      <c r="I23" s="172">
        <f>INDEX('New data sheet'!$F:$T,MATCH(I$9&amp;$D23,'New data sheet'!$U:$U,0),MATCH($E$7,'New data sheet'!$F$6:$T$6,0))</f>
        <v>188634</v>
      </c>
      <c r="J23" s="172">
        <f>INDEX('New data sheet'!$F:$T,MATCH(J$9&amp;$D23,'New data sheet'!$U:$U,0),MATCH($E$7,'New data sheet'!$F$6:$T$6,0))</f>
        <v>190592</v>
      </c>
      <c r="K23" s="172">
        <f>INDEX('New data sheet'!$F:$T,MATCH(K$9&amp;$D23,'New data sheet'!$U:$U,0),MATCH($E$7,'New data sheet'!$F$6:$T$6,0))</f>
        <v>190819</v>
      </c>
      <c r="L23" s="172">
        <f>INDEX('New data sheet'!$F:$T,MATCH(L$9&amp;$D23,'New data sheet'!$U:$U,0),MATCH($E$7,'New data sheet'!$F$6:$T$6,0))</f>
        <v>191107</v>
      </c>
      <c r="M23" s="172">
        <f>INDEX('New data sheet'!$F:$T,MATCH(M$9&amp;$D23,'New data sheet'!$U:$U,0),MATCH($E$7,'New data sheet'!$F$6:$T$6,0))</f>
        <v>191156.07200000001</v>
      </c>
      <c r="N23" s="172">
        <f>INDEX('New data sheet'!$F:$T,MATCH(N$9&amp;$D23,'New data sheet'!$U:$U,0),MATCH($E$7,'New data sheet'!$F$6:$T$6,0))</f>
        <v>191475.29249708584</v>
      </c>
      <c r="O23" s="172">
        <f>INDEX('New data sheet'!$F:$T,MATCH(O$9&amp;$D23,'New data sheet'!$U:$U,0),MATCH($E$7,'New data sheet'!$F$6:$T$6,0))</f>
        <v>191945.32419558283</v>
      </c>
      <c r="P23" s="172">
        <f>INDEX('New data sheet'!$F:$T,MATCH(P$9&amp;$D23,'New data sheet'!$U:$U,0),MATCH($E$7,'New data sheet'!$F$6:$T$6,0))</f>
        <v>192103.12437846052</v>
      </c>
      <c r="Q23" s="172">
        <f>INDEX('New data sheet'!$F:$T,MATCH(Q$9&amp;$D23,'New data sheet'!$U:$U,0),MATCH($E$7,'New data sheet'!$F$6:$T$6,0))</f>
        <v>192203.6</v>
      </c>
      <c r="R23" s="172">
        <f>INDEX('New data sheet'!$F:$T,MATCH(R$9&amp;$D23,'New data sheet'!$U:$U,0),MATCH($E$7,'New data sheet'!$F$6:$T$6,0))</f>
        <v>192537.93982799997</v>
      </c>
      <c r="S23" s="172">
        <f>INDEX('New data sheet'!$F:$T,MATCH(S$9&amp;$D23,'New data sheet'!$U:$U,0),MATCH($E$7,'New data sheet'!$F$6:$T$6,0))</f>
        <v>192685.01</v>
      </c>
      <c r="T23" s="172" t="e">
        <f>INDEX('New data sheet'!$F:$T,MATCH(T$9&amp;$D23,'New data sheet'!$U:$U,0),MATCH($E$7,'New data sheet'!$F$6:$T$6,0))</f>
        <v>#N/A</v>
      </c>
      <c r="U23" s="172" t="e">
        <f>INDEX('New data sheet'!$F:$T,MATCH(U$9&amp;$D23,'New data sheet'!$U:$U,0),MATCH($E$7,'New data sheet'!$F$6:$T$6,0))</f>
        <v>#N/A</v>
      </c>
      <c r="V23" s="172" t="e">
        <f>INDEX('New data sheet'!$F:$T,MATCH(V$9&amp;$D23,'New data sheet'!$U:$U,0),MATCH($E$7,'New data sheet'!$F$6:$T$6,0))</f>
        <v>#N/A</v>
      </c>
      <c r="W23" s="172" t="e">
        <f>INDEX('New data sheet'!$F:$T,MATCH(W$9&amp;$D23,'New data sheet'!$U:$U,0),MATCH($E$7,'New data sheet'!$F$6:$T$6,0))</f>
        <v>#N/A</v>
      </c>
      <c r="X23" s="172" t="e">
        <f>INDEX('New data sheet'!$F:$T,MATCH(X$9&amp;$D23,'New data sheet'!$U:$U,0),MATCH($E$7,'New data sheet'!$F$6:$T$6,0))</f>
        <v>#N/A</v>
      </c>
      <c r="Y23" s="172" t="e">
        <f>INDEX('New data sheet'!$F:$T,MATCH(Y$9&amp;$D23,'New data sheet'!$U:$U,0),MATCH($E$7,'New data sheet'!$F$6:$T$6,0))</f>
        <v>#N/A</v>
      </c>
      <c r="Z23" s="172" t="e">
        <f>INDEX('New data sheet'!$F:$T,MATCH(Z$9&amp;$D23,'New data sheet'!$U:$U,0),MATCH($E$7,'New data sheet'!$F$6:$T$6,0))</f>
        <v>#N/A</v>
      </c>
      <c r="AA23" s="172" t="e">
        <f>INDEX('New data sheet'!$F:$T,MATCH(AA$9&amp;$D23,'New data sheet'!$U:$U,0),MATCH($E$7,'New data sheet'!$F$6:$T$6,0))</f>
        <v>#N/A</v>
      </c>
    </row>
    <row r="24" spans="4:27" ht="14.5">
      <c r="D24" s="171" t="s">
        <v>145</v>
      </c>
      <c r="E24" s="172">
        <f>INDEX('New data sheet'!$F:$T,MATCH(E$9&amp;$D24,'New data sheet'!$U:$U,0),MATCH($E$7,'New data sheet'!$F$6:$T$6,0))</f>
        <v>194385</v>
      </c>
      <c r="F24" s="172">
        <f>INDEX('New data sheet'!$F:$T,MATCH(F$9&amp;$D24,'New data sheet'!$U:$U,0),MATCH($E$7,'New data sheet'!$F$6:$T$6,0))</f>
        <v>183413</v>
      </c>
      <c r="G24" s="172">
        <f>INDEX('New data sheet'!$F:$T,MATCH(G$9&amp;$D24,'New data sheet'!$U:$U,0),MATCH($E$7,'New data sheet'!$F$6:$T$6,0))</f>
        <v>179875</v>
      </c>
      <c r="H24" s="172">
        <f>INDEX('New data sheet'!$F:$T,MATCH(H$9&amp;$D24,'New data sheet'!$U:$U,0),MATCH($E$7,'New data sheet'!$F$6:$T$6,0))</f>
        <v>181761</v>
      </c>
      <c r="I24" s="172">
        <f>INDEX('New data sheet'!$F:$T,MATCH(I$9&amp;$D24,'New data sheet'!$U:$U,0),MATCH($E$7,'New data sheet'!$F$6:$T$6,0))</f>
        <v>182431</v>
      </c>
      <c r="J24" s="172">
        <f>INDEX('New data sheet'!$F:$T,MATCH(J$9&amp;$D24,'New data sheet'!$U:$U,0),MATCH($E$7,'New data sheet'!$F$6:$T$6,0))</f>
        <v>183526</v>
      </c>
      <c r="K24" s="172">
        <f>INDEX('New data sheet'!$F:$T,MATCH(K$9&amp;$D24,'New data sheet'!$U:$U,0),MATCH($E$7,'New data sheet'!$F$6:$T$6,0))</f>
        <v>183454</v>
      </c>
      <c r="L24" s="172">
        <f>INDEX('New data sheet'!$F:$T,MATCH(L$9&amp;$D24,'New data sheet'!$U:$U,0),MATCH($E$7,'New data sheet'!$F$6:$T$6,0))</f>
        <v>183500</v>
      </c>
      <c r="M24" s="172">
        <f>INDEX('New data sheet'!$F:$T,MATCH(M$9&amp;$D24,'New data sheet'!$U:$U,0),MATCH($E$7,'New data sheet'!$F$6:$T$6,0))</f>
        <v>183490.17200000002</v>
      </c>
      <c r="N24" s="172">
        <f>INDEX('New data sheet'!$F:$T,MATCH(N$9&amp;$D24,'New data sheet'!$U:$U,0),MATCH($E$7,'New data sheet'!$F$6:$T$6,0))</f>
        <v>183529.79100000003</v>
      </c>
      <c r="O24" s="172">
        <f>INDEX('New data sheet'!$F:$T,MATCH(O$9&amp;$D24,'New data sheet'!$U:$U,0),MATCH($E$7,'New data sheet'!$F$6:$T$6,0))</f>
        <v>183611.8997758356</v>
      </c>
      <c r="P24" s="172">
        <f>INDEX('New data sheet'!$F:$T,MATCH(P$9&amp;$D24,'New data sheet'!$U:$U,0),MATCH($E$7,'New data sheet'!$F$6:$T$6,0))</f>
        <v>183385.67778561288</v>
      </c>
      <c r="Q24" s="172">
        <f>INDEX('New data sheet'!$F:$T,MATCH(Q$9&amp;$D24,'New data sheet'!$U:$U,0),MATCH($E$7,'New data sheet'!$F$6:$T$6,0))</f>
        <v>183246.85</v>
      </c>
      <c r="R24" s="172">
        <f>INDEX('New data sheet'!$F:$T,MATCH(R$9&amp;$D24,'New data sheet'!$U:$U,0),MATCH($E$7,'New data sheet'!$F$6:$T$6,0))</f>
        <v>183323.85368499998</v>
      </c>
      <c r="S24" s="172">
        <f>INDEX('New data sheet'!$F:$T,MATCH(S$9&amp;$D24,'New data sheet'!$U:$U,0),MATCH($E$7,'New data sheet'!$F$6:$T$6,0))</f>
        <v>183200</v>
      </c>
      <c r="T24" s="172" t="e">
        <f>INDEX('New data sheet'!$F:$T,MATCH(T$9&amp;$D24,'New data sheet'!$U:$U,0),MATCH($E$7,'New data sheet'!$F$6:$T$6,0))</f>
        <v>#N/A</v>
      </c>
      <c r="U24" s="172" t="e">
        <f>INDEX('New data sheet'!$F:$T,MATCH(U$9&amp;$D24,'New data sheet'!$U:$U,0),MATCH($E$7,'New data sheet'!$F$6:$T$6,0))</f>
        <v>#N/A</v>
      </c>
      <c r="V24" s="172" t="e">
        <f>INDEX('New data sheet'!$F:$T,MATCH(V$9&amp;$D24,'New data sheet'!$U:$U,0),MATCH($E$7,'New data sheet'!$F$6:$T$6,0))</f>
        <v>#N/A</v>
      </c>
      <c r="W24" s="172" t="e">
        <f>INDEX('New data sheet'!$F:$T,MATCH(W$9&amp;$D24,'New data sheet'!$U:$U,0),MATCH($E$7,'New data sheet'!$F$6:$T$6,0))</f>
        <v>#N/A</v>
      </c>
      <c r="X24" s="172" t="e">
        <f>INDEX('New data sheet'!$F:$T,MATCH(X$9&amp;$D24,'New data sheet'!$U:$U,0),MATCH($E$7,'New data sheet'!$F$6:$T$6,0))</f>
        <v>#N/A</v>
      </c>
      <c r="Y24" s="172" t="e">
        <f>INDEX('New data sheet'!$F:$T,MATCH(Y$9&amp;$D24,'New data sheet'!$U:$U,0),MATCH($E$7,'New data sheet'!$F$6:$T$6,0))</f>
        <v>#N/A</v>
      </c>
      <c r="Z24" s="172" t="e">
        <f>INDEX('New data sheet'!$F:$T,MATCH(Z$9&amp;$D24,'New data sheet'!$U:$U,0),MATCH($E$7,'New data sheet'!$F$6:$T$6,0))</f>
        <v>#N/A</v>
      </c>
      <c r="AA24" s="172" t="e">
        <f>INDEX('New data sheet'!$F:$T,MATCH(AA$9&amp;$D24,'New data sheet'!$U:$U,0),MATCH($E$7,'New data sheet'!$F$6:$T$6,0))</f>
        <v>#N/A</v>
      </c>
    </row>
    <row r="25" spans="4:27" ht="14.5">
      <c r="D25" s="171" t="s">
        <v>147</v>
      </c>
      <c r="E25" s="172">
        <f>INDEX('New data sheet'!$F:$T,MATCH(E$9&amp;$D25,'New data sheet'!$U:$U,0),MATCH($E$7,'New data sheet'!$F$6:$T$6,0))</f>
        <v>5166</v>
      </c>
      <c r="F25" s="172">
        <f>INDEX('New data sheet'!$F:$T,MATCH(F$9&amp;$D25,'New data sheet'!$U:$U,0),MATCH($E$7,'New data sheet'!$F$6:$T$6,0))</f>
        <v>6039</v>
      </c>
      <c r="G25" s="172">
        <f>INDEX('New data sheet'!$F:$T,MATCH(G$9&amp;$D25,'New data sheet'!$U:$U,0),MATCH($E$7,'New data sheet'!$F$6:$T$6,0))</f>
        <v>5954</v>
      </c>
      <c r="H25" s="172">
        <f>INDEX('New data sheet'!$F:$T,MATCH(H$9&amp;$D25,'New data sheet'!$U:$U,0),MATCH($E$7,'New data sheet'!$F$6:$T$6,0))</f>
        <v>5989</v>
      </c>
      <c r="I25" s="172">
        <f>INDEX('New data sheet'!$F:$T,MATCH(I$9&amp;$D25,'New data sheet'!$U:$U,0),MATCH($E$7,'New data sheet'!$F$6:$T$6,0))</f>
        <v>6203</v>
      </c>
      <c r="J25" s="172">
        <f>INDEX('New data sheet'!$F:$T,MATCH(J$9&amp;$D25,'New data sheet'!$U:$U,0),MATCH($E$7,'New data sheet'!$F$6:$T$6,0))</f>
        <v>7066</v>
      </c>
      <c r="K25" s="172">
        <f>INDEX('New data sheet'!$F:$T,MATCH(K$9&amp;$D25,'New data sheet'!$U:$U,0),MATCH($E$7,'New data sheet'!$F$6:$T$6,0))</f>
        <v>7365</v>
      </c>
      <c r="L25" s="172">
        <f>INDEX('New data sheet'!$F:$T,MATCH(L$9&amp;$D25,'New data sheet'!$U:$U,0),MATCH($E$7,'New data sheet'!$F$6:$T$6,0))</f>
        <v>7607</v>
      </c>
      <c r="M25" s="172">
        <f>INDEX('New data sheet'!$F:$T,MATCH(M$9&amp;$D25,'New data sheet'!$U:$U,0),MATCH($E$7,'New data sheet'!$F$6:$T$6,0))</f>
        <v>7665.9</v>
      </c>
      <c r="N25" s="172">
        <f>INDEX('New data sheet'!$F:$T,MATCH(N$9&amp;$D25,'New data sheet'!$U:$U,0),MATCH($E$7,'New data sheet'!$F$6:$T$6,0))</f>
        <v>7945.5014970858201</v>
      </c>
      <c r="O25" s="172">
        <f>INDEX('New data sheet'!$F:$T,MATCH(O$9&amp;$D25,'New data sheet'!$U:$U,0),MATCH($E$7,'New data sheet'!$F$6:$T$6,0))</f>
        <v>8333.4244197472199</v>
      </c>
      <c r="P25" s="172">
        <f>INDEX('New data sheet'!$F:$T,MATCH(P$9&amp;$D25,'New data sheet'!$U:$U,0),MATCH($E$7,'New data sheet'!$F$6:$T$6,0))</f>
        <v>8717.4465928476311</v>
      </c>
      <c r="Q25" s="172">
        <f>INDEX('New data sheet'!$F:$T,MATCH(Q$9&amp;$D25,'New data sheet'!$U:$U,0),MATCH($E$7,'New data sheet'!$F$6:$T$6,0))</f>
        <v>8956.7500000000018</v>
      </c>
      <c r="R25" s="172">
        <f>INDEX('New data sheet'!$F:$T,MATCH(R$9&amp;$D25,'New data sheet'!$U:$U,0),MATCH($E$7,'New data sheet'!$F$6:$T$6,0))</f>
        <v>9214.0861430000023</v>
      </c>
      <c r="S25" s="172">
        <f>INDEX('New data sheet'!$F:$T,MATCH(S$9&amp;$D25,'New data sheet'!$U:$U,0),MATCH($E$7,'New data sheet'!$F$6:$T$6,0))</f>
        <v>9485.01</v>
      </c>
      <c r="T25" s="172" t="e">
        <f>INDEX('New data sheet'!$F:$T,MATCH(T$9&amp;$D25,'New data sheet'!$U:$U,0),MATCH($E$7,'New data sheet'!$F$6:$T$6,0))</f>
        <v>#N/A</v>
      </c>
      <c r="U25" s="172" t="e">
        <f>INDEX('New data sheet'!$F:$T,MATCH(U$9&amp;$D25,'New data sheet'!$U:$U,0),MATCH($E$7,'New data sheet'!$F$6:$T$6,0))</f>
        <v>#N/A</v>
      </c>
      <c r="V25" s="172" t="e">
        <f>INDEX('New data sheet'!$F:$T,MATCH(V$9&amp;$D25,'New data sheet'!$U:$U,0),MATCH($E$7,'New data sheet'!$F$6:$T$6,0))</f>
        <v>#N/A</v>
      </c>
      <c r="W25" s="172" t="e">
        <f>INDEX('New data sheet'!$F:$T,MATCH(W$9&amp;$D25,'New data sheet'!$U:$U,0),MATCH($E$7,'New data sheet'!$F$6:$T$6,0))</f>
        <v>#N/A</v>
      </c>
      <c r="X25" s="172" t="e">
        <f>INDEX('New data sheet'!$F:$T,MATCH(X$9&amp;$D25,'New data sheet'!$U:$U,0),MATCH($E$7,'New data sheet'!$F$6:$T$6,0))</f>
        <v>#N/A</v>
      </c>
      <c r="Y25" s="172" t="e">
        <f>INDEX('New data sheet'!$F:$T,MATCH(Y$9&amp;$D25,'New data sheet'!$U:$U,0),MATCH($E$7,'New data sheet'!$F$6:$T$6,0))</f>
        <v>#N/A</v>
      </c>
      <c r="Z25" s="172" t="e">
        <f>INDEX('New data sheet'!$F:$T,MATCH(Z$9&amp;$D25,'New data sheet'!$U:$U,0),MATCH($E$7,'New data sheet'!$F$6:$T$6,0))</f>
        <v>#N/A</v>
      </c>
      <c r="AA25" s="172" t="e">
        <f>INDEX('New data sheet'!$F:$T,MATCH(AA$9&amp;$D25,'New data sheet'!$U:$U,0),MATCH($E$7,'New data sheet'!$F$6:$T$6,0))</f>
        <v>#N/A</v>
      </c>
    </row>
    <row r="26" spans="4:27" ht="14.5">
      <c r="D26" s="171" t="s">
        <v>148</v>
      </c>
      <c r="E26" s="180">
        <f>INDEX('New data sheet'!$F:$T,MATCH(E$9&amp;$D26,'New data sheet'!$U:$U,0),MATCH($E$7,'New data sheet'!$F$6:$T$6,0))</f>
        <v>0.39678700091303232</v>
      </c>
      <c r="F26" s="180">
        <f>INDEX('New data sheet'!$F:$T,MATCH(F$9&amp;$D26,'New data sheet'!$U:$U,0),MATCH($E$7,'New data sheet'!$F$6:$T$6,0))</f>
        <v>0.35528354892113556</v>
      </c>
      <c r="G26" s="180">
        <f>INDEX('New data sheet'!$F:$T,MATCH(G$9&amp;$D26,'New data sheet'!$U:$U,0),MATCH($E$7,'New data sheet'!$F$6:$T$6,0))</f>
        <v>0.32456279112797276</v>
      </c>
      <c r="H26" s="180">
        <f>INDEX('New data sheet'!$F:$T,MATCH(H$9&amp;$D26,'New data sheet'!$U:$U,0),MATCH($E$7,'New data sheet'!$F$6:$T$6,0))</f>
        <v>0.3291723603283101</v>
      </c>
      <c r="I26" s="180">
        <f>INDEX('New data sheet'!$F:$T,MATCH(I$9&amp;$D26,'New data sheet'!$U:$U,0),MATCH($E$7,'New data sheet'!$F$6:$T$6,0))</f>
        <v>0.30546469166736379</v>
      </c>
      <c r="J26" s="180">
        <f>INDEX('New data sheet'!$F:$T,MATCH(J$9&amp;$D26,'New data sheet'!$U:$U,0),MATCH($E$7,'New data sheet'!$F$6:$T$6,0))</f>
        <v>0.29051348942375832</v>
      </c>
      <c r="K26" s="180">
        <f>INDEX('New data sheet'!$F:$T,MATCH(K$9&amp;$D26,'New data sheet'!$U:$U,0),MATCH($E$7,'New data sheet'!$F$6:$T$6,0))</f>
        <v>0.26061742313573227</v>
      </c>
      <c r="L26" s="180">
        <f>INDEX('New data sheet'!$F:$T,MATCH(L$9&amp;$D26,'New data sheet'!$U:$U,0),MATCH($E$7,'New data sheet'!$F$6:$T$6,0))</f>
        <v>0.27098473316935551</v>
      </c>
      <c r="M26" s="180">
        <f>INDEX('New data sheet'!$F:$T,MATCH(M$9&amp;$D26,'New data sheet'!$U:$U,0),MATCH($E$7,'New data sheet'!$F$6:$T$6,0))</f>
        <v>0.19466092405147223</v>
      </c>
      <c r="N26" s="180">
        <f>INDEX('New data sheet'!$F:$T,MATCH(N$9&amp;$D26,'New data sheet'!$U:$U,0),MATCH($E$7,'New data sheet'!$F$6:$T$6,0))</f>
        <v>0.17990463554482405</v>
      </c>
      <c r="O26" s="180">
        <f>INDEX('New data sheet'!$F:$T,MATCH(O$9&amp;$D26,'New data sheet'!$U:$U,0),MATCH($E$7,'New data sheet'!$F$6:$T$6,0))</f>
        <v>0.18698284583759339</v>
      </c>
      <c r="P26" s="180">
        <f>INDEX('New data sheet'!$F:$T,MATCH(P$9&amp;$D26,'New data sheet'!$U:$U,0),MATCH($E$7,'New data sheet'!$F$6:$T$6,0))</f>
        <v>0.19896528438294503</v>
      </c>
      <c r="Q26" s="180">
        <f>INDEX('New data sheet'!$F:$T,MATCH(Q$9&amp;$D26,'New data sheet'!$U:$U,0),MATCH($E$7,'New data sheet'!$F$6:$T$6,0))</f>
        <v>0.18886408165125074</v>
      </c>
      <c r="R26" s="180">
        <f>INDEX('New data sheet'!$F:$T,MATCH(R$9&amp;$D26,'New data sheet'!$U:$U,0),MATCH($E$7,'New data sheet'!$F$6:$T$6,0))</f>
        <v>0.1946363712067827</v>
      </c>
      <c r="S26" s="180">
        <f>INDEX('New data sheet'!$F:$T,MATCH(S$9&amp;$D26,'New data sheet'!$U:$U,0),MATCH($E$7,'New data sheet'!$F$6:$T$6,0))</f>
        <v>0.19445469785492589</v>
      </c>
      <c r="T26" s="180" t="e">
        <f>INDEX('New data sheet'!$F:$T,MATCH(T$9&amp;$D26,'New data sheet'!$U:$U,0),MATCH($E$7,'New data sheet'!$F$6:$T$6,0))</f>
        <v>#N/A</v>
      </c>
      <c r="U26" s="180" t="e">
        <f>INDEX('New data sheet'!$F:$T,MATCH(U$9&amp;$D26,'New data sheet'!$U:$U,0),MATCH($E$7,'New data sheet'!$F$6:$T$6,0))</f>
        <v>#N/A</v>
      </c>
      <c r="V26" s="180" t="e">
        <f>INDEX('New data sheet'!$F:$T,MATCH(V$9&amp;$D26,'New data sheet'!$U:$U,0),MATCH($E$7,'New data sheet'!$F$6:$T$6,0))</f>
        <v>#N/A</v>
      </c>
      <c r="W26" s="180" t="e">
        <f>INDEX('New data sheet'!$F:$T,MATCH(W$9&amp;$D26,'New data sheet'!$U:$U,0),MATCH($E$7,'New data sheet'!$F$6:$T$6,0))</f>
        <v>#N/A</v>
      </c>
      <c r="X26" s="180" t="e">
        <f>INDEX('New data sheet'!$F:$T,MATCH(X$9&amp;$D26,'New data sheet'!$U:$U,0),MATCH($E$7,'New data sheet'!$F$6:$T$6,0))</f>
        <v>#N/A</v>
      </c>
      <c r="Y26" s="180" t="e">
        <f>INDEX('New data sheet'!$F:$T,MATCH(Y$9&amp;$D26,'New data sheet'!$U:$U,0),MATCH($E$7,'New data sheet'!$F$6:$T$6,0))</f>
        <v>#N/A</v>
      </c>
      <c r="Z26" s="180" t="e">
        <f>INDEX('New data sheet'!$F:$T,MATCH(Z$9&amp;$D26,'New data sheet'!$U:$U,0),MATCH($E$7,'New data sheet'!$F$6:$T$6,0))</f>
        <v>#N/A</v>
      </c>
      <c r="AA26" s="180" t="e">
        <f>INDEX('New data sheet'!$F:$T,MATCH(AA$9&amp;$D26,'New data sheet'!$U:$U,0),MATCH($E$7,'New data sheet'!$F$6:$T$6,0))</f>
        <v>#N/A</v>
      </c>
    </row>
    <row r="27" spans="4:27" ht="14.5">
      <c r="D27" s="171" t="s">
        <v>157</v>
      </c>
      <c r="E27" s="173">
        <f>INDEX('New data sheet'!$F:$T,MATCH(E$9&amp;$D27,'New data sheet'!$U:$U,0),MATCH($E$7,'New data sheet'!$F$6:$T$6,0))</f>
        <v>27.740623392230098</v>
      </c>
      <c r="F27" s="173">
        <f>INDEX('New data sheet'!$F:$T,MATCH(F$9&amp;$D27,'New data sheet'!$U:$U,0),MATCH($E$7,'New data sheet'!$F$6:$T$6,0))</f>
        <v>28.312336380175601</v>
      </c>
      <c r="G27" s="173">
        <f>INDEX('New data sheet'!$F:$T,MATCH(G$9&amp;$D27,'New data sheet'!$U:$U,0),MATCH($E$7,'New data sheet'!$F$6:$T$6,0))</f>
        <v>28.823347728903499</v>
      </c>
      <c r="H27" s="173">
        <f>INDEX('New data sheet'!$F:$T,MATCH(H$9&amp;$D27,'New data sheet'!$U:$U,0),MATCH($E$7,'New data sheet'!$F$6:$T$6,0))</f>
        <v>29.387997972713698</v>
      </c>
      <c r="I27" s="173">
        <f>INDEX('New data sheet'!$F:$T,MATCH(I$9&amp;$D27,'New data sheet'!$U:$U,0),MATCH($E$7,'New data sheet'!$F$6:$T$6,0))</f>
        <v>29.9352415739219</v>
      </c>
      <c r="J27" s="173">
        <f>INDEX('New data sheet'!$F:$T,MATCH(J$9&amp;$D27,'New data sheet'!$U:$U,0),MATCH($E$7,'New data sheet'!$F$6:$T$6,0))</f>
        <v>30.404243698334799</v>
      </c>
      <c r="K27" s="173">
        <f>INDEX('New data sheet'!$F:$T,MATCH(K$9&amp;$D27,'New data sheet'!$U:$U,0),MATCH($E$7,'New data sheet'!$F$6:$T$6,0))</f>
        <v>30.8476268523121</v>
      </c>
      <c r="L27" s="173">
        <f>INDEX('New data sheet'!$F:$T,MATCH(L$9&amp;$D27,'New data sheet'!$U:$U,0),MATCH($E$7,'New data sheet'!$F$6:$T$6,0))</f>
        <v>31.605301870633799</v>
      </c>
      <c r="M27" s="173">
        <f>INDEX('New data sheet'!$F:$T,MATCH(M$9&amp;$D27,'New data sheet'!$U:$U,0),MATCH($E$7,'New data sheet'!$F$6:$T$6,0))</f>
        <v>39.159128843741001</v>
      </c>
      <c r="N27" s="173">
        <f>INDEX('New data sheet'!$F:$T,MATCH(N$9&amp;$D27,'New data sheet'!$U:$U,0),MATCH($E$7,'New data sheet'!$F$6:$T$6,0))</f>
        <v>41.395644063692004</v>
      </c>
      <c r="O27" s="173">
        <f>INDEX('New data sheet'!$F:$T,MATCH(O$9&amp;$D27,'New data sheet'!$U:$U,0),MATCH($E$7,'New data sheet'!$F$6:$T$6,0))</f>
        <v>41.994774078038304</v>
      </c>
      <c r="P27" s="173">
        <f>INDEX('New data sheet'!$F:$T,MATCH(P$9&amp;$D27,'New data sheet'!$U:$U,0),MATCH($E$7,'New data sheet'!$F$6:$T$6,0))</f>
        <v>42.687483530460398</v>
      </c>
      <c r="Q27" s="173">
        <f>INDEX('New data sheet'!$F:$T,MATCH(Q$9&amp;$D27,'New data sheet'!$U:$U,0),MATCH($E$7,'New data sheet'!$F$6:$T$6,0))</f>
        <v>43.521999999999998</v>
      </c>
      <c r="R27" s="173">
        <f>INDEX('New data sheet'!$F:$T,MATCH(R$9&amp;$D27,'New data sheet'!$U:$U,0),MATCH($E$7,'New data sheet'!$F$6:$T$6,0))</f>
        <v>44.103000000000002</v>
      </c>
      <c r="S27" s="172">
        <f>INDEX('New data sheet'!$F:$T,MATCH(S$9&amp;$D27,'New data sheet'!$U:$U,0),MATCH($E$7,'New data sheet'!$F$6:$T$6,0))</f>
        <v>44.427999999999997</v>
      </c>
      <c r="T27" s="172" t="e">
        <f>INDEX('New data sheet'!$F:$T,MATCH(T$9&amp;$D27,'New data sheet'!$U:$U,0),MATCH($E$7,'New data sheet'!$F$6:$T$6,0))</f>
        <v>#N/A</v>
      </c>
      <c r="U27" s="172" t="e">
        <f>INDEX('New data sheet'!$F:$T,MATCH(U$9&amp;$D27,'New data sheet'!$U:$U,0),MATCH($E$7,'New data sheet'!$F$6:$T$6,0))</f>
        <v>#N/A</v>
      </c>
      <c r="V27" s="172" t="e">
        <f>INDEX('New data sheet'!$F:$T,MATCH(V$9&amp;$D27,'New data sheet'!$U:$U,0),MATCH($E$7,'New data sheet'!$F$6:$T$6,0))</f>
        <v>#N/A</v>
      </c>
      <c r="W27" s="172" t="e">
        <f>INDEX('New data sheet'!$F:$T,MATCH(W$9&amp;$D27,'New data sheet'!$U:$U,0),MATCH($E$7,'New data sheet'!$F$6:$T$6,0))</f>
        <v>#N/A</v>
      </c>
      <c r="X27" s="172" t="e">
        <f>INDEX('New data sheet'!$F:$T,MATCH(X$9&amp;$D27,'New data sheet'!$U:$U,0),MATCH($E$7,'New data sheet'!$F$6:$T$6,0))</f>
        <v>#N/A</v>
      </c>
      <c r="Y27" s="172" t="e">
        <f>INDEX('New data sheet'!$F:$T,MATCH(Y$9&amp;$D27,'New data sheet'!$U:$U,0),MATCH($E$7,'New data sheet'!$F$6:$T$6,0))</f>
        <v>#N/A</v>
      </c>
      <c r="Z27" s="172" t="e">
        <f>INDEX('New data sheet'!$F:$T,MATCH(Z$9&amp;$D27,'New data sheet'!$U:$U,0),MATCH($E$7,'New data sheet'!$F$6:$T$6,0))</f>
        <v>#N/A</v>
      </c>
      <c r="AA27" s="172" t="e">
        <f>INDEX('New data sheet'!$F:$T,MATCH(AA$9&amp;$D27,'New data sheet'!$U:$U,0),MATCH($E$7,'New data sheet'!$F$6:$T$6,0))</f>
        <v>#N/A</v>
      </c>
    </row>
    <row r="28" spans="4:27" ht="14.5">
      <c r="D28" s="171" t="s">
        <v>154</v>
      </c>
      <c r="E28" s="173">
        <f>INDEX('New data sheet'!$F:$T,MATCH(E$9&amp;$D28,'New data sheet'!$U:$U,0),MATCH($E$7,'New data sheet'!$F$6:$T$6,0))</f>
        <v>21.4931203862281</v>
      </c>
      <c r="F28" s="173">
        <f>INDEX('New data sheet'!$F:$T,MATCH(F$9&amp;$D28,'New data sheet'!$U:$U,0),MATCH($E$7,'New data sheet'!$F$6:$T$6,0))</f>
        <v>21.989545276826799</v>
      </c>
      <c r="G28" s="173">
        <f>INDEX('New data sheet'!$F:$T,MATCH(G$9&amp;$D28,'New data sheet'!$U:$U,0),MATCH($E$7,'New data sheet'!$F$6:$T$6,0))</f>
        <v>22.4664777886358</v>
      </c>
      <c r="H28" s="173">
        <f>INDEX('New data sheet'!$F:$T,MATCH(H$9&amp;$D28,'New data sheet'!$U:$U,0),MATCH($E$7,'New data sheet'!$F$6:$T$6,0))</f>
        <v>23.068688791904901</v>
      </c>
      <c r="I28" s="173">
        <f>INDEX('New data sheet'!$F:$T,MATCH(I$9&amp;$D28,'New data sheet'!$U:$U,0),MATCH($E$7,'New data sheet'!$F$6:$T$6,0))</f>
        <v>23.6414470033478</v>
      </c>
      <c r="J28" s="173">
        <f>INDEX('New data sheet'!$F:$T,MATCH(J$9&amp;$D28,'New data sheet'!$U:$U,0),MATCH($E$7,'New data sheet'!$F$6:$T$6,0))</f>
        <v>24.193101490112198</v>
      </c>
      <c r="K28" s="173">
        <f>INDEX('New data sheet'!$F:$T,MATCH(K$9&amp;$D28,'New data sheet'!$U:$U,0),MATCH($E$7,'New data sheet'!$F$6:$T$6,0))</f>
        <v>24.7304779883851</v>
      </c>
      <c r="L28" s="173">
        <f>INDEX('New data sheet'!$F:$T,MATCH(L$9&amp;$D28,'New data sheet'!$U:$U,0),MATCH($E$7,'New data sheet'!$F$6:$T$6,0))</f>
        <v>25.570920660801601</v>
      </c>
      <c r="M28" s="173">
        <f>INDEX('New data sheet'!$F:$T,MATCH(M$9&amp;$D28,'New data sheet'!$U:$U,0),MATCH($E$7,'New data sheet'!$F$6:$T$6,0))</f>
        <v>22.698834459867001</v>
      </c>
      <c r="N28" s="173">
        <f>INDEX('New data sheet'!$F:$T,MATCH(N$9&amp;$D28,'New data sheet'!$U:$U,0),MATCH($E$7,'New data sheet'!$F$6:$T$6,0))</f>
        <v>23.103745461599399</v>
      </c>
      <c r="O28" s="173">
        <f>INDEX('New data sheet'!$F:$T,MATCH(O$9&amp;$D28,'New data sheet'!$U:$U,0),MATCH($E$7,'New data sheet'!$F$6:$T$6,0))</f>
        <v>23.196553866859499</v>
      </c>
      <c r="P28" s="173">
        <f>INDEX('New data sheet'!$F:$T,MATCH(P$9&amp;$D28,'New data sheet'!$U:$U,0),MATCH($E$7,'New data sheet'!$F$6:$T$6,0))</f>
        <v>23.514333760443101</v>
      </c>
      <c r="Q28" s="173">
        <f>INDEX('New data sheet'!$F:$T,MATCH(Q$9&amp;$D28,'New data sheet'!$U:$U,0),MATCH($E$7,'New data sheet'!$F$6:$T$6,0))</f>
        <v>23.934000000000001</v>
      </c>
      <c r="R28" s="173">
        <f>INDEX('New data sheet'!$F:$T,MATCH(R$9&amp;$D28,'New data sheet'!$U:$U,0),MATCH($E$7,'New data sheet'!$F$6:$T$6,0))</f>
        <v>24.056999999999999</v>
      </c>
      <c r="S28" s="172">
        <f>INDEX('New data sheet'!$F:$T,MATCH(S$9&amp;$D28,'New data sheet'!$U:$U,0),MATCH($E$7,'New data sheet'!$F$6:$T$6,0))</f>
        <v>23.879000000000001</v>
      </c>
      <c r="T28" s="172" t="e">
        <f>INDEX('New data sheet'!$F:$T,MATCH(T$9&amp;$D28,'New data sheet'!$U:$U,0),MATCH($E$7,'New data sheet'!$F$6:$T$6,0))</f>
        <v>#N/A</v>
      </c>
      <c r="U28" s="172" t="e">
        <f>INDEX('New data sheet'!$F:$T,MATCH(U$9&amp;$D28,'New data sheet'!$U:$U,0),MATCH($E$7,'New data sheet'!$F$6:$T$6,0))</f>
        <v>#N/A</v>
      </c>
      <c r="V28" s="172" t="e">
        <f>INDEX('New data sheet'!$F:$T,MATCH(V$9&amp;$D28,'New data sheet'!$U:$U,0),MATCH($E$7,'New data sheet'!$F$6:$T$6,0))</f>
        <v>#N/A</v>
      </c>
      <c r="W28" s="172" t="e">
        <f>INDEX('New data sheet'!$F:$T,MATCH(W$9&amp;$D28,'New data sheet'!$U:$U,0),MATCH($E$7,'New data sheet'!$F$6:$T$6,0))</f>
        <v>#N/A</v>
      </c>
      <c r="X28" s="172" t="e">
        <f>INDEX('New data sheet'!$F:$T,MATCH(X$9&amp;$D28,'New data sheet'!$U:$U,0),MATCH($E$7,'New data sheet'!$F$6:$T$6,0))</f>
        <v>#N/A</v>
      </c>
      <c r="Y28" s="172" t="e">
        <f>INDEX('New data sheet'!$F:$T,MATCH(Y$9&amp;$D28,'New data sheet'!$U:$U,0),MATCH($E$7,'New data sheet'!$F$6:$T$6,0))</f>
        <v>#N/A</v>
      </c>
      <c r="Z28" s="172" t="e">
        <f>INDEX('New data sheet'!$F:$T,MATCH(Z$9&amp;$D28,'New data sheet'!$U:$U,0),MATCH($E$7,'New data sheet'!$F$6:$T$6,0))</f>
        <v>#N/A</v>
      </c>
      <c r="AA28" s="172" t="e">
        <f>INDEX('New data sheet'!$F:$T,MATCH(AA$9&amp;$D28,'New data sheet'!$U:$U,0),MATCH($E$7,'New data sheet'!$F$6:$T$6,0))</f>
        <v>#N/A</v>
      </c>
    </row>
    <row r="29" spans="4:27" ht="14.5">
      <c r="D29" s="171" t="s">
        <v>155</v>
      </c>
      <c r="E29" s="173">
        <f>INDEX('New data sheet'!$F:$T,MATCH(E$9&amp;$D29,'New data sheet'!$U:$U,0),MATCH($E$7,'New data sheet'!$F$6:$T$6,0))</f>
        <v>30.763218904193501</v>
      </c>
      <c r="F29" s="173">
        <f>INDEX('New data sheet'!$F:$T,MATCH(F$9&amp;$D29,'New data sheet'!$U:$U,0),MATCH($E$7,'New data sheet'!$F$6:$T$6,0))</f>
        <v>26.7363067697185</v>
      </c>
      <c r="G29" s="173">
        <f>INDEX('New data sheet'!$F:$T,MATCH(G$9&amp;$D29,'New data sheet'!$U:$U,0),MATCH($E$7,'New data sheet'!$F$6:$T$6,0))</f>
        <v>27.088335941574499</v>
      </c>
      <c r="H29" s="173">
        <f>INDEX('New data sheet'!$F:$T,MATCH(H$9&amp;$D29,'New data sheet'!$U:$U,0),MATCH($E$7,'New data sheet'!$F$6:$T$6,0))</f>
        <v>27.642259886039501</v>
      </c>
      <c r="I29" s="173">
        <f>INDEX('New data sheet'!$F:$T,MATCH(I$9&amp;$D29,'New data sheet'!$U:$U,0),MATCH($E$7,'New data sheet'!$F$6:$T$6,0))</f>
        <v>27.6609910342166</v>
      </c>
      <c r="J29" s="173">
        <f>INDEX('New data sheet'!$F:$T,MATCH(J$9&amp;$D29,'New data sheet'!$U:$U,0),MATCH($E$7,'New data sheet'!$F$6:$T$6,0))</f>
        <v>28.221706286236401</v>
      </c>
      <c r="K29" s="173">
        <f>INDEX('New data sheet'!$F:$T,MATCH(K$9&amp;$D29,'New data sheet'!$U:$U,0),MATCH($E$7,'New data sheet'!$F$6:$T$6,0))</f>
        <v>28.553855053102101</v>
      </c>
      <c r="L29" s="173">
        <f>INDEX('New data sheet'!$F:$T,MATCH(L$9&amp;$D29,'New data sheet'!$U:$U,0),MATCH($E$7,'New data sheet'!$F$6:$T$6,0))</f>
        <v>30.105058546855499</v>
      </c>
      <c r="M29" s="173">
        <f>INDEX('New data sheet'!$F:$T,MATCH(M$9&amp;$D29,'New data sheet'!$U:$U,0),MATCH($E$7,'New data sheet'!$F$6:$T$6,0))</f>
        <v>20.849863971551699</v>
      </c>
      <c r="N29" s="173">
        <f>INDEX('New data sheet'!$F:$T,MATCH(N$9&amp;$D29,'New data sheet'!$U:$U,0),MATCH($E$7,'New data sheet'!$F$6:$T$6,0))</f>
        <v>24.1843593250982</v>
      </c>
      <c r="O29" s="173">
        <f>INDEX('New data sheet'!$F:$T,MATCH(O$9&amp;$D29,'New data sheet'!$U:$U,0),MATCH($E$7,'New data sheet'!$F$6:$T$6,0))</f>
        <v>24.221486808792299</v>
      </c>
      <c r="P29" s="173">
        <f>INDEX('New data sheet'!$F:$T,MATCH(P$9&amp;$D29,'New data sheet'!$U:$U,0),MATCH($E$7,'New data sheet'!$F$6:$T$6,0))</f>
        <v>24.927462612470801</v>
      </c>
      <c r="Q29" s="173">
        <f>INDEX('New data sheet'!$F:$T,MATCH(Q$9&amp;$D29,'New data sheet'!$U:$U,0),MATCH($E$7,'New data sheet'!$F$6:$T$6,0))</f>
        <v>25.452000000000002</v>
      </c>
      <c r="R29" s="173">
        <f>INDEX('New data sheet'!$F:$T,MATCH(R$9&amp;$D29,'New data sheet'!$U:$U,0),MATCH($E$7,'New data sheet'!$F$6:$T$6,0))</f>
        <v>25.788</v>
      </c>
      <c r="S29" s="172">
        <f>INDEX('New data sheet'!$F:$T,MATCH(S$9&amp;$D29,'New data sheet'!$U:$U,0),MATCH($E$7,'New data sheet'!$F$6:$T$6,0))</f>
        <v>26.405999999999999</v>
      </c>
      <c r="T29" s="172" t="e">
        <f>INDEX('New data sheet'!$F:$T,MATCH(T$9&amp;$D29,'New data sheet'!$U:$U,0),MATCH($E$7,'New data sheet'!$F$6:$T$6,0))</f>
        <v>#N/A</v>
      </c>
      <c r="U29" s="172" t="e">
        <f>INDEX('New data sheet'!$F:$T,MATCH(U$9&amp;$D29,'New data sheet'!$U:$U,0),MATCH($E$7,'New data sheet'!$F$6:$T$6,0))</f>
        <v>#N/A</v>
      </c>
      <c r="V29" s="172" t="e">
        <f>INDEX('New data sheet'!$F:$T,MATCH(V$9&amp;$D29,'New data sheet'!$U:$U,0),MATCH($E$7,'New data sheet'!$F$6:$T$6,0))</f>
        <v>#N/A</v>
      </c>
      <c r="W29" s="172" t="e">
        <f>INDEX('New data sheet'!$F:$T,MATCH(W$9&amp;$D29,'New data sheet'!$U:$U,0),MATCH($E$7,'New data sheet'!$F$6:$T$6,0))</f>
        <v>#N/A</v>
      </c>
      <c r="X29" s="172" t="e">
        <f>INDEX('New data sheet'!$F:$T,MATCH(X$9&amp;$D29,'New data sheet'!$U:$U,0),MATCH($E$7,'New data sheet'!$F$6:$T$6,0))</f>
        <v>#N/A</v>
      </c>
      <c r="Y29" s="172" t="e">
        <f>INDEX('New data sheet'!$F:$T,MATCH(Y$9&amp;$D29,'New data sheet'!$U:$U,0),MATCH($E$7,'New data sheet'!$F$6:$T$6,0))</f>
        <v>#N/A</v>
      </c>
      <c r="Z29" s="172" t="e">
        <f>INDEX('New data sheet'!$F:$T,MATCH(Z$9&amp;$D29,'New data sheet'!$U:$U,0),MATCH($E$7,'New data sheet'!$F$6:$T$6,0))</f>
        <v>#N/A</v>
      </c>
      <c r="AA29" s="172" t="e">
        <f>INDEX('New data sheet'!$F:$T,MATCH(AA$9&amp;$D29,'New data sheet'!$U:$U,0),MATCH($E$7,'New data sheet'!$F$6:$T$6,0))</f>
        <v>#N/A</v>
      </c>
    </row>
    <row r="30" spans="4:27" ht="14.5">
      <c r="D30" s="67"/>
    </row>
    <row r="31" spans="4:27" ht="14.5">
      <c r="D31" s="67"/>
    </row>
    <row r="32" spans="4:27" ht="14.5">
      <c r="D32" s="67"/>
    </row>
    <row r="33" spans="4:4" ht="14.5">
      <c r="D33" s="67"/>
    </row>
    <row r="34" spans="4:4" ht="14.5">
      <c r="D34" s="67"/>
    </row>
    <row r="35" spans="4:4" ht="14.5">
      <c r="D35" s="67"/>
    </row>
    <row r="36" spans="4:4" ht="14.5">
      <c r="D36" s="67"/>
    </row>
    <row r="37" spans="4:4" ht="14.5">
      <c r="D37" s="67"/>
    </row>
    <row r="38" spans="4:4" ht="14.5">
      <c r="D38" s="67"/>
    </row>
    <row r="39" spans="4:4" ht="14.5">
      <c r="D39" s="67"/>
    </row>
    <row r="40" spans="4:4" ht="14.5">
      <c r="D40" s="67"/>
    </row>
    <row r="41" spans="4:4" ht="14.5">
      <c r="D41" s="67"/>
    </row>
    <row r="42" spans="4:4" ht="14.5">
      <c r="D42" s="67"/>
    </row>
    <row r="43" spans="4:4" ht="14.5">
      <c r="D43" s="67"/>
    </row>
    <row r="44" spans="4:4" ht="14.5">
      <c r="D44" s="67"/>
    </row>
    <row r="45" spans="4:4" ht="14.5">
      <c r="D45" s="67"/>
    </row>
    <row r="46" spans="4:4" ht="14.5">
      <c r="D46" s="67"/>
    </row>
    <row r="47" spans="4:4" ht="14.5">
      <c r="D47" s="67"/>
    </row>
    <row r="48" spans="4:4" ht="14.5">
      <c r="D48" s="67"/>
    </row>
    <row r="49" spans="4:4" ht="14.5">
      <c r="D49" s="67"/>
    </row>
    <row r="50" spans="4:4" ht="14.5">
      <c r="D50" s="67"/>
    </row>
    <row r="51" spans="4:4" ht="14.5">
      <c r="D51" s="67"/>
    </row>
    <row r="52" spans="4:4" ht="14.5">
      <c r="D52" s="67"/>
    </row>
    <row r="53" spans="4:4" ht="14.5">
      <c r="D53" s="67"/>
    </row>
    <row r="54" spans="4:4" ht="14.5">
      <c r="D54" s="67"/>
    </row>
    <row r="55" spans="4:4" ht="14.5">
      <c r="D55" s="67"/>
    </row>
    <row r="56" spans="4:4" ht="14.5">
      <c r="D56" s="67"/>
    </row>
    <row r="57" spans="4:4" ht="14.5">
      <c r="D57" s="67"/>
    </row>
    <row r="58" spans="4:4" ht="14.5">
      <c r="D58" s="67"/>
    </row>
    <row r="59" spans="4:4" ht="14.5">
      <c r="D59" s="67"/>
    </row>
    <row r="60" spans="4:4" ht="14.5">
      <c r="D60" s="67"/>
    </row>
    <row r="61" spans="4:4" ht="14.5">
      <c r="D61" s="67"/>
    </row>
    <row r="62" spans="4:4" ht="14.5">
      <c r="D62" s="67"/>
    </row>
    <row r="63" spans="4:4" ht="14.5">
      <c r="D63" s="67"/>
    </row>
    <row r="64" spans="4:4" ht="14.5">
      <c r="D64" s="67"/>
    </row>
    <row r="65" spans="4:4" ht="14.5">
      <c r="D65" s="67"/>
    </row>
    <row r="66" spans="4:4" ht="14.5">
      <c r="D66" s="67"/>
    </row>
    <row r="67" spans="4:4" ht="14.5">
      <c r="D67" s="67"/>
    </row>
    <row r="68" spans="4:4" ht="14.5">
      <c r="D68" s="67"/>
    </row>
    <row r="69" spans="4:4" ht="14.5">
      <c r="D69" s="67"/>
    </row>
    <row r="70" spans="4:4" ht="14.5">
      <c r="D70" s="67"/>
    </row>
    <row r="71" spans="4:4" ht="14.5">
      <c r="D71" s="67"/>
    </row>
    <row r="72" spans="4:4" ht="14.5">
      <c r="D72" s="67"/>
    </row>
    <row r="73" spans="4:4" ht="14.5">
      <c r="D73" s="67"/>
    </row>
    <row r="74" spans="4:4" ht="14.5">
      <c r="D74" s="67"/>
    </row>
    <row r="75" spans="4:4" ht="14.5">
      <c r="D75" s="67"/>
    </row>
    <row r="76" spans="4:4" ht="14.5">
      <c r="D76" s="67"/>
    </row>
    <row r="77" spans="4:4" ht="14.5">
      <c r="D77" s="67"/>
    </row>
    <row r="78" spans="4:4" ht="14.5">
      <c r="D78" s="67"/>
    </row>
    <row r="79" spans="4:4" ht="14.5">
      <c r="D79" s="67"/>
    </row>
    <row r="80" spans="4:4" ht="14.5">
      <c r="D80" s="67"/>
    </row>
    <row r="81" spans="4:4" ht="14.5">
      <c r="D81" s="67"/>
    </row>
    <row r="82" spans="4:4" ht="14.5">
      <c r="D82" s="67"/>
    </row>
    <row r="83" spans="4:4" ht="14.5">
      <c r="D83" s="67"/>
    </row>
    <row r="84" spans="4:4" ht="14.5">
      <c r="D84" s="67"/>
    </row>
    <row r="85" spans="4:4" ht="14.5">
      <c r="D85" s="67"/>
    </row>
    <row r="86" spans="4:4" ht="14.5">
      <c r="D86" s="67"/>
    </row>
    <row r="87" spans="4:4" ht="14.5">
      <c r="D87" s="67"/>
    </row>
    <row r="88" spans="4:4" ht="14.5">
      <c r="D88" s="67"/>
    </row>
    <row r="89" spans="4:4" ht="14.5">
      <c r="D89" s="67"/>
    </row>
    <row r="90" spans="4:4" ht="14.5">
      <c r="D90" s="67"/>
    </row>
    <row r="91" spans="4:4" ht="14.5">
      <c r="D91" s="67"/>
    </row>
    <row r="92" spans="4:4" ht="14.5">
      <c r="D92" s="67"/>
    </row>
    <row r="93" spans="4:4" ht="14.5">
      <c r="D93" s="67"/>
    </row>
    <row r="94" spans="4:4" ht="14.5">
      <c r="D94" s="67"/>
    </row>
    <row r="95" spans="4:4" ht="14.5">
      <c r="D95" s="67"/>
    </row>
    <row r="96" spans="4:4" ht="14.5">
      <c r="D96" s="67"/>
    </row>
    <row r="97" spans="4:4" ht="14.5">
      <c r="D97" s="67"/>
    </row>
    <row r="98" spans="4:4" ht="14.5">
      <c r="D98" s="67"/>
    </row>
    <row r="99" spans="4:4" ht="14.5">
      <c r="D99" s="67"/>
    </row>
    <row r="100" spans="4:4" ht="14.5">
      <c r="D100" s="67"/>
    </row>
    <row r="101" spans="4:4" ht="14.5">
      <c r="D101" s="67"/>
    </row>
    <row r="102" spans="4:4" ht="14.5">
      <c r="D102" s="67"/>
    </row>
    <row r="103" spans="4:4" ht="14.5">
      <c r="D103" s="67"/>
    </row>
    <row r="104" spans="4:4" ht="14.5">
      <c r="D104" s="67"/>
    </row>
    <row r="105" spans="4:4" ht="14.5">
      <c r="D105" s="67"/>
    </row>
    <row r="106" spans="4:4" ht="14.5">
      <c r="D106" s="67"/>
    </row>
    <row r="107" spans="4:4" ht="14.5">
      <c r="D107" s="67"/>
    </row>
    <row r="108" spans="4:4" ht="14.5">
      <c r="D108" s="67"/>
    </row>
    <row r="109" spans="4:4" ht="14.5">
      <c r="D109" s="67"/>
    </row>
    <row r="110" spans="4:4" ht="14.5">
      <c r="D110" s="67"/>
    </row>
    <row r="111" spans="4:4" ht="14.5">
      <c r="D111" s="67"/>
    </row>
    <row r="112" spans="4:4" ht="14.5">
      <c r="D112" s="67"/>
    </row>
    <row r="113" spans="4:4" ht="14.5">
      <c r="D113" s="67"/>
    </row>
    <row r="114" spans="4:4" ht="14.5">
      <c r="D114" s="67"/>
    </row>
    <row r="115" spans="4:4" ht="14.5">
      <c r="D115" s="67"/>
    </row>
    <row r="116" spans="4:4" ht="14.5">
      <c r="D116" s="67"/>
    </row>
    <row r="117" spans="4:4" ht="14.5">
      <c r="D117" s="67"/>
    </row>
    <row r="118" spans="4:4" ht="14.5">
      <c r="D118" s="67"/>
    </row>
    <row r="119" spans="4:4" ht="14.5">
      <c r="D119" s="67"/>
    </row>
    <row r="120" spans="4:4" ht="14.5">
      <c r="D120" s="67"/>
    </row>
    <row r="121" spans="4:4" ht="14.5">
      <c r="D121" s="67"/>
    </row>
    <row r="122" spans="4:4" ht="14.5">
      <c r="D122" s="67"/>
    </row>
    <row r="123" spans="4:4" ht="14.5">
      <c r="D123" s="67"/>
    </row>
    <row r="124" spans="4:4" ht="14.5">
      <c r="D124" s="67"/>
    </row>
    <row r="125" spans="4:4" ht="14.5">
      <c r="D125" s="67"/>
    </row>
    <row r="126" spans="4:4" ht="14.5">
      <c r="D126" s="67"/>
    </row>
    <row r="127" spans="4:4" ht="14.5">
      <c r="D127" s="67"/>
    </row>
    <row r="128" spans="4:4" ht="14.5">
      <c r="D128" s="67"/>
    </row>
    <row r="129" spans="4:4" ht="14.5">
      <c r="D129" s="67"/>
    </row>
    <row r="130" spans="4:4" ht="14.5">
      <c r="D130" s="67"/>
    </row>
    <row r="131" spans="4:4" ht="14.5">
      <c r="D131" s="67"/>
    </row>
    <row r="132" spans="4:4" ht="14.5">
      <c r="D132" s="67"/>
    </row>
    <row r="133" spans="4:4" ht="14.5">
      <c r="D133" s="67"/>
    </row>
    <row r="134" spans="4:4" ht="14.5">
      <c r="D134" s="67"/>
    </row>
    <row r="135" spans="4:4" ht="14.5">
      <c r="D135" s="67"/>
    </row>
    <row r="136" spans="4:4" ht="14.5">
      <c r="D136" s="67"/>
    </row>
    <row r="137" spans="4:4" ht="14.5">
      <c r="D137" s="67"/>
    </row>
    <row r="138" spans="4:4" ht="14.5">
      <c r="D138" s="67"/>
    </row>
    <row r="139" spans="4:4" ht="14.5">
      <c r="D139" s="67"/>
    </row>
    <row r="140" spans="4:4" ht="14.5">
      <c r="D140" s="67"/>
    </row>
    <row r="141" spans="4:4" ht="14.5">
      <c r="D141" s="67"/>
    </row>
    <row r="142" spans="4:4" ht="14.5">
      <c r="D142" s="67"/>
    </row>
    <row r="143" spans="4:4" ht="14.5">
      <c r="D143" s="67"/>
    </row>
    <row r="144" spans="4:4" ht="14.5">
      <c r="D144" s="67"/>
    </row>
    <row r="145" spans="4:4" ht="14.5">
      <c r="D145" s="67"/>
    </row>
    <row r="146" spans="4:4" ht="14.5">
      <c r="D146" s="67"/>
    </row>
    <row r="147" spans="4:4" ht="14.5">
      <c r="D147" s="67"/>
    </row>
    <row r="148" spans="4:4" ht="14.5">
      <c r="D148" s="67"/>
    </row>
    <row r="149" spans="4:4" ht="14.5">
      <c r="D149" s="67"/>
    </row>
    <row r="150" spans="4:4" ht="14.5">
      <c r="D150" s="67"/>
    </row>
    <row r="151" spans="4:4" ht="14.5">
      <c r="D151" s="67"/>
    </row>
    <row r="152" spans="4:4" ht="14.5">
      <c r="D152" s="67"/>
    </row>
    <row r="153" spans="4:4" ht="14.5">
      <c r="D153" s="67"/>
    </row>
    <row r="154" spans="4:4" ht="14.5">
      <c r="D154" s="67"/>
    </row>
    <row r="155" spans="4:4" ht="14.5">
      <c r="D155" s="67"/>
    </row>
    <row r="156" spans="4:4" ht="14.5">
      <c r="D156" s="67"/>
    </row>
    <row r="157" spans="4:4" ht="14.5">
      <c r="D157" s="67"/>
    </row>
    <row r="158" spans="4:4" ht="14.5">
      <c r="D158" s="67"/>
    </row>
    <row r="159" spans="4:4" ht="14.5">
      <c r="D159" s="67"/>
    </row>
    <row r="160" spans="4:4" ht="14.5">
      <c r="D160" s="67"/>
    </row>
    <row r="161" spans="4:4" ht="14.5">
      <c r="D161" s="67"/>
    </row>
    <row r="162" spans="4:4" ht="14.5">
      <c r="D162" s="67"/>
    </row>
    <row r="163" spans="4:4" ht="14.5">
      <c r="D163" s="67"/>
    </row>
    <row r="164" spans="4:4" ht="14.5">
      <c r="D164" s="67"/>
    </row>
    <row r="165" spans="4:4" ht="14.5">
      <c r="D165" s="67"/>
    </row>
    <row r="166" spans="4:4" ht="14.5">
      <c r="D166" s="67"/>
    </row>
    <row r="167" spans="4:4" ht="14.5">
      <c r="D167" s="67"/>
    </row>
    <row r="168" spans="4:4" ht="14.5">
      <c r="D168" s="67"/>
    </row>
    <row r="169" spans="4:4" ht="14.5">
      <c r="D169" s="67"/>
    </row>
    <row r="170" spans="4:4" ht="14.5">
      <c r="D170" s="67"/>
    </row>
    <row r="171" spans="4:4" ht="14.5">
      <c r="D171" s="67"/>
    </row>
    <row r="172" spans="4:4" ht="14.5">
      <c r="D172" s="67"/>
    </row>
    <row r="173" spans="4:4" ht="14.5">
      <c r="D173" s="67"/>
    </row>
    <row r="174" spans="4:4" ht="14.5">
      <c r="D174" s="67"/>
    </row>
    <row r="175" spans="4:4" ht="14.5">
      <c r="D175" s="67"/>
    </row>
    <row r="176" spans="4:4" ht="14.5">
      <c r="D176" s="67"/>
    </row>
    <row r="177" spans="4:4" ht="14.5">
      <c r="D177" s="67"/>
    </row>
    <row r="178" spans="4:4" ht="14.5">
      <c r="D178" s="67"/>
    </row>
    <row r="179" spans="4:4" ht="14.5">
      <c r="D179" s="67"/>
    </row>
    <row r="180" spans="4:4" ht="14.5">
      <c r="D180" s="67"/>
    </row>
    <row r="181" spans="4:4" ht="14.5">
      <c r="D181" s="67"/>
    </row>
    <row r="182" spans="4:4" ht="14.5">
      <c r="D182" s="67"/>
    </row>
    <row r="183" spans="4:4" ht="14.5">
      <c r="D183" s="67"/>
    </row>
    <row r="184" spans="4:4" ht="14.5">
      <c r="D184" s="67"/>
    </row>
    <row r="185" spans="4:4" ht="14.5">
      <c r="D185" s="67"/>
    </row>
    <row r="186" spans="4:4" ht="14.5">
      <c r="D186" s="67"/>
    </row>
    <row r="187" spans="4:4" ht="14.5">
      <c r="D187" s="67"/>
    </row>
    <row r="188" spans="4:4" ht="14.5">
      <c r="D188" s="67"/>
    </row>
    <row r="189" spans="4:4" ht="14.5">
      <c r="D189" s="67"/>
    </row>
    <row r="190" spans="4:4" ht="14.5">
      <c r="D190" s="67"/>
    </row>
    <row r="191" spans="4:4" ht="14.5">
      <c r="D191" s="67"/>
    </row>
    <row r="192" spans="4:4" ht="14.5">
      <c r="D192" s="67"/>
    </row>
    <row r="193" spans="4:4" ht="14.5">
      <c r="D193" s="67"/>
    </row>
    <row r="194" spans="4:4" ht="14.5">
      <c r="D194" s="67"/>
    </row>
    <row r="195" spans="4:4" ht="14.5">
      <c r="D195" s="67"/>
    </row>
    <row r="196" spans="4:4" ht="14.5">
      <c r="D196" s="67"/>
    </row>
    <row r="197" spans="4:4" ht="14.5">
      <c r="D197" s="67"/>
    </row>
    <row r="198" spans="4:4" ht="14.5">
      <c r="D198" s="67"/>
    </row>
    <row r="199" spans="4:4" ht="14.5">
      <c r="D199" s="67"/>
    </row>
    <row r="200" spans="4:4" ht="14.5">
      <c r="D200" s="67"/>
    </row>
    <row r="201" spans="4:4" ht="14.5">
      <c r="D201" s="67"/>
    </row>
    <row r="202" spans="4:4" ht="14.5">
      <c r="D202" s="67"/>
    </row>
    <row r="203" spans="4:4" ht="14.5">
      <c r="D203" s="67"/>
    </row>
    <row r="204" spans="4:4" ht="14.5">
      <c r="D204" s="67"/>
    </row>
    <row r="205" spans="4:4" ht="14.5">
      <c r="D205" s="67"/>
    </row>
    <row r="206" spans="4:4" ht="14.5">
      <c r="D206" s="67"/>
    </row>
    <row r="207" spans="4:4" ht="14.5">
      <c r="D207" s="67"/>
    </row>
    <row r="208" spans="4:4" ht="14.5">
      <c r="D208" s="67"/>
    </row>
    <row r="209" spans="4:4" ht="14.5">
      <c r="D209" s="67"/>
    </row>
    <row r="210" spans="4:4" ht="14.5">
      <c r="D210" s="67"/>
    </row>
  </sheetData>
  <sheetProtection algorithmName="SHA-256" hashValue="c4UkaAjEWRHIwThXh2bRIVY2y13SrZB3BKN++bN/Owc=" saltValue="ZdcU9k70hzmkCQNenNGqFQ=="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80"/>
  <sheetViews>
    <sheetView showGridLines="0" showRowColHeaders="0" zoomScale="85" zoomScaleNormal="85" workbookViewId="0">
      <selection activeCell="B3" sqref="B3:L3"/>
    </sheetView>
  </sheetViews>
  <sheetFormatPr defaultColWidth="9.08984375" defaultRowHeight="12.5"/>
  <cols>
    <col min="1" max="1" width="3" style="1" customWidth="1"/>
    <col min="2" max="2" width="6.90625" style="1" customWidth="1"/>
    <col min="3" max="12" width="11.54296875" style="1" customWidth="1"/>
    <col min="13" max="13" width="4.08984375" style="1" customWidth="1"/>
    <col min="14" max="16384" width="9.08984375" style="1"/>
  </cols>
  <sheetData>
    <row r="1" spans="2:12" ht="27.9" customHeight="1"/>
    <row r="3" spans="2:12" ht="32.5">
      <c r="B3" s="187" t="s">
        <v>38</v>
      </c>
      <c r="C3" s="187"/>
      <c r="D3" s="187"/>
      <c r="E3" s="187"/>
      <c r="F3" s="187"/>
      <c r="G3" s="187"/>
      <c r="H3" s="187"/>
      <c r="I3" s="187"/>
      <c r="J3" s="187"/>
      <c r="K3" s="187"/>
      <c r="L3" s="187"/>
    </row>
    <row r="4" spans="2:12" ht="53">
      <c r="B4" s="188" t="s">
        <v>103</v>
      </c>
      <c r="C4" s="188"/>
      <c r="D4" s="188"/>
      <c r="E4" s="188"/>
      <c r="F4" s="188"/>
      <c r="G4" s="188"/>
      <c r="H4" s="188"/>
      <c r="I4" s="188"/>
      <c r="J4" s="188"/>
      <c r="K4" s="188"/>
      <c r="L4" s="188"/>
    </row>
    <row r="5" spans="2:12" ht="7.5" customHeight="1"/>
    <row r="6" spans="2:12" s="7" customFormat="1" ht="8.25" customHeight="1">
      <c r="B6" s="4"/>
      <c r="C6" s="5"/>
      <c r="D6" s="5"/>
      <c r="E6" s="5"/>
      <c r="F6" s="5"/>
      <c r="G6" s="5"/>
      <c r="H6" s="5"/>
      <c r="I6" s="5"/>
      <c r="J6" s="5"/>
      <c r="K6" s="5"/>
      <c r="L6" s="6"/>
    </row>
    <row r="7" spans="2:12" s="7" customFormat="1" ht="25">
      <c r="B7" s="8"/>
      <c r="C7" s="3" t="s">
        <v>39</v>
      </c>
      <c r="D7" s="3"/>
      <c r="E7" s="3"/>
      <c r="F7" s="3"/>
      <c r="G7" s="3"/>
      <c r="H7" s="3"/>
      <c r="I7" s="3"/>
      <c r="J7" s="3"/>
      <c r="K7" s="3"/>
      <c r="L7" s="15"/>
    </row>
    <row r="8" spans="2:12" s="7" customFormat="1" ht="4.5" customHeight="1">
      <c r="B8" s="8"/>
      <c r="C8" s="3"/>
      <c r="D8" s="3"/>
      <c r="E8" s="3"/>
      <c r="F8" s="3"/>
      <c r="G8" s="3"/>
      <c r="H8" s="3"/>
      <c r="I8" s="3"/>
      <c r="J8" s="3"/>
      <c r="K8" s="3"/>
      <c r="L8" s="15"/>
    </row>
    <row r="9" spans="2:12" s="14" customFormat="1" ht="35.25" customHeight="1">
      <c r="B9" s="12"/>
      <c r="C9" s="13" t="s">
        <v>55</v>
      </c>
      <c r="D9" s="17"/>
      <c r="E9" s="24"/>
      <c r="F9" s="24"/>
      <c r="G9" s="24"/>
      <c r="H9" s="17"/>
      <c r="I9" s="13"/>
      <c r="J9" s="13"/>
      <c r="K9" s="13"/>
      <c r="L9" s="16"/>
    </row>
    <row r="10" spans="2:12" s="14" customFormat="1" ht="35.25" customHeight="1">
      <c r="B10" s="12"/>
      <c r="C10" s="13" t="s">
        <v>56</v>
      </c>
      <c r="D10" s="26"/>
      <c r="E10" s="26"/>
      <c r="F10" s="26"/>
      <c r="G10" s="26"/>
      <c r="H10" s="26"/>
      <c r="I10" s="13"/>
      <c r="J10" s="13"/>
      <c r="K10" s="13"/>
      <c r="L10" s="16"/>
    </row>
    <row r="11" spans="2:12" s="14" customFormat="1" ht="35.25" customHeight="1">
      <c r="B11" s="12"/>
      <c r="C11" s="13" t="s">
        <v>57</v>
      </c>
      <c r="D11" s="28"/>
      <c r="E11" s="27"/>
      <c r="F11" s="27"/>
      <c r="G11" s="27"/>
      <c r="H11" s="17"/>
      <c r="I11" s="13"/>
      <c r="J11" s="13"/>
      <c r="K11" s="13"/>
      <c r="L11" s="16"/>
    </row>
    <row r="12" spans="2:12" s="14" customFormat="1" ht="35.25" customHeight="1">
      <c r="B12" s="12"/>
      <c r="C12" s="13" t="s">
        <v>58</v>
      </c>
      <c r="D12" s="27"/>
      <c r="E12" s="27"/>
      <c r="F12" s="27"/>
      <c r="G12" s="27"/>
      <c r="H12" s="17"/>
      <c r="I12" s="13"/>
      <c r="J12" s="13"/>
      <c r="K12" s="13"/>
      <c r="L12" s="16"/>
    </row>
    <row r="13" spans="2:12" s="14" customFormat="1" ht="35.25" customHeight="1">
      <c r="B13" s="12"/>
      <c r="C13" s="13" t="s">
        <v>75</v>
      </c>
      <c r="D13" s="13"/>
      <c r="E13" s="13"/>
      <c r="F13" s="13"/>
      <c r="G13" s="13"/>
      <c r="H13" s="13"/>
      <c r="I13" s="13"/>
      <c r="J13" s="13"/>
      <c r="K13" s="13"/>
      <c r="L13" s="16"/>
    </row>
    <row r="14" spans="2:12" s="14" customFormat="1" ht="35.25" customHeight="1">
      <c r="B14" s="12"/>
      <c r="C14" s="13" t="s">
        <v>76</v>
      </c>
      <c r="D14" s="13"/>
      <c r="E14" s="13"/>
      <c r="F14" s="13"/>
      <c r="G14" s="13"/>
      <c r="H14" s="13"/>
      <c r="I14" s="13"/>
      <c r="J14" s="13"/>
      <c r="K14" s="13"/>
      <c r="L14" s="16"/>
    </row>
    <row r="15" spans="2:12" s="14" customFormat="1" ht="35.25" customHeight="1">
      <c r="B15" s="12"/>
      <c r="C15" s="13" t="s">
        <v>59</v>
      </c>
      <c r="D15" s="27"/>
      <c r="E15" s="27"/>
      <c r="F15" s="29"/>
      <c r="G15" s="29"/>
      <c r="H15" s="25"/>
      <c r="I15" s="13"/>
      <c r="J15" s="13"/>
      <c r="K15" s="13"/>
      <c r="L15" s="16"/>
    </row>
    <row r="16" spans="2:12" s="14" customFormat="1" ht="35.25" customHeight="1">
      <c r="B16" s="12"/>
      <c r="C16" s="13" t="s">
        <v>40</v>
      </c>
      <c r="D16" s="13"/>
      <c r="E16" s="13"/>
      <c r="F16" s="13"/>
      <c r="G16" s="13"/>
      <c r="H16" s="13"/>
      <c r="I16" s="13"/>
      <c r="J16" s="13"/>
      <c r="K16" s="13"/>
      <c r="L16" s="16"/>
    </row>
    <row r="17" spans="2:12" s="14" customFormat="1" ht="35.25" customHeight="1">
      <c r="B17" s="12"/>
      <c r="C17" s="13" t="s">
        <v>60</v>
      </c>
      <c r="D17" s="13"/>
      <c r="E17" s="13"/>
      <c r="F17" s="13"/>
      <c r="G17" s="13"/>
      <c r="H17" s="13"/>
      <c r="I17" s="13"/>
      <c r="J17" s="13"/>
      <c r="K17" s="13"/>
      <c r="L17" s="16"/>
    </row>
    <row r="18" spans="2:12" s="14" customFormat="1" ht="35.25" customHeight="1">
      <c r="B18" s="12"/>
      <c r="C18" s="13" t="s">
        <v>62</v>
      </c>
      <c r="D18" s="13"/>
      <c r="E18" s="13"/>
      <c r="F18" s="13"/>
      <c r="G18" s="13"/>
      <c r="H18" s="13"/>
      <c r="I18" s="13"/>
      <c r="J18" s="13"/>
      <c r="K18" s="13"/>
      <c r="L18" s="16"/>
    </row>
    <row r="19" spans="2:12" s="14" customFormat="1" ht="35.25" customHeight="1">
      <c r="B19" s="12"/>
      <c r="C19" s="13" t="s">
        <v>92</v>
      </c>
      <c r="D19" s="62"/>
      <c r="E19" s="62"/>
      <c r="F19" s="13"/>
      <c r="G19" s="13"/>
      <c r="H19" s="13"/>
      <c r="I19" s="13"/>
      <c r="J19" s="13"/>
      <c r="K19" s="13"/>
      <c r="L19" s="16"/>
    </row>
    <row r="20" spans="2:12" s="7" customFormat="1" ht="15" customHeight="1">
      <c r="B20" s="9"/>
      <c r="C20" s="10"/>
      <c r="D20" s="10"/>
      <c r="E20" s="10"/>
      <c r="F20" s="10"/>
      <c r="G20" s="10"/>
      <c r="H20" s="10"/>
      <c r="I20" s="10"/>
      <c r="J20" s="10"/>
      <c r="K20" s="10"/>
      <c r="L20" s="11"/>
    </row>
    <row r="22" spans="2:12">
      <c r="B22" s="52"/>
      <c r="C22" s="52"/>
      <c r="D22" s="52"/>
    </row>
    <row r="23" spans="2:12">
      <c r="B23" s="53"/>
      <c r="C23" s="52"/>
      <c r="D23" s="54"/>
    </row>
    <row r="24" spans="2:12">
      <c r="B24" s="52"/>
      <c r="C24" s="52"/>
      <c r="D24" s="52"/>
    </row>
    <row r="48" spans="2:2">
      <c r="B48" s="64"/>
    </row>
    <row r="49" ht="114" customHeight="1"/>
    <row r="78" ht="13.5" customHeight="1"/>
    <row r="80" ht="9.9" customHeight="1"/>
  </sheetData>
  <mergeCells count="2">
    <mergeCell ref="B3:L3"/>
    <mergeCell ref="B4:L4"/>
  </mergeCells>
  <hyperlinks>
    <hyperlink ref="C17:H17" location="'9. Circuit length'!A1" display="9. Line length"/>
    <hyperlink ref="C16:H16" location="'8. Customer numbers'!A1" display="8. Customer numbers"/>
    <hyperlink ref="C14:H14" location="'6. SAIFI'!A1" display="6. Service performance - SAIFI"/>
    <hyperlink ref="C13:H13" location="'5. SAIDI'!A1" display="5. Service performance - SAIDI"/>
    <hyperlink ref="C9:G9" location="'1. Revenue'!Print_Area" display="1. Revenue - Actual"/>
    <hyperlink ref="C10:H10" location="'2. RAB'!Print_Area" display="2. Regulated asset base"/>
    <hyperlink ref="C11:G11" location="'3. Capex'!Print_Area" display="3. Capital expenditure"/>
    <hyperlink ref="C12:G12" location="'4. Opex'!Print_Area" display="4. Operating expenditure"/>
    <hyperlink ref="C15:G15" location="'7. Energy delivered'!Print_Area" display="7. Energy delivered"/>
    <hyperlink ref="C18" location="'10. Utilisation'!A1" display="10. Utilisation"/>
    <hyperlink ref="C19:E19" location="'11. Reg service life'!Print_Area" display="11. Asset service life"/>
    <hyperlink ref="C9" location="'1. Revenue'!A1" display="1. Revenue"/>
    <hyperlink ref="C10" location="'2. RAB'!A1" display="2. Regulated asset base"/>
    <hyperlink ref="C11" location="'3. Capex'!A1" display="3. Capital expenditure"/>
    <hyperlink ref="C12" location="'4. Opex'!A1" display="4. Operating expenditure"/>
    <hyperlink ref="C13" location="'5. SAIDI'!A1" display="5. Network reliability - outage duration"/>
    <hyperlink ref="C14" location="'6. SAIFI'!A1" display="6. Network reliability - outage frequency"/>
    <hyperlink ref="C15" location="'7. Energy delivered'!A1" display="7. Energy delivered"/>
    <hyperlink ref="C16" location="'8. Customer numbers'!A1" display="8. Customer numbers"/>
    <hyperlink ref="C17" location="'9. Circuit length'!A1" display="9. Circuit length"/>
    <hyperlink ref="C19" location="'11. Reg service life'!A1" display="11. Regulatory service life"/>
  </hyperlinks>
  <pageMargins left="0.74803149606299213" right="0.74803149606299213" top="0.98425196850393704" bottom="0.98425196850393704" header="0.51181102362204722" footer="0.51181102362204722"/>
  <pageSetup paperSize="9" scale="6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I155"/>
  <sheetViews>
    <sheetView showGridLines="0" showRowColHeaders="0" zoomScale="75" zoomScaleNormal="75" zoomScaleSheetLayoutView="70" workbookViewId="0">
      <selection activeCell="F3" sqref="F3:J3"/>
    </sheetView>
  </sheetViews>
  <sheetFormatPr defaultColWidth="0" defaultRowHeight="0" customHeight="1" zeroHeight="1"/>
  <cols>
    <col min="1" max="2" width="3.90625" style="111" customWidth="1"/>
    <col min="3" max="6" width="7.54296875" style="111" customWidth="1"/>
    <col min="7" max="7" width="67.6328125" style="111" customWidth="1"/>
    <col min="8" max="8" width="33.54296875" style="111" customWidth="1"/>
    <col min="9" max="9" width="18.08984375" style="111" customWidth="1"/>
    <col min="10" max="15" width="9.08984375" style="111" customWidth="1"/>
    <col min="16" max="16" width="6.6328125" style="111" customWidth="1"/>
    <col min="17" max="25" width="9.08984375" style="111" customWidth="1"/>
    <col min="26" max="27" width="2" style="111" customWidth="1"/>
    <col min="28" max="28" width="3.36328125" style="111" customWidth="1"/>
    <col min="29" max="35" width="0" style="111" hidden="1" customWidth="1"/>
    <col min="36" max="16384" width="9.08984375" style="111" hidden="1"/>
  </cols>
  <sheetData>
    <row r="1" spans="5:17" ht="48" customHeight="1">
      <c r="E1" s="110"/>
      <c r="F1" s="189" t="s">
        <v>38</v>
      </c>
      <c r="G1" s="189"/>
      <c r="H1" s="189"/>
      <c r="I1" s="189"/>
      <c r="J1" s="189"/>
      <c r="K1" s="110"/>
      <c r="L1" s="110"/>
      <c r="M1" s="110"/>
      <c r="N1" s="110"/>
      <c r="O1" s="110"/>
      <c r="P1" s="110"/>
      <c r="Q1" s="110"/>
    </row>
    <row r="2" spans="5:17" ht="48" customHeight="1">
      <c r="E2" s="190" t="s">
        <v>103</v>
      </c>
      <c r="F2" s="190"/>
      <c r="G2" s="190"/>
      <c r="H2" s="190"/>
      <c r="I2" s="190"/>
      <c r="J2" s="190"/>
      <c r="K2" s="190"/>
      <c r="L2" s="110"/>
      <c r="M2" s="110"/>
      <c r="N2" s="110"/>
      <c r="O2" s="110"/>
      <c r="P2" s="110"/>
      <c r="Q2" s="110"/>
    </row>
    <row r="3" spans="5:17" ht="39.75" customHeight="1">
      <c r="F3" s="191" t="s">
        <v>15</v>
      </c>
      <c r="G3" s="192"/>
      <c r="H3" s="192"/>
      <c r="I3" s="192"/>
      <c r="J3" s="193"/>
      <c r="P3" s="112"/>
    </row>
    <row r="4" spans="5:17" ht="12.5">
      <c r="G4" s="113"/>
    </row>
    <row r="5" spans="5:17" ht="12.5">
      <c r="F5" s="114"/>
      <c r="G5" s="115"/>
      <c r="H5" s="116"/>
      <c r="I5" s="116"/>
      <c r="J5" s="117"/>
    </row>
    <row r="6" spans="5:17" ht="18">
      <c r="F6" s="118"/>
      <c r="G6" s="119" t="s">
        <v>158</v>
      </c>
      <c r="H6" s="120"/>
      <c r="I6" s="120"/>
      <c r="J6" s="121"/>
    </row>
    <row r="7" spans="5:17" ht="12.5">
      <c r="F7" s="118"/>
      <c r="G7" s="122"/>
      <c r="H7" s="120"/>
      <c r="I7" s="120"/>
      <c r="J7" s="121"/>
    </row>
    <row r="8" spans="5:17" ht="13">
      <c r="F8" s="118"/>
      <c r="G8" s="122"/>
      <c r="H8" s="123"/>
      <c r="I8" s="123"/>
      <c r="J8" s="121"/>
    </row>
    <row r="9" spans="5:17" ht="14">
      <c r="F9" s="118"/>
      <c r="G9" s="124"/>
      <c r="H9" s="125">
        <v>2020</v>
      </c>
      <c r="I9" s="126" t="s">
        <v>159</v>
      </c>
      <c r="J9" s="121"/>
    </row>
    <row r="10" spans="5:17" ht="17.25" customHeight="1">
      <c r="F10" s="118"/>
      <c r="G10" s="127" t="s">
        <v>77</v>
      </c>
      <c r="H10" s="128" t="str">
        <f>"$"&amp;TEXT(Calculations!S10,"#,##0")&amp;"m"</f>
        <v>$1,011m</v>
      </c>
      <c r="I10" s="127"/>
      <c r="J10" s="121"/>
    </row>
    <row r="11" spans="5:17" ht="17.149999999999999" customHeight="1">
      <c r="F11" s="118"/>
      <c r="G11" s="127" t="s">
        <v>78</v>
      </c>
      <c r="H11" s="128" t="str">
        <f>"$"&amp;TEXT(Calculations!S11,"#,##0")&amp;"m"</f>
        <v>$987m</v>
      </c>
      <c r="I11" s="127"/>
      <c r="J11" s="121"/>
    </row>
    <row r="12" spans="5:17" ht="17.25" customHeight="1">
      <c r="F12" s="118"/>
      <c r="G12" s="127" t="s">
        <v>48</v>
      </c>
      <c r="H12" s="128" t="str">
        <f>"$"&amp;TEXT(Calculations!S12,"#,##0")&amp;"m"</f>
        <v>$8,482m</v>
      </c>
      <c r="I12" s="127"/>
      <c r="J12" s="121"/>
    </row>
    <row r="13" spans="5:17" ht="17.25" customHeight="1">
      <c r="F13" s="118"/>
      <c r="G13" s="127" t="s">
        <v>47</v>
      </c>
      <c r="H13" s="128" t="str">
        <f>"$"&amp;TEXT(Calculations!S13,"#,##0")&amp;"m"</f>
        <v>$8,403m</v>
      </c>
      <c r="I13" s="127"/>
      <c r="J13" s="121"/>
    </row>
    <row r="14" spans="5:17" ht="17.25" customHeight="1">
      <c r="F14" s="118"/>
      <c r="G14" s="127" t="s">
        <v>50</v>
      </c>
      <c r="H14" s="128" t="str">
        <f>"$"&amp;TEXT(Calculations!S14,"#,##0")&amp;"m"</f>
        <v>$504m</v>
      </c>
      <c r="I14" s="127"/>
      <c r="J14" s="121"/>
    </row>
    <row r="15" spans="5:17" ht="17.25" customHeight="1">
      <c r="F15" s="118"/>
      <c r="G15" s="127" t="s">
        <v>51</v>
      </c>
      <c r="H15" s="128" t="str">
        <f>"$"&amp;TEXT(Calculations!S15,"#,##0")&amp;"m"</f>
        <v>$465m</v>
      </c>
      <c r="I15" s="127"/>
      <c r="J15" s="121"/>
    </row>
    <row r="16" spans="5:17" ht="17.25" customHeight="1">
      <c r="F16" s="118"/>
      <c r="G16" s="127" t="s">
        <v>52</v>
      </c>
      <c r="H16" s="128" t="str">
        <f>"$"&amp;TEXT(Calculations!S16,"#,##0")&amp;"m"</f>
        <v>$382m</v>
      </c>
      <c r="I16" s="127"/>
      <c r="J16" s="121"/>
    </row>
    <row r="17" spans="1:10" ht="17.25" customHeight="1">
      <c r="A17" s="112"/>
      <c r="B17" s="112"/>
      <c r="C17" s="112"/>
      <c r="D17" s="112"/>
      <c r="E17" s="112"/>
      <c r="F17" s="129"/>
      <c r="G17" s="127" t="s">
        <v>53</v>
      </c>
      <c r="H17" s="128" t="str">
        <f>"$"&amp;TEXT(Calculations!S17,"#,##0")&amp;"m"</f>
        <v>$398m</v>
      </c>
      <c r="I17" s="127"/>
      <c r="J17" s="121"/>
    </row>
    <row r="18" spans="1:10" ht="17.25" customHeight="1">
      <c r="A18" s="112"/>
      <c r="B18" s="112"/>
      <c r="C18" s="112"/>
      <c r="D18" s="112"/>
      <c r="E18" s="112"/>
      <c r="F18" s="129"/>
      <c r="G18" s="127" t="s">
        <v>126</v>
      </c>
      <c r="H18" s="128" t="str">
        <f>TEXT(Calculations!S18,"#,##0")&amp;" min"</f>
        <v>243 min</v>
      </c>
      <c r="I18" s="127"/>
      <c r="J18" s="121"/>
    </row>
    <row r="19" spans="1:10" ht="17.25" customHeight="1">
      <c r="A19" s="112"/>
      <c r="B19" s="112"/>
      <c r="C19" s="112"/>
      <c r="D19" s="112"/>
      <c r="E19" s="112"/>
      <c r="F19" s="129"/>
      <c r="G19" s="127" t="s">
        <v>131</v>
      </c>
      <c r="H19" s="128" t="str">
        <f>TEXT(Calculations!S19,"0.00")</f>
        <v>1.80</v>
      </c>
      <c r="I19" s="127"/>
      <c r="J19" s="121"/>
    </row>
    <row r="20" spans="1:10" ht="17.25" customHeight="1">
      <c r="F20" s="118"/>
      <c r="G20" s="127" t="s">
        <v>134</v>
      </c>
      <c r="H20" s="128" t="str">
        <f>"$"&amp;TEXT(Calculations!S20,"#,##0")&amp;"m"</f>
        <v>$12,289m</v>
      </c>
      <c r="I20" s="127"/>
      <c r="J20" s="121"/>
    </row>
    <row r="21" spans="1:10" ht="17.25" customHeight="1">
      <c r="F21" s="118"/>
      <c r="G21" s="127" t="s">
        <v>138</v>
      </c>
      <c r="H21" s="128" t="str">
        <f>"$"&amp;TEXT(Calculations!S21,"#,##0")&amp;"m"</f>
        <v>$12,450m</v>
      </c>
      <c r="I21" s="127"/>
      <c r="J21" s="121"/>
    </row>
    <row r="22" spans="1:10" ht="17.25" customHeight="1">
      <c r="F22" s="118"/>
      <c r="G22" s="127" t="s">
        <v>107</v>
      </c>
      <c r="H22" s="128" t="str">
        <f>"$"&amp;TEXT(Calculations!S22,"#,##0")&amp;"m"</f>
        <v>$926m</v>
      </c>
      <c r="I22" s="127"/>
      <c r="J22" s="121"/>
    </row>
    <row r="23" spans="1:10" ht="17.25" customHeight="1">
      <c r="F23" s="118"/>
      <c r="G23" s="127" t="s">
        <v>142</v>
      </c>
      <c r="H23" s="128" t="str">
        <f>TEXT(Calculations!S23,"#,##0")&amp;" km"</f>
        <v>192,685 km</v>
      </c>
      <c r="I23" s="127"/>
      <c r="J23" s="121"/>
    </row>
    <row r="24" spans="1:10" ht="17.25" customHeight="1">
      <c r="F24" s="118"/>
      <c r="G24" s="127" t="s">
        <v>145</v>
      </c>
      <c r="H24" s="128" t="str">
        <f>TEXT(Calculations!S24,"#,##0")&amp;" km"</f>
        <v>183,200 km</v>
      </c>
      <c r="I24" s="127"/>
      <c r="J24" s="121"/>
    </row>
    <row r="25" spans="1:10" ht="17.25" customHeight="1">
      <c r="F25" s="118"/>
      <c r="G25" s="127" t="s">
        <v>147</v>
      </c>
      <c r="H25" s="128" t="str">
        <f>TEXT(Calculations!S25,"#,##0")&amp;" km"</f>
        <v>9,485 km</v>
      </c>
      <c r="I25" s="127"/>
      <c r="J25" s="121"/>
    </row>
    <row r="26" spans="1:10" ht="17.25" customHeight="1">
      <c r="F26" s="118"/>
      <c r="G26" s="127" t="s">
        <v>148</v>
      </c>
      <c r="H26" s="128" t="str">
        <f>TEXT(Calculations!S26,"0.0%")</f>
        <v>19.4%</v>
      </c>
      <c r="I26" s="127"/>
      <c r="J26" s="121"/>
    </row>
    <row r="27" spans="1:10" ht="17.25" customHeight="1">
      <c r="F27" s="118"/>
      <c r="G27" s="127" t="s">
        <v>160</v>
      </c>
      <c r="H27" s="128" t="str">
        <f>TEXT(Calculations!S27,"#,##0")&amp;" years"</f>
        <v>44 years</v>
      </c>
      <c r="I27" s="127"/>
      <c r="J27" s="121"/>
    </row>
    <row r="28" spans="1:10" ht="17.25" customHeight="1">
      <c r="F28" s="118"/>
      <c r="G28" s="127" t="s">
        <v>161</v>
      </c>
      <c r="H28" s="128" t="str">
        <f>TEXT(Calculations!S28,"#,##0")&amp;" years"</f>
        <v>24 years</v>
      </c>
      <c r="I28" s="127"/>
      <c r="J28" s="121"/>
    </row>
    <row r="29" spans="1:10" ht="17.25" customHeight="1">
      <c r="F29" s="118"/>
      <c r="G29" s="127" t="s">
        <v>162</v>
      </c>
      <c r="H29" s="128" t="str">
        <f>TEXT(Calculations!S29,"#,##0")&amp;" years"</f>
        <v>26 years</v>
      </c>
      <c r="I29" s="127"/>
      <c r="J29" s="121"/>
    </row>
    <row r="30" spans="1:10" ht="17.25" customHeight="1">
      <c r="F30" s="118"/>
      <c r="G30" s="127"/>
      <c r="H30" s="130"/>
      <c r="I30" s="127"/>
      <c r="J30" s="121"/>
    </row>
    <row r="31" spans="1:10" ht="14">
      <c r="F31" s="118"/>
      <c r="G31" s="127"/>
      <c r="H31" s="131"/>
      <c r="I31" s="127"/>
      <c r="J31" s="121"/>
    </row>
    <row r="32" spans="1:10" ht="12.5">
      <c r="F32" s="132"/>
      <c r="G32" s="133"/>
      <c r="H32" s="134"/>
      <c r="I32" s="133"/>
      <c r="J32" s="135"/>
    </row>
    <row r="33" spans="2:15" ht="12.5">
      <c r="F33" s="136"/>
      <c r="G33" s="136"/>
      <c r="H33" s="137"/>
      <c r="I33" s="136"/>
      <c r="J33" s="136"/>
    </row>
    <row r="34" spans="2:15" ht="12.5">
      <c r="H34" s="138"/>
    </row>
    <row r="35" spans="2:15" ht="12.5">
      <c r="B35" s="139"/>
      <c r="C35" s="140"/>
      <c r="D35" s="140"/>
      <c r="E35" s="140"/>
      <c r="F35" s="140"/>
      <c r="G35" s="140"/>
      <c r="H35" s="141"/>
      <c r="I35" s="140"/>
      <c r="J35" s="140"/>
      <c r="K35" s="140"/>
      <c r="L35" s="140"/>
      <c r="M35" s="140"/>
      <c r="N35" s="140"/>
      <c r="O35" s="142"/>
    </row>
    <row r="36" spans="2:15" ht="28">
      <c r="B36" s="143"/>
      <c r="C36" s="144" t="s">
        <v>163</v>
      </c>
      <c r="D36" s="145"/>
      <c r="E36" s="146"/>
      <c r="F36" s="146"/>
      <c r="G36" s="146"/>
      <c r="H36" s="146"/>
      <c r="I36" s="146"/>
      <c r="J36" s="146"/>
      <c r="K36" s="146"/>
      <c r="L36" s="146"/>
      <c r="M36" s="146"/>
      <c r="N36" s="146"/>
      <c r="O36" s="147"/>
    </row>
    <row r="37" spans="2:15" ht="12.5">
      <c r="B37" s="143"/>
      <c r="C37" s="146"/>
      <c r="D37" s="145"/>
      <c r="E37" s="146"/>
      <c r="F37" s="146"/>
      <c r="G37" s="146"/>
      <c r="H37" s="146"/>
      <c r="I37" s="146"/>
      <c r="J37" s="146"/>
      <c r="K37" s="146"/>
      <c r="L37" s="146"/>
      <c r="M37" s="146"/>
      <c r="N37" s="146"/>
      <c r="O37" s="147"/>
    </row>
    <row r="38" spans="2:15" ht="18">
      <c r="B38" s="143"/>
      <c r="C38" s="148" t="s">
        <v>164</v>
      </c>
      <c r="D38" s="146"/>
      <c r="E38" s="146"/>
      <c r="F38" s="146"/>
      <c r="G38" s="146"/>
      <c r="H38" s="148" t="s">
        <v>165</v>
      </c>
      <c r="I38" s="146"/>
      <c r="J38" s="148"/>
      <c r="K38" s="149"/>
      <c r="L38" s="149"/>
      <c r="M38" s="149"/>
      <c r="N38" s="149"/>
      <c r="O38" s="147"/>
    </row>
    <row r="39" spans="2:15" ht="12.5">
      <c r="B39" s="143"/>
      <c r="C39" s="149"/>
      <c r="D39" s="146"/>
      <c r="E39" s="146"/>
      <c r="F39" s="146"/>
      <c r="G39" s="146"/>
      <c r="H39" s="146"/>
      <c r="I39" s="146"/>
      <c r="J39" s="146"/>
      <c r="K39" s="146"/>
      <c r="L39" s="146"/>
      <c r="M39" s="146"/>
      <c r="N39" s="146"/>
      <c r="O39" s="147"/>
    </row>
    <row r="40" spans="2:15" ht="12.5">
      <c r="B40" s="143"/>
      <c r="C40" s="146"/>
      <c r="D40" s="146"/>
      <c r="E40" s="146"/>
      <c r="F40" s="146"/>
      <c r="G40" s="146"/>
      <c r="H40" s="146"/>
      <c r="I40" s="146"/>
      <c r="J40" s="146"/>
      <c r="K40" s="146"/>
      <c r="L40" s="146"/>
      <c r="M40" s="146"/>
      <c r="N40" s="146"/>
      <c r="O40" s="147"/>
    </row>
    <row r="41" spans="2:15" ht="12.5">
      <c r="B41" s="143"/>
      <c r="C41" s="146"/>
      <c r="D41" s="146"/>
      <c r="E41" s="146"/>
      <c r="F41" s="146"/>
      <c r="G41" s="146"/>
      <c r="H41" s="146"/>
      <c r="I41" s="146"/>
      <c r="J41" s="146"/>
      <c r="K41" s="146"/>
      <c r="L41" s="146"/>
      <c r="M41" s="146"/>
      <c r="N41" s="146"/>
      <c r="O41" s="147"/>
    </row>
    <row r="42" spans="2:15" ht="12.5">
      <c r="B42" s="143"/>
      <c r="C42" s="146"/>
      <c r="D42" s="146"/>
      <c r="E42" s="146"/>
      <c r="F42" s="146"/>
      <c r="G42" s="146"/>
      <c r="H42" s="146"/>
      <c r="I42" s="146"/>
      <c r="J42" s="146"/>
      <c r="K42" s="146"/>
      <c r="L42" s="146"/>
      <c r="M42" s="146"/>
      <c r="N42" s="146"/>
      <c r="O42" s="147"/>
    </row>
    <row r="43" spans="2:15" ht="12.5">
      <c r="B43" s="143"/>
      <c r="C43" s="146"/>
      <c r="D43" s="146"/>
      <c r="E43" s="146"/>
      <c r="F43" s="146"/>
      <c r="G43" s="146"/>
      <c r="H43" s="146"/>
      <c r="I43" s="146"/>
      <c r="J43" s="146"/>
      <c r="K43" s="146"/>
      <c r="L43" s="146"/>
      <c r="M43" s="146"/>
      <c r="N43" s="146"/>
      <c r="O43" s="147"/>
    </row>
    <row r="44" spans="2:15" ht="12.5">
      <c r="B44" s="143"/>
      <c r="C44" s="146"/>
      <c r="D44" s="146"/>
      <c r="E44" s="146"/>
      <c r="F44" s="146"/>
      <c r="G44" s="146"/>
      <c r="H44" s="146"/>
      <c r="I44" s="146"/>
      <c r="J44" s="146"/>
      <c r="K44" s="146"/>
      <c r="L44" s="146"/>
      <c r="M44" s="146"/>
      <c r="N44" s="146"/>
      <c r="O44" s="147"/>
    </row>
    <row r="45" spans="2:15" ht="12.5">
      <c r="B45" s="143"/>
      <c r="C45" s="146"/>
      <c r="D45" s="146"/>
      <c r="E45" s="146"/>
      <c r="F45" s="146"/>
      <c r="G45" s="146"/>
      <c r="H45" s="146"/>
      <c r="I45" s="146"/>
      <c r="J45" s="146"/>
      <c r="K45" s="146"/>
      <c r="L45" s="146"/>
      <c r="M45" s="146"/>
      <c r="N45" s="146"/>
      <c r="O45" s="147"/>
    </row>
    <row r="46" spans="2:15" ht="12.5">
      <c r="B46" s="143"/>
      <c r="C46" s="146"/>
      <c r="D46" s="146"/>
      <c r="E46" s="146"/>
      <c r="F46" s="146"/>
      <c r="G46" s="146"/>
      <c r="H46" s="146"/>
      <c r="I46" s="146"/>
      <c r="J46" s="146"/>
      <c r="K46" s="146"/>
      <c r="L46" s="146"/>
      <c r="M46" s="146"/>
      <c r="N46" s="146"/>
      <c r="O46" s="147"/>
    </row>
    <row r="47" spans="2:15" ht="12.5">
      <c r="B47" s="143"/>
      <c r="C47" s="146"/>
      <c r="D47" s="146"/>
      <c r="E47" s="146"/>
      <c r="F47" s="146"/>
      <c r="G47" s="146"/>
      <c r="H47" s="146"/>
      <c r="I47" s="146"/>
      <c r="J47" s="146"/>
      <c r="K47" s="146"/>
      <c r="L47" s="146"/>
      <c r="M47" s="146"/>
      <c r="N47" s="146"/>
      <c r="O47" s="147"/>
    </row>
    <row r="48" spans="2:15" ht="12.5">
      <c r="B48" s="143"/>
      <c r="C48" s="146"/>
      <c r="D48" s="146"/>
      <c r="E48" s="146"/>
      <c r="F48" s="146"/>
      <c r="G48" s="146"/>
      <c r="H48" s="146"/>
      <c r="I48" s="146"/>
      <c r="J48" s="146"/>
      <c r="K48" s="146"/>
      <c r="L48" s="146"/>
      <c r="M48" s="146"/>
      <c r="N48" s="146"/>
      <c r="O48" s="147"/>
    </row>
    <row r="49" spans="2:15" ht="12.5">
      <c r="B49" s="143"/>
      <c r="C49" s="146"/>
      <c r="D49" s="146"/>
      <c r="E49" s="146"/>
      <c r="F49" s="146"/>
      <c r="G49" s="146"/>
      <c r="H49" s="146"/>
      <c r="I49" s="146"/>
      <c r="J49" s="146"/>
      <c r="K49" s="146"/>
      <c r="L49" s="146"/>
      <c r="M49" s="146"/>
      <c r="N49" s="146"/>
      <c r="O49" s="147"/>
    </row>
    <row r="50" spans="2:15" ht="12.5">
      <c r="B50" s="143"/>
      <c r="C50" s="146"/>
      <c r="D50" s="146"/>
      <c r="E50" s="146"/>
      <c r="F50" s="146"/>
      <c r="G50" s="146"/>
      <c r="H50" s="146"/>
      <c r="I50" s="146"/>
      <c r="J50" s="146"/>
      <c r="K50" s="146"/>
      <c r="L50" s="146"/>
      <c r="M50" s="146"/>
      <c r="N50" s="146"/>
      <c r="O50" s="147"/>
    </row>
    <row r="51" spans="2:15" ht="12.5">
      <c r="B51" s="143"/>
      <c r="C51" s="146"/>
      <c r="D51" s="146"/>
      <c r="E51" s="146"/>
      <c r="F51" s="146"/>
      <c r="G51" s="146"/>
      <c r="H51" s="146"/>
      <c r="I51" s="146"/>
      <c r="J51" s="146"/>
      <c r="K51" s="146"/>
      <c r="L51" s="146"/>
      <c r="M51" s="146"/>
      <c r="N51" s="146"/>
      <c r="O51" s="147"/>
    </row>
    <row r="52" spans="2:15" ht="12.5">
      <c r="B52" s="143"/>
      <c r="C52" s="146"/>
      <c r="D52" s="146"/>
      <c r="E52" s="146"/>
      <c r="F52" s="146"/>
      <c r="G52" s="146"/>
      <c r="H52" s="146"/>
      <c r="I52" s="146"/>
      <c r="J52" s="146"/>
      <c r="K52" s="146"/>
      <c r="L52" s="146"/>
      <c r="M52" s="146"/>
      <c r="N52" s="146"/>
      <c r="O52" s="147"/>
    </row>
    <row r="53" spans="2:15" ht="12.5">
      <c r="B53" s="143"/>
      <c r="C53" s="146"/>
      <c r="D53" s="146"/>
      <c r="E53" s="146"/>
      <c r="F53" s="146"/>
      <c r="G53" s="146"/>
      <c r="H53" s="146"/>
      <c r="I53" s="146"/>
      <c r="J53" s="146"/>
      <c r="K53" s="146"/>
      <c r="L53" s="146"/>
      <c r="M53" s="146"/>
      <c r="N53" s="146"/>
      <c r="O53" s="147"/>
    </row>
    <row r="54" spans="2:15" ht="12.5">
      <c r="B54" s="143"/>
      <c r="C54" s="146"/>
      <c r="D54" s="146"/>
      <c r="E54" s="146"/>
      <c r="F54" s="146"/>
      <c r="G54" s="146"/>
      <c r="H54" s="146"/>
      <c r="I54" s="146"/>
      <c r="J54" s="146"/>
      <c r="K54" s="146"/>
      <c r="L54" s="146"/>
      <c r="M54" s="146"/>
      <c r="N54" s="146"/>
      <c r="O54" s="147"/>
    </row>
    <row r="55" spans="2:15" ht="12.5">
      <c r="B55" s="143"/>
      <c r="C55" s="146"/>
      <c r="D55" s="146"/>
      <c r="E55" s="146"/>
      <c r="F55" s="146"/>
      <c r="G55" s="146"/>
      <c r="H55" s="146"/>
      <c r="I55" s="146"/>
      <c r="J55" s="146"/>
      <c r="K55" s="146"/>
      <c r="L55" s="146"/>
      <c r="M55" s="146"/>
      <c r="N55" s="146"/>
      <c r="O55" s="147"/>
    </row>
    <row r="56" spans="2:15" ht="12.5">
      <c r="B56" s="143"/>
      <c r="C56" s="146"/>
      <c r="D56" s="146"/>
      <c r="E56" s="146"/>
      <c r="F56" s="146"/>
      <c r="G56" s="146"/>
      <c r="H56" s="146"/>
      <c r="I56" s="146"/>
      <c r="J56" s="146"/>
      <c r="K56" s="146"/>
      <c r="L56" s="146"/>
      <c r="M56" s="146"/>
      <c r="N56" s="146"/>
      <c r="O56" s="147"/>
    </row>
    <row r="57" spans="2:15" ht="12.5">
      <c r="B57" s="143"/>
      <c r="C57" s="146"/>
      <c r="D57" s="146"/>
      <c r="E57" s="146"/>
      <c r="F57" s="146"/>
      <c r="G57" s="146"/>
      <c r="H57" s="146"/>
      <c r="I57" s="146"/>
      <c r="J57" s="146"/>
      <c r="K57" s="146"/>
      <c r="L57" s="146"/>
      <c r="M57" s="146"/>
      <c r="N57" s="146"/>
      <c r="O57" s="147"/>
    </row>
    <row r="58" spans="2:15" ht="12.5">
      <c r="B58" s="143"/>
      <c r="C58" s="146"/>
      <c r="D58" s="146"/>
      <c r="E58" s="146"/>
      <c r="F58" s="146"/>
      <c r="G58" s="146"/>
      <c r="H58" s="146"/>
      <c r="I58" s="146"/>
      <c r="J58" s="146"/>
      <c r="K58" s="146"/>
      <c r="L58" s="146"/>
      <c r="M58" s="146"/>
      <c r="N58" s="146"/>
      <c r="O58" s="147"/>
    </row>
    <row r="59" spans="2:15" ht="12.5">
      <c r="B59" s="143"/>
      <c r="C59" s="146"/>
      <c r="D59" s="146"/>
      <c r="E59" s="146"/>
      <c r="F59" s="146"/>
      <c r="G59" s="146"/>
      <c r="H59" s="146"/>
      <c r="I59" s="146"/>
      <c r="J59" s="146"/>
      <c r="K59" s="146"/>
      <c r="L59" s="146"/>
      <c r="M59" s="146"/>
      <c r="N59" s="146"/>
      <c r="O59" s="147"/>
    </row>
    <row r="60" spans="2:15" ht="12.5">
      <c r="B60" s="143"/>
      <c r="C60" s="146"/>
      <c r="D60" s="146"/>
      <c r="E60" s="146"/>
      <c r="F60" s="146"/>
      <c r="G60" s="146"/>
      <c r="H60" s="146"/>
      <c r="I60" s="146"/>
      <c r="J60" s="146"/>
      <c r="K60" s="146"/>
      <c r="L60" s="146"/>
      <c r="M60" s="146"/>
      <c r="N60" s="146"/>
      <c r="O60" s="147"/>
    </row>
    <row r="61" spans="2:15" ht="12.5">
      <c r="B61" s="143"/>
      <c r="C61" s="146"/>
      <c r="D61" s="145"/>
      <c r="E61" s="146"/>
      <c r="F61" s="146"/>
      <c r="G61" s="146"/>
      <c r="H61" s="146"/>
      <c r="I61" s="146"/>
      <c r="J61" s="146"/>
      <c r="K61" s="146"/>
      <c r="L61" s="146"/>
      <c r="M61" s="146"/>
      <c r="N61" s="146"/>
      <c r="O61" s="147"/>
    </row>
    <row r="62" spans="2:15" ht="12.5">
      <c r="B62" s="143"/>
      <c r="C62" s="146"/>
      <c r="D62" s="145"/>
      <c r="E62" s="146"/>
      <c r="F62" s="146"/>
      <c r="G62" s="146"/>
      <c r="H62" s="146"/>
      <c r="I62" s="146"/>
      <c r="J62" s="146"/>
      <c r="K62" s="146"/>
      <c r="L62" s="146"/>
      <c r="M62" s="146"/>
      <c r="N62" s="146"/>
      <c r="O62" s="147"/>
    </row>
    <row r="63" spans="2:15" ht="12.5">
      <c r="B63" s="150"/>
      <c r="C63" s="151"/>
      <c r="D63" s="152"/>
      <c r="E63" s="151"/>
      <c r="F63" s="151"/>
      <c r="G63" s="151"/>
      <c r="H63" s="151"/>
      <c r="I63" s="151"/>
      <c r="J63" s="151"/>
      <c r="K63" s="151"/>
      <c r="L63" s="151"/>
      <c r="M63" s="151"/>
      <c r="N63" s="151"/>
      <c r="O63" s="153"/>
    </row>
    <row r="64" spans="2:15" ht="12.5">
      <c r="D64" s="138"/>
    </row>
    <row r="65" spans="2:27" ht="12.5">
      <c r="B65" s="139"/>
      <c r="C65" s="140"/>
      <c r="D65" s="141"/>
      <c r="E65" s="140"/>
      <c r="F65" s="140"/>
      <c r="G65" s="140"/>
      <c r="H65" s="140"/>
      <c r="I65" s="140"/>
      <c r="J65" s="140"/>
      <c r="K65" s="140"/>
      <c r="L65" s="140"/>
      <c r="M65" s="140"/>
      <c r="N65" s="140"/>
      <c r="O65" s="140"/>
      <c r="P65" s="140"/>
      <c r="Q65" s="140"/>
      <c r="R65" s="140"/>
      <c r="S65" s="140"/>
      <c r="T65" s="140"/>
      <c r="U65" s="140"/>
      <c r="V65" s="140"/>
      <c r="W65" s="140"/>
      <c r="X65" s="140"/>
      <c r="Y65" s="140"/>
      <c r="Z65" s="140"/>
      <c r="AA65" s="142"/>
    </row>
    <row r="66" spans="2:27" ht="28">
      <c r="B66" s="143"/>
      <c r="C66" s="144" t="s">
        <v>166</v>
      </c>
      <c r="D66" s="145"/>
      <c r="E66" s="146"/>
      <c r="F66" s="146"/>
      <c r="G66" s="146"/>
      <c r="H66" s="146"/>
      <c r="I66" s="146"/>
      <c r="J66" s="146"/>
      <c r="K66" s="146"/>
      <c r="L66" s="146"/>
      <c r="M66" s="146"/>
      <c r="N66" s="146"/>
      <c r="O66" s="146"/>
      <c r="P66" s="146"/>
      <c r="Q66" s="148"/>
      <c r="R66" s="146"/>
      <c r="S66" s="146"/>
      <c r="T66" s="146"/>
      <c r="U66" s="146"/>
      <c r="V66" s="146"/>
      <c r="W66" s="146"/>
      <c r="X66" s="146"/>
      <c r="Y66" s="146"/>
      <c r="Z66" s="146"/>
      <c r="AA66" s="147"/>
    </row>
    <row r="67" spans="2:27" ht="18">
      <c r="B67" s="143"/>
      <c r="C67" s="146"/>
      <c r="D67" s="145"/>
      <c r="E67" s="146"/>
      <c r="F67" s="146"/>
      <c r="G67" s="146"/>
      <c r="H67" s="146"/>
      <c r="I67" s="146"/>
      <c r="J67" s="146"/>
      <c r="K67" s="146"/>
      <c r="L67" s="146"/>
      <c r="M67" s="146"/>
      <c r="N67" s="146"/>
      <c r="O67" s="146"/>
      <c r="P67" s="146"/>
      <c r="Q67" s="148"/>
      <c r="R67" s="146"/>
      <c r="S67" s="146"/>
      <c r="T67" s="146"/>
      <c r="U67" s="146"/>
      <c r="V67" s="146"/>
      <c r="W67" s="146"/>
      <c r="X67" s="146"/>
      <c r="Y67" s="146"/>
      <c r="Z67" s="146"/>
      <c r="AA67" s="147"/>
    </row>
    <row r="68" spans="2:27" ht="18">
      <c r="B68" s="143"/>
      <c r="C68" s="148" t="s">
        <v>167</v>
      </c>
      <c r="D68" s="146"/>
      <c r="E68" s="146"/>
      <c r="F68" s="146"/>
      <c r="G68" s="146"/>
      <c r="H68" s="148" t="s">
        <v>180</v>
      </c>
      <c r="I68" s="146"/>
      <c r="J68" s="146"/>
      <c r="K68" s="146"/>
      <c r="L68" s="146"/>
      <c r="M68" s="148"/>
      <c r="N68" s="149"/>
      <c r="O68" s="149"/>
      <c r="P68" s="148" t="s">
        <v>132</v>
      </c>
      <c r="Q68" s="148"/>
      <c r="R68" s="149"/>
      <c r="S68" s="149"/>
      <c r="T68" s="149"/>
      <c r="U68" s="149"/>
      <c r="V68" s="148"/>
      <c r="W68" s="146"/>
      <c r="X68" s="146"/>
      <c r="Y68" s="146"/>
      <c r="Z68" s="146"/>
      <c r="AA68" s="147"/>
    </row>
    <row r="69" spans="2:27" ht="12.5">
      <c r="B69" s="143"/>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7"/>
    </row>
    <row r="70" spans="2:27" ht="12.5">
      <c r="B70" s="143"/>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7"/>
    </row>
    <row r="71" spans="2:27" ht="12.5">
      <c r="B71" s="143"/>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7"/>
    </row>
    <row r="72" spans="2:27" ht="12.5">
      <c r="B72" s="143"/>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7"/>
    </row>
    <row r="73" spans="2:27" ht="12.5">
      <c r="B73" s="143"/>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7"/>
    </row>
    <row r="74" spans="2:27" ht="12.5">
      <c r="B74" s="143"/>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7"/>
    </row>
    <row r="75" spans="2:27" ht="12.5">
      <c r="B75" s="143"/>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7"/>
    </row>
    <row r="76" spans="2:27" ht="12.5">
      <c r="B76" s="143"/>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7"/>
    </row>
    <row r="77" spans="2:27" ht="12.5">
      <c r="B77" s="143"/>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7"/>
    </row>
    <row r="78" spans="2:27" ht="12.5">
      <c r="B78" s="143"/>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7"/>
    </row>
    <row r="79" spans="2:27" ht="12.5">
      <c r="B79" s="143"/>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7"/>
    </row>
    <row r="80" spans="2:27" ht="12.5">
      <c r="B80" s="143"/>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7"/>
    </row>
    <row r="81" spans="2:27" ht="12.5">
      <c r="B81" s="143"/>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7"/>
    </row>
    <row r="82" spans="2:27" ht="12.5">
      <c r="B82" s="143"/>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7"/>
    </row>
    <row r="83" spans="2:27" ht="12.5">
      <c r="B83" s="143"/>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7"/>
    </row>
    <row r="84" spans="2:27" ht="12.5">
      <c r="B84" s="143"/>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7"/>
    </row>
    <row r="85" spans="2:27" ht="12.5">
      <c r="B85" s="143"/>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7"/>
    </row>
    <row r="86" spans="2:27" ht="12.5">
      <c r="B86" s="143"/>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7"/>
    </row>
    <row r="87" spans="2:27" ht="12.5">
      <c r="B87" s="143"/>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7"/>
    </row>
    <row r="88" spans="2:27" ht="12.5">
      <c r="B88" s="143"/>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7"/>
    </row>
    <row r="89" spans="2:27" ht="12.5">
      <c r="B89" s="143"/>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7"/>
    </row>
    <row r="90" spans="2:27" ht="12.5">
      <c r="B90" s="143"/>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7"/>
    </row>
    <row r="91" spans="2:27" ht="12.5">
      <c r="B91" s="143"/>
      <c r="C91" s="146"/>
      <c r="D91" s="145"/>
      <c r="E91" s="146"/>
      <c r="F91" s="146"/>
      <c r="G91" s="146"/>
      <c r="H91" s="146"/>
      <c r="I91" s="146"/>
      <c r="J91" s="146"/>
      <c r="K91" s="146"/>
      <c r="L91" s="146"/>
      <c r="M91" s="146"/>
      <c r="N91" s="146"/>
      <c r="O91" s="146"/>
      <c r="P91" s="146"/>
      <c r="Q91" s="146"/>
      <c r="R91" s="146"/>
      <c r="S91" s="146"/>
      <c r="T91" s="146"/>
      <c r="U91" s="146"/>
      <c r="V91" s="146"/>
      <c r="W91" s="146"/>
      <c r="X91" s="146"/>
      <c r="Y91" s="146"/>
      <c r="Z91" s="146"/>
      <c r="AA91" s="147"/>
    </row>
    <row r="92" spans="2:27" ht="12.5">
      <c r="B92" s="143"/>
      <c r="C92" s="146"/>
      <c r="D92" s="145"/>
      <c r="E92" s="146"/>
      <c r="F92" s="146"/>
      <c r="G92" s="146"/>
      <c r="H92" s="146"/>
      <c r="I92" s="146"/>
      <c r="J92" s="146"/>
      <c r="K92" s="146"/>
      <c r="L92" s="146"/>
      <c r="M92" s="146"/>
      <c r="N92" s="146"/>
      <c r="O92" s="146"/>
      <c r="P92" s="146"/>
      <c r="Q92" s="146"/>
      <c r="R92" s="146"/>
      <c r="S92" s="146"/>
      <c r="T92" s="146"/>
      <c r="U92" s="146"/>
      <c r="V92" s="146"/>
      <c r="W92" s="146"/>
      <c r="X92" s="146"/>
      <c r="Y92" s="146"/>
      <c r="Z92" s="146"/>
      <c r="AA92" s="147"/>
    </row>
    <row r="93" spans="2:27" ht="12.5">
      <c r="B93" s="150"/>
      <c r="C93" s="151"/>
      <c r="D93" s="152"/>
      <c r="E93" s="151"/>
      <c r="F93" s="151"/>
      <c r="G93" s="151"/>
      <c r="H93" s="151"/>
      <c r="I93" s="151"/>
      <c r="J93" s="151"/>
      <c r="K93" s="151"/>
      <c r="L93" s="151"/>
      <c r="M93" s="151"/>
      <c r="N93" s="151"/>
      <c r="O93" s="151"/>
      <c r="P93" s="151"/>
      <c r="Q93" s="151"/>
      <c r="R93" s="151"/>
      <c r="S93" s="151"/>
      <c r="T93" s="151"/>
      <c r="U93" s="151"/>
      <c r="V93" s="151"/>
      <c r="W93" s="151"/>
      <c r="X93" s="151"/>
      <c r="Y93" s="151"/>
      <c r="Z93" s="151"/>
      <c r="AA93" s="153"/>
    </row>
    <row r="94" spans="2:27" ht="12.5">
      <c r="D94" s="138"/>
    </row>
    <row r="95" spans="2:27" ht="12.5">
      <c r="B95" s="139"/>
      <c r="C95" s="140"/>
      <c r="D95" s="141"/>
      <c r="E95" s="140"/>
      <c r="F95" s="140"/>
      <c r="G95" s="140"/>
      <c r="H95" s="140"/>
      <c r="I95" s="140"/>
      <c r="J95" s="140"/>
      <c r="K95" s="140"/>
      <c r="L95" s="140"/>
      <c r="M95" s="140"/>
      <c r="N95" s="140"/>
      <c r="O95" s="140"/>
      <c r="P95" s="140"/>
      <c r="Q95" s="140"/>
      <c r="R95" s="140"/>
      <c r="S95" s="140"/>
      <c r="T95" s="140"/>
      <c r="U95" s="140"/>
      <c r="V95" s="140"/>
      <c r="W95" s="140"/>
      <c r="X95" s="140"/>
      <c r="Y95" s="140"/>
      <c r="Z95" s="140"/>
      <c r="AA95" s="142"/>
    </row>
    <row r="96" spans="2:27" ht="28">
      <c r="B96" s="143"/>
      <c r="C96" s="144" t="s">
        <v>168</v>
      </c>
      <c r="D96" s="145"/>
      <c r="E96" s="146"/>
      <c r="F96" s="146"/>
      <c r="G96" s="146"/>
      <c r="H96" s="146"/>
      <c r="I96" s="146"/>
      <c r="J96" s="146"/>
      <c r="K96" s="146"/>
      <c r="L96" s="146"/>
      <c r="M96" s="146"/>
      <c r="N96" s="146"/>
      <c r="O96" s="146"/>
      <c r="P96" s="146"/>
      <c r="Q96" s="146"/>
      <c r="R96" s="146"/>
      <c r="S96" s="146"/>
      <c r="T96" s="146"/>
      <c r="U96" s="146"/>
      <c r="V96" s="146"/>
      <c r="W96" s="146"/>
      <c r="X96" s="146"/>
      <c r="Y96" s="146"/>
      <c r="Z96" s="146"/>
      <c r="AA96" s="147"/>
    </row>
    <row r="97" spans="2:27" ht="12.5">
      <c r="B97" s="143"/>
      <c r="C97" s="146"/>
      <c r="D97" s="145"/>
      <c r="E97" s="146"/>
      <c r="F97" s="146"/>
      <c r="G97" s="146"/>
      <c r="H97" s="146"/>
      <c r="I97" s="146"/>
      <c r="J97" s="146"/>
      <c r="K97" s="146"/>
      <c r="L97" s="146"/>
      <c r="M97" s="146"/>
      <c r="N97" s="146"/>
      <c r="O97" s="146"/>
      <c r="P97" s="146"/>
      <c r="Q97" s="146"/>
      <c r="R97" s="146"/>
      <c r="S97" s="146"/>
      <c r="T97" s="146"/>
      <c r="U97" s="146"/>
      <c r="V97" s="146"/>
      <c r="W97" s="146"/>
      <c r="X97" s="146"/>
      <c r="Y97" s="154"/>
      <c r="Z97" s="146"/>
      <c r="AA97" s="147"/>
    </row>
    <row r="98" spans="2:27" ht="12.5">
      <c r="B98" s="143"/>
      <c r="C98" s="146"/>
      <c r="D98" s="145"/>
      <c r="E98" s="146"/>
      <c r="F98" s="146"/>
      <c r="G98" s="146"/>
      <c r="H98" s="146"/>
      <c r="I98" s="146"/>
      <c r="J98" s="146"/>
      <c r="K98" s="146"/>
      <c r="L98" s="146"/>
      <c r="M98" s="146"/>
      <c r="N98" s="146"/>
      <c r="O98" s="146"/>
      <c r="P98" s="146"/>
      <c r="Q98" s="146"/>
      <c r="R98" s="146"/>
      <c r="S98" s="146"/>
      <c r="T98" s="146"/>
      <c r="U98" s="146"/>
      <c r="V98" s="146"/>
      <c r="W98" s="146"/>
      <c r="X98" s="146"/>
      <c r="Y98" s="146"/>
      <c r="Z98" s="146"/>
      <c r="AA98" s="147"/>
    </row>
    <row r="99" spans="2:27" ht="18">
      <c r="B99" s="143"/>
      <c r="C99" s="148" t="s">
        <v>152</v>
      </c>
      <c r="D99" s="146"/>
      <c r="E99" s="146"/>
      <c r="F99" s="146"/>
      <c r="G99" s="149"/>
      <c r="H99" s="148" t="s">
        <v>181</v>
      </c>
      <c r="I99" s="149"/>
      <c r="J99" s="149"/>
      <c r="K99" s="149"/>
      <c r="L99" s="149"/>
      <c r="M99" s="149"/>
      <c r="N99" s="146"/>
      <c r="O99" s="146"/>
      <c r="P99" s="148" t="s">
        <v>169</v>
      </c>
      <c r="Q99" s="148"/>
      <c r="R99" s="148"/>
      <c r="S99" s="146"/>
      <c r="T99" s="146"/>
      <c r="U99" s="146"/>
      <c r="V99" s="154" t="str">
        <f>IF(F3="NEM Total", "No data for NEM Total of Outage duration", "")</f>
        <v/>
      </c>
      <c r="W99" s="146"/>
      <c r="X99" s="146"/>
      <c r="Y99" s="146"/>
      <c r="Z99" s="146"/>
      <c r="AA99" s="147"/>
    </row>
    <row r="100" spans="2:27" ht="18">
      <c r="B100" s="143"/>
      <c r="C100" s="148"/>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7"/>
    </row>
    <row r="101" spans="2:27" ht="12.5">
      <c r="B101" s="143"/>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7"/>
    </row>
    <row r="102" spans="2:27" ht="12.5">
      <c r="B102" s="143"/>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7"/>
    </row>
    <row r="103" spans="2:27" ht="12.5">
      <c r="B103" s="143"/>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7"/>
    </row>
    <row r="104" spans="2:27" ht="12.5">
      <c r="B104" s="143"/>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7"/>
    </row>
    <row r="105" spans="2:27" ht="12.5">
      <c r="B105" s="143"/>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7"/>
    </row>
    <row r="106" spans="2:27" ht="12.5">
      <c r="B106" s="143"/>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7"/>
    </row>
    <row r="107" spans="2:27" ht="12.5">
      <c r="B107" s="143"/>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7"/>
    </row>
    <row r="108" spans="2:27" ht="12.5">
      <c r="B108" s="143"/>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7"/>
    </row>
    <row r="109" spans="2:27" ht="12.5">
      <c r="B109" s="143"/>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7"/>
    </row>
    <row r="110" spans="2:27" ht="12.5">
      <c r="B110" s="143"/>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7"/>
    </row>
    <row r="111" spans="2:27" ht="12.5">
      <c r="B111" s="143"/>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7"/>
    </row>
    <row r="112" spans="2:27" ht="12.5">
      <c r="B112" s="143"/>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7"/>
    </row>
    <row r="113" spans="2:27" ht="12.5">
      <c r="B113" s="143"/>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7"/>
    </row>
    <row r="114" spans="2:27" ht="12.5">
      <c r="B114" s="143"/>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7"/>
    </row>
    <row r="115" spans="2:27" ht="12.5">
      <c r="B115" s="143"/>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7"/>
    </row>
    <row r="116" spans="2:27" ht="12.5">
      <c r="B116" s="143"/>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7"/>
    </row>
    <row r="117" spans="2:27" ht="12.5">
      <c r="B117" s="143"/>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7"/>
    </row>
    <row r="118" spans="2:27" ht="12.5">
      <c r="B118" s="143"/>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7"/>
    </row>
    <row r="119" spans="2:27" ht="12.5">
      <c r="B119" s="143"/>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7"/>
    </row>
    <row r="120" spans="2:27" ht="12.5">
      <c r="B120" s="143"/>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7"/>
    </row>
    <row r="121" spans="2:27" ht="12.5">
      <c r="B121" s="143"/>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7"/>
    </row>
    <row r="122" spans="2:27" ht="12.5">
      <c r="B122" s="143"/>
      <c r="C122" s="146"/>
      <c r="D122" s="145"/>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7"/>
    </row>
    <row r="123" spans="2:27" ht="12.5">
      <c r="B123" s="150"/>
      <c r="C123" s="151"/>
      <c r="D123" s="152"/>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3"/>
    </row>
    <row r="124" spans="2:27" ht="12.5">
      <c r="D124" s="138"/>
    </row>
    <row r="125" spans="2:27" ht="12.5">
      <c r="B125" s="139"/>
      <c r="C125" s="140"/>
      <c r="D125" s="141"/>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2"/>
    </row>
    <row r="126" spans="2:27" ht="28">
      <c r="B126" s="143"/>
      <c r="C126" s="144" t="s">
        <v>170</v>
      </c>
      <c r="D126" s="145"/>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7"/>
    </row>
    <row r="127" spans="2:27" ht="12.5">
      <c r="B127" s="143"/>
      <c r="C127" s="146"/>
      <c r="D127" s="145"/>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7"/>
    </row>
    <row r="128" spans="2:27" ht="12.5">
      <c r="B128" s="143"/>
      <c r="C128" s="146"/>
      <c r="D128" s="145"/>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7"/>
    </row>
    <row r="129" spans="2:27" ht="18">
      <c r="B129" s="143"/>
      <c r="C129" s="148" t="s">
        <v>171</v>
      </c>
      <c r="D129" s="149"/>
      <c r="E129" s="149"/>
      <c r="F129" s="146"/>
      <c r="G129" s="149" t="str">
        <f>IF(F3="NEM Total", "No data for NEM Total of Maximum demand", "")</f>
        <v/>
      </c>
      <c r="H129" s="148" t="s">
        <v>182</v>
      </c>
      <c r="I129" s="149"/>
      <c r="J129" s="149"/>
      <c r="K129" s="149"/>
      <c r="L129" s="149"/>
      <c r="M129" s="146"/>
      <c r="N129" s="149"/>
      <c r="O129" s="149"/>
      <c r="P129" s="148" t="s">
        <v>172</v>
      </c>
      <c r="Q129" s="148"/>
      <c r="R129" s="148"/>
      <c r="S129" s="149"/>
      <c r="T129" s="146"/>
      <c r="U129" s="146"/>
      <c r="V129" s="146"/>
      <c r="W129" s="146"/>
      <c r="X129" s="146"/>
      <c r="Y129" s="146"/>
      <c r="Z129" s="146"/>
      <c r="AA129" s="147"/>
    </row>
    <row r="130" spans="2:27" ht="12.5">
      <c r="B130" s="143"/>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7"/>
    </row>
    <row r="131" spans="2:27" ht="12.5">
      <c r="B131" s="143"/>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7"/>
    </row>
    <row r="132" spans="2:27" ht="12.5">
      <c r="B132" s="143"/>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7"/>
    </row>
    <row r="133" spans="2:27" ht="12.5">
      <c r="B133" s="143"/>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7"/>
    </row>
    <row r="134" spans="2:27" ht="12.5">
      <c r="B134" s="143"/>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7"/>
    </row>
    <row r="135" spans="2:27" ht="12.5">
      <c r="B135" s="143"/>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7"/>
    </row>
    <row r="136" spans="2:27" ht="12.5">
      <c r="B136" s="143"/>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7"/>
    </row>
    <row r="137" spans="2:27" ht="12.5">
      <c r="B137" s="143"/>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7"/>
    </row>
    <row r="138" spans="2:27" ht="12.5">
      <c r="B138" s="143"/>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7"/>
    </row>
    <row r="139" spans="2:27" ht="12.5">
      <c r="B139" s="143"/>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7"/>
    </row>
    <row r="140" spans="2:27" ht="12.5">
      <c r="B140" s="143"/>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7"/>
    </row>
    <row r="141" spans="2:27" ht="12.5">
      <c r="B141" s="143"/>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7"/>
    </row>
    <row r="142" spans="2:27" ht="12.5">
      <c r="B142" s="143"/>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7"/>
    </row>
    <row r="143" spans="2:27" ht="12.5">
      <c r="B143" s="143"/>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7"/>
    </row>
    <row r="144" spans="2:27" ht="12.5">
      <c r="B144" s="143"/>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7"/>
    </row>
    <row r="145" spans="2:27" ht="12.5">
      <c r="B145" s="143"/>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7"/>
    </row>
    <row r="146" spans="2:27" ht="12.5">
      <c r="B146" s="143"/>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7"/>
    </row>
    <row r="147" spans="2:27" ht="12.5">
      <c r="B147" s="143"/>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7"/>
    </row>
    <row r="148" spans="2:27" ht="12.5">
      <c r="B148" s="143"/>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7"/>
    </row>
    <row r="149" spans="2:27" ht="12.5">
      <c r="B149" s="143"/>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7"/>
    </row>
    <row r="150" spans="2:27" ht="12.5">
      <c r="B150" s="143"/>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7"/>
    </row>
    <row r="151" spans="2:27" ht="12.5">
      <c r="B151" s="143"/>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7"/>
    </row>
    <row r="152" spans="2:27" ht="12.5">
      <c r="B152" s="143"/>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7"/>
    </row>
    <row r="153" spans="2:27" ht="12.5">
      <c r="B153" s="143"/>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7"/>
    </row>
    <row r="154" spans="2:27" ht="12.5">
      <c r="B154" s="150"/>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3"/>
    </row>
    <row r="155" spans="2:27" ht="12.5"/>
  </sheetData>
  <mergeCells count="3">
    <mergeCell ref="F1:J1"/>
    <mergeCell ref="E2:K2"/>
    <mergeCell ref="F3:J3"/>
  </mergeCells>
  <pageMargins left="0.25" right="0.25" top="0.75" bottom="0.75" header="0.3" footer="0.3"/>
  <pageSetup paperSize="8" scale="4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'New data sheet'!$F$6:$S$6</xm:f>
          </x14:formula1>
          <xm:sqref>F3:J3</xm:sqref>
        </x14:dataValidation>
      </x14:dataValidations>
    </ext>
    <ext xmlns:x14="http://schemas.microsoft.com/office/spreadsheetml/2009/9/main" uri="{05C60535-1F16-4fd2-B633-F4F36F0B64E0}">
      <x14:sparklineGroups xmlns:xm="http://schemas.microsoft.com/office/excel/2006/main">
        <x14:sparklineGroup displayEmptyCellsAs="gap" first="1" last="1">
          <x14:colorSeries theme="5"/>
          <x14:colorNegative theme="6"/>
          <x14:colorAxis rgb="FF000000"/>
          <x14:colorMarkers theme="5" tint="-0.249977111117893"/>
          <x14:colorFirst theme="5" tint="-0.249977111117893"/>
          <x14:colorLast theme="5" tint="-0.249977111117893"/>
          <x14:colorHigh theme="5" tint="-0.249977111117893"/>
          <x14:colorLow theme="5" tint="-0.249977111117893"/>
          <x14:sparklines>
            <x14:sparkline>
              <xm:f>Calculations!O10:S10</xm:f>
              <xm:sqref>I10</xm:sqref>
            </x14:sparkline>
            <x14:sparkline>
              <xm:f>Calculations!O11:S11</xm:f>
              <xm:sqref>I11</xm:sqref>
            </x14:sparkline>
            <x14:sparkline>
              <xm:f>Calculations!O12:S12</xm:f>
              <xm:sqref>I12</xm:sqref>
            </x14:sparkline>
            <x14:sparkline>
              <xm:f>Calculations!O13:S13</xm:f>
              <xm:sqref>I13</xm:sqref>
            </x14:sparkline>
            <x14:sparkline>
              <xm:f>Calculations!O14:S14</xm:f>
              <xm:sqref>I14</xm:sqref>
            </x14:sparkline>
            <x14:sparkline>
              <xm:f>Calculations!O15:S15</xm:f>
              <xm:sqref>I15</xm:sqref>
            </x14:sparkline>
            <x14:sparkline>
              <xm:f>Calculations!O16:S16</xm:f>
              <xm:sqref>I16</xm:sqref>
            </x14:sparkline>
            <x14:sparkline>
              <xm:f>Calculations!O17:S17</xm:f>
              <xm:sqref>I17</xm:sqref>
            </x14:sparkline>
            <x14:sparkline>
              <xm:f>Calculations!O18:S18</xm:f>
              <xm:sqref>I18</xm:sqref>
            </x14:sparkline>
            <x14:sparkline>
              <xm:f>Calculations!O19:S19</xm:f>
              <xm:sqref>I19</xm:sqref>
            </x14:sparkline>
            <x14:sparkline>
              <xm:f>Calculations!O20:S20</xm:f>
              <xm:sqref>I20</xm:sqref>
            </x14:sparkline>
            <x14:sparkline>
              <xm:f>Calculations!O21:S21</xm:f>
              <xm:sqref>I21</xm:sqref>
            </x14:sparkline>
            <x14:sparkline>
              <xm:f>Calculations!O22:S22</xm:f>
              <xm:sqref>I22</xm:sqref>
            </x14:sparkline>
            <x14:sparkline>
              <xm:f>Calculations!O23:S23</xm:f>
              <xm:sqref>I23</xm:sqref>
            </x14:sparkline>
            <x14:sparkline>
              <xm:f>Calculations!O24:S24</xm:f>
              <xm:sqref>I24</xm:sqref>
            </x14:sparkline>
            <x14:sparkline>
              <xm:f>Calculations!O25:S25</xm:f>
              <xm:sqref>I25</xm:sqref>
            </x14:sparkline>
            <x14:sparkline>
              <xm:f>Calculations!O26:S26</xm:f>
              <xm:sqref>I26</xm:sqref>
            </x14:sparkline>
            <x14:sparkline>
              <xm:f>Calculations!O27:S27</xm:f>
              <xm:sqref>I27</xm:sqref>
            </x14:sparkline>
            <x14:sparkline>
              <xm:f>Calculations!O28:S28</xm:f>
              <xm:sqref>I28</xm:sqref>
            </x14:sparkline>
            <x14:sparkline>
              <xm:f>Calculations!O29:S29</xm:f>
              <xm:sqref>I29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4:U79"/>
  <sheetViews>
    <sheetView showGridLines="0" showRowColHeaders="0" zoomScale="70" zoomScaleNormal="70" workbookViewId="0">
      <selection activeCell="B4" sqref="B4:N4"/>
    </sheetView>
  </sheetViews>
  <sheetFormatPr defaultColWidth="9.08984375" defaultRowHeight="12.5"/>
  <cols>
    <col min="1" max="1" width="7.6328125" style="20" customWidth="1"/>
    <col min="2" max="2" width="26" style="20" customWidth="1"/>
    <col min="3" max="3" width="9.08984375" style="20"/>
    <col min="4" max="15" width="10.08984375" style="20" customWidth="1"/>
    <col min="16" max="16" width="10.36328125" style="20" customWidth="1"/>
    <col min="17" max="17" width="9.36328125" style="20" customWidth="1"/>
    <col min="18" max="18" width="9.36328125" style="68" customWidth="1"/>
    <col min="19" max="16384" width="9.08984375" style="20"/>
  </cols>
  <sheetData>
    <row r="4" spans="2:18" ht="28">
      <c r="B4" s="194" t="s">
        <v>44</v>
      </c>
      <c r="C4" s="194"/>
      <c r="D4" s="194"/>
      <c r="E4" s="194"/>
      <c r="F4" s="194"/>
      <c r="G4" s="194"/>
      <c r="H4" s="194"/>
      <c r="I4" s="194"/>
      <c r="J4" s="194"/>
      <c r="K4" s="194"/>
      <c r="L4" s="194"/>
      <c r="M4" s="194"/>
      <c r="N4" s="194"/>
      <c r="O4" s="18"/>
      <c r="P4" s="61"/>
      <c r="Q4" s="69"/>
      <c r="R4" s="83"/>
    </row>
    <row r="17" spans="2:18">
      <c r="C17" s="20" t="s">
        <v>89</v>
      </c>
    </row>
    <row r="27" spans="2:18" ht="41.25" customHeight="1">
      <c r="B27" s="195"/>
      <c r="C27" s="195"/>
      <c r="D27" s="195"/>
      <c r="E27" s="195"/>
      <c r="F27" s="195"/>
      <c r="G27" s="195"/>
      <c r="H27" s="195"/>
      <c r="I27" s="195"/>
      <c r="J27" s="195"/>
      <c r="K27" s="195"/>
      <c r="L27" s="195"/>
      <c r="M27" s="195"/>
      <c r="N27" s="195"/>
      <c r="O27" s="21"/>
    </row>
    <row r="28" spans="2:18" ht="22.5" customHeight="1"/>
    <row r="29" spans="2:18" ht="78.75" customHeight="1">
      <c r="B29" s="196" t="s">
        <v>109</v>
      </c>
      <c r="C29" s="197"/>
      <c r="D29" s="197"/>
      <c r="E29" s="197"/>
      <c r="F29" s="197"/>
      <c r="G29" s="197"/>
      <c r="H29" s="197"/>
      <c r="I29" s="197"/>
      <c r="J29" s="197"/>
      <c r="K29" s="197"/>
      <c r="L29" s="197"/>
      <c r="M29" s="197"/>
      <c r="N29" s="197"/>
      <c r="O29" s="197"/>
      <c r="P29" s="197"/>
      <c r="Q29" s="197"/>
      <c r="R29" s="198"/>
    </row>
    <row r="30" spans="2:18" ht="28.65" customHeight="1">
      <c r="B30" s="22" t="s">
        <v>77</v>
      </c>
    </row>
    <row r="31" spans="2:18" ht="14.5" thickBot="1">
      <c r="B31" s="56" t="s">
        <v>118</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80</v>
      </c>
      <c r="C32" s="55" t="s">
        <v>11</v>
      </c>
      <c r="D32" s="58">
        <v>141.12030171648811</v>
      </c>
      <c r="E32" s="58">
        <v>149.58427864550751</v>
      </c>
      <c r="F32" s="58">
        <v>156.31492063379844</v>
      </c>
      <c r="G32" s="58">
        <v>149.6186804704875</v>
      </c>
      <c r="H32" s="58">
        <v>171.44700521994642</v>
      </c>
      <c r="I32" s="58">
        <v>180.14612118740516</v>
      </c>
      <c r="J32" s="58">
        <v>184.53293424340356</v>
      </c>
      <c r="K32" s="58">
        <v>195.76721758768898</v>
      </c>
      <c r="L32" s="58">
        <v>211.33486106966481</v>
      </c>
      <c r="M32" s="58">
        <v>170.69740442664659</v>
      </c>
      <c r="N32" s="63">
        <v>138.81998549683931</v>
      </c>
      <c r="O32" s="63">
        <v>126.86336222325114</v>
      </c>
      <c r="P32" s="63">
        <v>138.9288207665077</v>
      </c>
      <c r="Q32" s="58">
        <v>139.53826944025076</v>
      </c>
      <c r="R32" s="58">
        <v>136.01105073155927</v>
      </c>
    </row>
    <row r="33" spans="2:21" ht="14">
      <c r="B33" s="55" t="s">
        <v>12</v>
      </c>
      <c r="C33" s="55" t="s">
        <v>13</v>
      </c>
      <c r="D33" s="58">
        <v>846.61427239943316</v>
      </c>
      <c r="E33" s="58">
        <v>911.45307113959075</v>
      </c>
      <c r="F33" s="58">
        <v>964.65112913392477</v>
      </c>
      <c r="G33" s="58">
        <v>1023.0311981999141</v>
      </c>
      <c r="H33" s="58">
        <v>1553.2210874059247</v>
      </c>
      <c r="I33" s="58">
        <v>1860.2680609070983</v>
      </c>
      <c r="J33" s="58">
        <v>2199.4996361209687</v>
      </c>
      <c r="K33" s="58">
        <v>2602.0520165314606</v>
      </c>
      <c r="L33" s="58">
        <v>2456.2586337512375</v>
      </c>
      <c r="M33" s="58">
        <v>2153.984376158242</v>
      </c>
      <c r="N33" s="63">
        <v>1587.1611609627348</v>
      </c>
      <c r="O33" s="63">
        <v>1521.0952556093077</v>
      </c>
      <c r="P33" s="63">
        <v>1564.8486142531938</v>
      </c>
      <c r="Q33" s="58">
        <v>1535.2185511651758</v>
      </c>
      <c r="R33" s="58">
        <v>1473.8637215965184</v>
      </c>
    </row>
    <row r="34" spans="2:21" ht="14">
      <c r="B34" s="55" t="s">
        <v>14</v>
      </c>
      <c r="C34" s="55" t="s">
        <v>13</v>
      </c>
      <c r="D34" s="58">
        <v>730.52107266272651</v>
      </c>
      <c r="E34" s="58">
        <v>758.85952077763375</v>
      </c>
      <c r="F34" s="58">
        <v>785.38103027381112</v>
      </c>
      <c r="G34" s="58">
        <v>821.4556317168566</v>
      </c>
      <c r="H34" s="58">
        <v>950.33953451337186</v>
      </c>
      <c r="I34" s="58">
        <v>1099.7813238413739</v>
      </c>
      <c r="J34" s="58">
        <v>1235.9733091822943</v>
      </c>
      <c r="K34" s="58">
        <v>1230.3487207279393</v>
      </c>
      <c r="L34" s="58">
        <v>1159.3799838379796</v>
      </c>
      <c r="M34" s="58">
        <v>1053.745454857904</v>
      </c>
      <c r="N34" s="63">
        <v>848.38764983767044</v>
      </c>
      <c r="O34" s="63">
        <v>829.4955769274228</v>
      </c>
      <c r="P34" s="63">
        <v>867.1518782688546</v>
      </c>
      <c r="Q34" s="58">
        <v>867.31052816004888</v>
      </c>
      <c r="R34" s="58">
        <v>846.18107643129838</v>
      </c>
    </row>
    <row r="35" spans="2:21" ht="14">
      <c r="B35" s="55" t="s">
        <v>15</v>
      </c>
      <c r="C35" s="55" t="s">
        <v>13</v>
      </c>
      <c r="D35" s="58">
        <v>811.22625783308479</v>
      </c>
      <c r="E35" s="58">
        <v>841.66887814335053</v>
      </c>
      <c r="F35" s="58">
        <v>868.81948711571681</v>
      </c>
      <c r="G35" s="58">
        <v>921.49503539560988</v>
      </c>
      <c r="H35" s="58">
        <v>1063.1542283707811</v>
      </c>
      <c r="I35" s="58">
        <v>1272.4741317965586</v>
      </c>
      <c r="J35" s="58">
        <v>1502.2326647999444</v>
      </c>
      <c r="K35" s="58">
        <v>1676.9756225354122</v>
      </c>
      <c r="L35" s="58">
        <v>1595.1169464557045</v>
      </c>
      <c r="M35" s="58">
        <v>1422.7749560309041</v>
      </c>
      <c r="N35" s="58">
        <v>984.93845330985459</v>
      </c>
      <c r="O35" s="58">
        <v>979.50161694070948</v>
      </c>
      <c r="P35" s="58">
        <v>1009.7034073596931</v>
      </c>
      <c r="Q35" s="58">
        <v>1013.0733749219866</v>
      </c>
      <c r="R35" s="58">
        <v>1010.9053439458479</v>
      </c>
    </row>
    <row r="36" spans="2:21" ht="14">
      <c r="B36" s="55" t="s">
        <v>16</v>
      </c>
      <c r="C36" s="55" t="s">
        <v>17</v>
      </c>
      <c r="D36" s="58">
        <v>867.37780879301044</v>
      </c>
      <c r="E36" s="58">
        <v>944.13534046859786</v>
      </c>
      <c r="F36" s="58">
        <v>1027.7756837937302</v>
      </c>
      <c r="G36" s="58">
        <v>1118.7059778111966</v>
      </c>
      <c r="H36" s="58">
        <v>1148.4386954735623</v>
      </c>
      <c r="I36" s="58">
        <v>1304.9888366962157</v>
      </c>
      <c r="J36" s="58">
        <v>1433.0589858041196</v>
      </c>
      <c r="K36" s="58">
        <v>1716.4191395048765</v>
      </c>
      <c r="L36" s="58">
        <v>1905.5098838535594</v>
      </c>
      <c r="M36" s="58">
        <v>2112.6805216025814</v>
      </c>
      <c r="N36" s="58">
        <v>1692.9041677189921</v>
      </c>
      <c r="O36" s="58">
        <v>1598.6403305180822</v>
      </c>
      <c r="P36" s="58">
        <v>1539.2280399673261</v>
      </c>
      <c r="Q36" s="58">
        <v>1405.7033159393773</v>
      </c>
      <c r="R36" s="58">
        <v>1374.8992463488594</v>
      </c>
    </row>
    <row r="37" spans="2:21" ht="14">
      <c r="B37" s="55" t="s">
        <v>18</v>
      </c>
      <c r="C37" s="55" t="s">
        <v>17</v>
      </c>
      <c r="D37" s="58">
        <v>1041.5434085856566</v>
      </c>
      <c r="E37" s="58">
        <v>1072.258400896342</v>
      </c>
      <c r="F37" s="58">
        <v>1115.471192927198</v>
      </c>
      <c r="G37" s="58">
        <v>1111.838069352601</v>
      </c>
      <c r="H37" s="58">
        <v>1147.6960904328421</v>
      </c>
      <c r="I37" s="58">
        <v>1302.9116242728685</v>
      </c>
      <c r="J37" s="58">
        <v>1403.2843400454663</v>
      </c>
      <c r="K37" s="58">
        <v>1573.3462955609355</v>
      </c>
      <c r="L37" s="58">
        <v>1784.4820732631633</v>
      </c>
      <c r="M37" s="58">
        <v>2017.1258450071628</v>
      </c>
      <c r="N37" s="58">
        <v>1561.0766698325544</v>
      </c>
      <c r="O37" s="58">
        <v>1557.0365496979146</v>
      </c>
      <c r="P37" s="58">
        <v>1396.9553897520505</v>
      </c>
      <c r="Q37" s="58">
        <v>1319.3967022923973</v>
      </c>
      <c r="R37" s="58">
        <v>1305.2126768904282</v>
      </c>
    </row>
    <row r="38" spans="2:21" ht="14">
      <c r="B38" s="55" t="s">
        <v>19</v>
      </c>
      <c r="C38" s="55" t="s">
        <v>20</v>
      </c>
      <c r="D38" s="58">
        <v>631.8425445462567</v>
      </c>
      <c r="E38" s="58">
        <v>646.87924065826405</v>
      </c>
      <c r="F38" s="58">
        <v>661.61462892833254</v>
      </c>
      <c r="G38" s="58">
        <v>674.7860860188124</v>
      </c>
      <c r="H38" s="58">
        <v>687.67058325982669</v>
      </c>
      <c r="I38" s="58">
        <v>691.96760184110701</v>
      </c>
      <c r="J38" s="58">
        <v>921.4988590299813</v>
      </c>
      <c r="K38" s="58">
        <v>946.39222331068311</v>
      </c>
      <c r="L38" s="58">
        <v>1003.6384327578404</v>
      </c>
      <c r="M38" s="58">
        <v>1004.4735247810675</v>
      </c>
      <c r="N38" s="58">
        <v>737.25572132512548</v>
      </c>
      <c r="O38" s="58">
        <v>808.29668689526204</v>
      </c>
      <c r="P38" s="58">
        <v>825.16084221004951</v>
      </c>
      <c r="Q38" s="58">
        <v>826.23162578689335</v>
      </c>
      <c r="R38" s="58">
        <v>845.01805831618196</v>
      </c>
    </row>
    <row r="39" spans="2:21" ht="14">
      <c r="B39" s="55" t="s">
        <v>21</v>
      </c>
      <c r="C39" s="55" t="s">
        <v>22</v>
      </c>
      <c r="D39" s="58">
        <v>214.79500096246093</v>
      </c>
      <c r="E39" s="58">
        <v>231.56893894131971</v>
      </c>
      <c r="F39" s="58">
        <v>244.8590188833362</v>
      </c>
      <c r="G39" s="58">
        <v>266.54192229877935</v>
      </c>
      <c r="H39" s="58">
        <v>280.17714912000099</v>
      </c>
      <c r="I39" s="58">
        <v>283.02980103736655</v>
      </c>
      <c r="J39" s="58">
        <v>290.12605190820176</v>
      </c>
      <c r="K39" s="58">
        <v>318.99291494893163</v>
      </c>
      <c r="L39" s="58">
        <v>324.89771506624766</v>
      </c>
      <c r="M39" s="58">
        <v>330.56358254074422</v>
      </c>
      <c r="N39" s="58">
        <v>324.41566911762595</v>
      </c>
      <c r="O39" s="58">
        <v>311.12262896982617</v>
      </c>
      <c r="P39" s="58">
        <v>241.43239365697409</v>
      </c>
      <c r="Q39" s="58">
        <v>249.60480571607727</v>
      </c>
      <c r="R39" s="58">
        <v>238.54592849893308</v>
      </c>
    </row>
    <row r="40" spans="2:21" ht="14">
      <c r="B40" s="55" t="s">
        <v>23</v>
      </c>
      <c r="C40" s="55" t="s">
        <v>24</v>
      </c>
      <c r="D40" s="58">
        <v>417.14858475804789</v>
      </c>
      <c r="E40" s="58">
        <v>402.46126834613182</v>
      </c>
      <c r="F40" s="58">
        <v>418.73251103776431</v>
      </c>
      <c r="G40" s="58">
        <v>416.5726115654237</v>
      </c>
      <c r="H40" s="58">
        <v>442.92338512797903</v>
      </c>
      <c r="I40" s="58">
        <v>503.28473953154918</v>
      </c>
      <c r="J40" s="58">
        <v>530.84972939468162</v>
      </c>
      <c r="K40" s="58">
        <v>558.25404891331164</v>
      </c>
      <c r="L40" s="58">
        <v>627.55842572507015</v>
      </c>
      <c r="M40" s="58">
        <v>641.3414372897023</v>
      </c>
      <c r="N40" s="58">
        <v>637.25747106764152</v>
      </c>
      <c r="O40" s="58">
        <v>671.19314768023492</v>
      </c>
      <c r="P40" s="58">
        <v>631.9716508014169</v>
      </c>
      <c r="Q40" s="58">
        <v>651.438985399986</v>
      </c>
      <c r="R40" s="58">
        <v>669.28471738419535</v>
      </c>
    </row>
    <row r="41" spans="2:21" ht="14">
      <c r="B41" s="55" t="s">
        <v>25</v>
      </c>
      <c r="C41" s="55" t="s">
        <v>24</v>
      </c>
      <c r="D41" s="58">
        <v>263.07575573108511</v>
      </c>
      <c r="E41" s="58">
        <v>246.66051974129653</v>
      </c>
      <c r="F41" s="58">
        <v>230.53327034782004</v>
      </c>
      <c r="G41" s="58">
        <v>231.97320332938045</v>
      </c>
      <c r="H41" s="58">
        <v>243.92464707633175</v>
      </c>
      <c r="I41" s="58">
        <v>237.73291921378458</v>
      </c>
      <c r="J41" s="58">
        <v>254.99831638591434</v>
      </c>
      <c r="K41" s="58">
        <v>266.44940097479906</v>
      </c>
      <c r="L41" s="58">
        <v>283.69565755538719</v>
      </c>
      <c r="M41" s="58">
        <v>306.97730924113557</v>
      </c>
      <c r="N41" s="58">
        <v>296.25883788103556</v>
      </c>
      <c r="O41" s="58">
        <v>292.32693176910357</v>
      </c>
      <c r="P41" s="58">
        <v>300.58647334752158</v>
      </c>
      <c r="Q41" s="58">
        <v>303.1442606527375</v>
      </c>
      <c r="R41" s="58">
        <v>314.47295733834591</v>
      </c>
    </row>
    <row r="42" spans="2:21" ht="14">
      <c r="B42" s="55" t="s">
        <v>26</v>
      </c>
      <c r="C42" s="55" t="s">
        <v>24</v>
      </c>
      <c r="D42" s="58">
        <v>186.75930770838389</v>
      </c>
      <c r="E42" s="58">
        <v>177.3997433282413</v>
      </c>
      <c r="F42" s="58">
        <v>183.30346855263892</v>
      </c>
      <c r="G42" s="58">
        <v>194.39095251065399</v>
      </c>
      <c r="H42" s="58">
        <v>190.79112005675302</v>
      </c>
      <c r="I42" s="58">
        <v>215.88449098257985</v>
      </c>
      <c r="J42" s="58">
        <v>233.64089909344486</v>
      </c>
      <c r="K42" s="58">
        <v>257.47959583268135</v>
      </c>
      <c r="L42" s="58">
        <v>277.45408134257201</v>
      </c>
      <c r="M42" s="58">
        <v>277.16733593702628</v>
      </c>
      <c r="N42" s="58">
        <v>262.39894848530355</v>
      </c>
      <c r="O42" s="58">
        <v>265.96455445052635</v>
      </c>
      <c r="P42" s="58">
        <v>255.70103054908037</v>
      </c>
      <c r="Q42" s="58">
        <v>257.01656793342534</v>
      </c>
      <c r="R42" s="58">
        <v>275.52261935887049</v>
      </c>
    </row>
    <row r="43" spans="2:21" ht="14">
      <c r="B43" s="55" t="s">
        <v>27</v>
      </c>
      <c r="C43" s="55" t="s">
        <v>24</v>
      </c>
      <c r="D43" s="58">
        <v>460.77855409932806</v>
      </c>
      <c r="E43" s="58">
        <v>469.41815198869045</v>
      </c>
      <c r="F43" s="58">
        <v>477.62576998358469</v>
      </c>
      <c r="G43" s="58">
        <v>489.86520032684808</v>
      </c>
      <c r="H43" s="58">
        <v>501.09667758301919</v>
      </c>
      <c r="I43" s="58">
        <v>511.66898846908032</v>
      </c>
      <c r="J43" s="58">
        <v>532.21934607570722</v>
      </c>
      <c r="K43" s="58">
        <v>570.11509817081526</v>
      </c>
      <c r="L43" s="58">
        <v>626.71726446335219</v>
      </c>
      <c r="M43" s="58">
        <v>676.88905251449671</v>
      </c>
      <c r="N43" s="58">
        <v>649.07720474167616</v>
      </c>
      <c r="O43" s="58">
        <v>645.71189000997197</v>
      </c>
      <c r="P43" s="58">
        <v>642.71340142735346</v>
      </c>
      <c r="Q43" s="58">
        <v>659.54182601393904</v>
      </c>
      <c r="R43" s="58">
        <v>687.52900626274584</v>
      </c>
    </row>
    <row r="44" spans="2:21" ht="14">
      <c r="B44" s="55" t="s">
        <v>28</v>
      </c>
      <c r="C44" s="55" t="s">
        <v>24</v>
      </c>
      <c r="D44" s="58">
        <v>391.22979108996071</v>
      </c>
      <c r="E44" s="58">
        <v>362.71911805506483</v>
      </c>
      <c r="F44" s="58">
        <v>370.0627762610228</v>
      </c>
      <c r="G44" s="58">
        <v>350.62368100995741</v>
      </c>
      <c r="H44" s="58">
        <v>331.47257235520408</v>
      </c>
      <c r="I44" s="58">
        <v>358.6956350165504</v>
      </c>
      <c r="J44" s="58">
        <v>373.55436776523595</v>
      </c>
      <c r="K44" s="58">
        <v>389.31538274297162</v>
      </c>
      <c r="L44" s="58">
        <v>401.03742409120275</v>
      </c>
      <c r="M44" s="58">
        <v>434.69243593849296</v>
      </c>
      <c r="N44" s="58">
        <v>385.06516810378002</v>
      </c>
      <c r="O44" s="58">
        <v>406.61088104738735</v>
      </c>
      <c r="P44" s="58">
        <v>421.28895171756341</v>
      </c>
      <c r="Q44" s="58">
        <v>438.10569472795038</v>
      </c>
      <c r="R44" s="58">
        <v>462.44670830760339</v>
      </c>
    </row>
    <row r="45" spans="2:21" ht="14">
      <c r="B45" s="55" t="s">
        <v>85</v>
      </c>
      <c r="C45" s="55" t="s">
        <v>42</v>
      </c>
      <c r="D45" s="63">
        <v>107.98425126316504</v>
      </c>
      <c r="E45" s="63">
        <v>96.331573014880661</v>
      </c>
      <c r="F45" s="63">
        <v>98.437143768029756</v>
      </c>
      <c r="G45" s="63">
        <v>105.30570225854454</v>
      </c>
      <c r="H45" s="63">
        <v>124.11059749576809</v>
      </c>
      <c r="I45" s="63">
        <v>118.28537379620911</v>
      </c>
      <c r="J45" s="63">
        <v>119.92288980635441</v>
      </c>
      <c r="K45" s="63">
        <v>125.36709572804074</v>
      </c>
      <c r="L45" s="63">
        <v>150.62086296930673</v>
      </c>
      <c r="M45" s="63">
        <v>157.76178042871712</v>
      </c>
      <c r="N45" s="63">
        <v>178.81709126601359</v>
      </c>
      <c r="O45" s="63">
        <v>178.5626635421556</v>
      </c>
      <c r="P45" s="63">
        <v>167.19992765768234</v>
      </c>
      <c r="Q45" s="63">
        <v>170.23371288146527</v>
      </c>
      <c r="R45" s="63">
        <v>161.13019450540213</v>
      </c>
      <c r="S45" s="87"/>
    </row>
    <row r="46" spans="2:21" ht="14.5" thickBot="1">
      <c r="B46" s="56" t="s">
        <v>61</v>
      </c>
      <c r="C46" s="56"/>
      <c r="D46" s="59">
        <v>7112.016912149089</v>
      </c>
      <c r="E46" s="59">
        <v>7311.3980441449121</v>
      </c>
      <c r="F46" s="59">
        <v>7603.5820316407089</v>
      </c>
      <c r="G46" s="59">
        <v>7876.2039522650639</v>
      </c>
      <c r="H46" s="59">
        <v>8836.4633734913114</v>
      </c>
      <c r="I46" s="59">
        <v>9941.1196485897472</v>
      </c>
      <c r="J46" s="59">
        <v>11215.39232965572</v>
      </c>
      <c r="K46" s="59">
        <v>12427.274773070549</v>
      </c>
      <c r="L46" s="59">
        <v>12807.702246202289</v>
      </c>
      <c r="M46" s="59">
        <v>12760.875016754826</v>
      </c>
      <c r="N46" s="59">
        <v>10283.834199146846</v>
      </c>
      <c r="O46" s="59">
        <v>10192.422076281155</v>
      </c>
      <c r="P46" s="59">
        <v>10002.870821735267</v>
      </c>
      <c r="Q46" s="59">
        <v>9835.5582210317116</v>
      </c>
      <c r="R46" s="59">
        <v>9801.0233059167895</v>
      </c>
      <c r="S46" s="84"/>
      <c r="T46" s="84"/>
      <c r="U46" s="89"/>
    </row>
    <row r="47" spans="2:21">
      <c r="T47" s="88"/>
    </row>
    <row r="48" spans="2:21" ht="15" customHeight="1">
      <c r="B48" s="199" t="s">
        <v>35</v>
      </c>
      <c r="C48" s="200"/>
      <c r="D48" s="200"/>
      <c r="E48" s="200"/>
      <c r="F48" s="200"/>
      <c r="G48" s="200"/>
      <c r="H48" s="200"/>
      <c r="I48" s="200"/>
      <c r="J48" s="200"/>
      <c r="K48" s="200"/>
      <c r="L48" s="200"/>
      <c r="M48" s="200"/>
      <c r="N48" s="200"/>
      <c r="O48" s="200"/>
      <c r="P48" s="200"/>
      <c r="Q48" s="200"/>
      <c r="R48" s="201"/>
    </row>
    <row r="49" spans="2:19" ht="26.25" customHeight="1">
      <c r="B49" s="202" t="s">
        <v>121</v>
      </c>
      <c r="C49" s="203"/>
      <c r="D49" s="203"/>
      <c r="E49" s="203"/>
      <c r="F49" s="203"/>
      <c r="G49" s="203"/>
      <c r="H49" s="203"/>
      <c r="I49" s="203"/>
      <c r="J49" s="203"/>
      <c r="K49" s="203"/>
      <c r="L49" s="203"/>
      <c r="M49" s="203"/>
      <c r="N49" s="203"/>
      <c r="O49" s="203"/>
      <c r="P49" s="203"/>
      <c r="Q49" s="203"/>
      <c r="R49" s="204"/>
      <c r="S49"/>
    </row>
    <row r="50" spans="2:19" ht="86.25" customHeight="1">
      <c r="B50" s="205"/>
      <c r="C50" s="206"/>
      <c r="D50" s="206"/>
      <c r="E50" s="206"/>
      <c r="F50" s="206"/>
      <c r="G50" s="206"/>
      <c r="H50" s="206"/>
      <c r="I50" s="206"/>
      <c r="J50" s="206"/>
      <c r="K50" s="206"/>
      <c r="L50" s="206"/>
      <c r="M50" s="206"/>
      <c r="N50" s="206"/>
      <c r="O50" s="206"/>
      <c r="P50" s="206"/>
      <c r="Q50" s="206"/>
      <c r="R50" s="207"/>
      <c r="S50"/>
    </row>
    <row r="52" spans="2:19" ht="19.5" customHeight="1">
      <c r="B52" s="22" t="s">
        <v>78</v>
      </c>
    </row>
    <row r="53" spans="2:19" ht="14.5" thickBot="1">
      <c r="B53" s="56" t="s">
        <v>118</v>
      </c>
      <c r="C53" s="56" t="s">
        <v>0</v>
      </c>
      <c r="D53" s="57" t="s">
        <v>1</v>
      </c>
      <c r="E53" s="57" t="s">
        <v>2</v>
      </c>
      <c r="F53" s="57" t="s">
        <v>3</v>
      </c>
      <c r="G53" s="57" t="s">
        <v>4</v>
      </c>
      <c r="H53" s="57" t="s">
        <v>5</v>
      </c>
      <c r="I53" s="57" t="s">
        <v>6</v>
      </c>
      <c r="J53" s="57" t="s">
        <v>7</v>
      </c>
      <c r="K53" s="57" t="s">
        <v>8</v>
      </c>
      <c r="L53" s="57" t="s">
        <v>9</v>
      </c>
      <c r="M53" s="57" t="s">
        <v>10</v>
      </c>
      <c r="N53" s="57">
        <v>2016</v>
      </c>
      <c r="O53" s="57">
        <v>2017</v>
      </c>
      <c r="P53" s="57">
        <v>2018</v>
      </c>
      <c r="Q53" s="57" t="s">
        <v>32</v>
      </c>
      <c r="R53" s="57" t="s">
        <v>33</v>
      </c>
    </row>
    <row r="54" spans="2:19" ht="14">
      <c r="B54" s="55" t="s">
        <v>80</v>
      </c>
      <c r="C54" s="55" t="s">
        <v>11</v>
      </c>
      <c r="D54" s="58">
        <v>154.50973566455176</v>
      </c>
      <c r="E54" s="58">
        <v>156.36986671059438</v>
      </c>
      <c r="F54" s="58">
        <v>165.11443647901399</v>
      </c>
      <c r="G54" s="58">
        <v>152.64736469035677</v>
      </c>
      <c r="H54" s="58">
        <v>175.99875623331536</v>
      </c>
      <c r="I54" s="58">
        <v>230.6564615769685</v>
      </c>
      <c r="J54" s="58">
        <v>234.5047252323543</v>
      </c>
      <c r="K54" s="58">
        <v>243.96041299387659</v>
      </c>
      <c r="L54" s="58">
        <v>255.5364663098087</v>
      </c>
      <c r="M54" s="58">
        <v>173.7997446117829</v>
      </c>
      <c r="N54" s="58">
        <v>146.86497372176495</v>
      </c>
      <c r="O54" s="58">
        <v>153.30196321170615</v>
      </c>
      <c r="P54" s="58">
        <v>138.52990891684573</v>
      </c>
      <c r="Q54" s="58">
        <v>139.01507561043377</v>
      </c>
      <c r="R54" s="58">
        <v>133.22399472417524</v>
      </c>
    </row>
    <row r="55" spans="2:19" ht="14">
      <c r="B55" s="55" t="s">
        <v>81</v>
      </c>
      <c r="C55" s="55" t="s">
        <v>13</v>
      </c>
      <c r="D55" s="58">
        <v>1173.0508941202499</v>
      </c>
      <c r="E55" s="58">
        <v>1201.3305546591371</v>
      </c>
      <c r="F55" s="58">
        <v>1265.5231185322334</v>
      </c>
      <c r="G55" s="58">
        <v>1326.3081766821119</v>
      </c>
      <c r="H55" s="58">
        <v>1568.3020444765316</v>
      </c>
      <c r="I55" s="58">
        <v>1865.6974757480077</v>
      </c>
      <c r="J55" s="58">
        <v>2120.4655981579954</v>
      </c>
      <c r="K55" s="58">
        <v>2516.1572941357695</v>
      </c>
      <c r="L55" s="58">
        <v>2392.362567838602</v>
      </c>
      <c r="M55" s="58">
        <v>2207.7168091105764</v>
      </c>
      <c r="N55" s="58">
        <v>1625.2413807430719</v>
      </c>
      <c r="O55" s="58">
        <v>1649.4132906765403</v>
      </c>
      <c r="P55" s="58">
        <v>1575.0480964642518</v>
      </c>
      <c r="Q55" s="58">
        <v>1537.8781648647669</v>
      </c>
      <c r="R55" s="58">
        <v>1448.5554217874467</v>
      </c>
    </row>
    <row r="56" spans="2:19" ht="14">
      <c r="B56" s="55" t="s">
        <v>82</v>
      </c>
      <c r="C56" s="55" t="s">
        <v>13</v>
      </c>
      <c r="D56" s="58">
        <v>752.29201650613425</v>
      </c>
      <c r="E56" s="58">
        <v>769.71585679019051</v>
      </c>
      <c r="F56" s="58">
        <v>846.84976118445775</v>
      </c>
      <c r="G56" s="58">
        <v>864.6448062143736</v>
      </c>
      <c r="H56" s="58">
        <v>969.833195595755</v>
      </c>
      <c r="I56" s="58">
        <v>1094.0581578486685</v>
      </c>
      <c r="J56" s="58">
        <v>1171.9784408536304</v>
      </c>
      <c r="K56" s="58">
        <v>1185.3470868125798</v>
      </c>
      <c r="L56" s="58">
        <v>1139.5766280748828</v>
      </c>
      <c r="M56" s="58">
        <v>1084.1809656739958</v>
      </c>
      <c r="N56" s="58">
        <v>911.30449167809684</v>
      </c>
      <c r="O56" s="58">
        <v>932.50786093844818</v>
      </c>
      <c r="P56" s="58">
        <v>881.59964886597277</v>
      </c>
      <c r="Q56" s="58">
        <v>896.12148485871001</v>
      </c>
      <c r="R56" s="58">
        <v>839.54856233232408</v>
      </c>
    </row>
    <row r="57" spans="2:19" ht="14">
      <c r="B57" s="55" t="s">
        <v>83</v>
      </c>
      <c r="C57" s="55" t="s">
        <v>13</v>
      </c>
      <c r="D57" s="58">
        <v>801.89560347662905</v>
      </c>
      <c r="E57" s="58">
        <v>858.85700124976518</v>
      </c>
      <c r="F57" s="58">
        <v>898.826587612494</v>
      </c>
      <c r="G57" s="58">
        <v>939.03742548275829</v>
      </c>
      <c r="H57" s="58">
        <v>1084.8983892571971</v>
      </c>
      <c r="I57" s="58">
        <v>1210.6610590576286</v>
      </c>
      <c r="J57" s="58">
        <v>1473.6678225366152</v>
      </c>
      <c r="K57" s="58">
        <v>1711.6721066907678</v>
      </c>
      <c r="L57" s="58">
        <v>1559.593717516899</v>
      </c>
      <c r="M57" s="58">
        <v>1503.0293348782186</v>
      </c>
      <c r="N57" s="58">
        <v>925.99985904809398</v>
      </c>
      <c r="O57" s="58">
        <v>1012.2168487466832</v>
      </c>
      <c r="P57" s="58">
        <v>1024.013610345055</v>
      </c>
      <c r="Q57" s="58">
        <v>1017.339955680151</v>
      </c>
      <c r="R57" s="58">
        <v>987.10355318251106</v>
      </c>
    </row>
    <row r="58" spans="2:19" ht="14">
      <c r="B58" s="55" t="s">
        <v>16</v>
      </c>
      <c r="C58" s="55" t="s">
        <v>17</v>
      </c>
      <c r="D58" s="58">
        <v>884.20370633811672</v>
      </c>
      <c r="E58" s="58">
        <v>935.41087219341102</v>
      </c>
      <c r="F58" s="58">
        <v>993.24687603441032</v>
      </c>
      <c r="G58" s="58">
        <v>1160.0701976453872</v>
      </c>
      <c r="H58" s="58">
        <v>1231.7320305206954</v>
      </c>
      <c r="I58" s="58">
        <v>1238.8105432442371</v>
      </c>
      <c r="J58" s="58">
        <v>1388.9498282969241</v>
      </c>
      <c r="K58" s="58">
        <v>1570.5130237283868</v>
      </c>
      <c r="L58" s="58">
        <v>1802.2934908565881</v>
      </c>
      <c r="M58" s="58">
        <v>2091.5915408473516</v>
      </c>
      <c r="N58" s="58">
        <v>1685.963940344096</v>
      </c>
      <c r="O58" s="58">
        <v>1641.8011738043356</v>
      </c>
      <c r="P58" s="58">
        <v>1553.030924123429</v>
      </c>
      <c r="Q58" s="58">
        <v>1423.3680738485602</v>
      </c>
      <c r="R58" s="58">
        <v>1375.3682530148274</v>
      </c>
    </row>
    <row r="59" spans="2:19" ht="14">
      <c r="B59" s="55" t="s">
        <v>18</v>
      </c>
      <c r="C59" s="55" t="s">
        <v>17</v>
      </c>
      <c r="D59" s="58">
        <v>956.04382407763842</v>
      </c>
      <c r="E59" s="58">
        <v>942.68893720981055</v>
      </c>
      <c r="F59" s="58">
        <v>965.67636378360805</v>
      </c>
      <c r="G59" s="58">
        <v>1004.4469979635002</v>
      </c>
      <c r="H59" s="58">
        <v>1058.4749203394526</v>
      </c>
      <c r="I59" s="58">
        <v>1224.0284885517804</v>
      </c>
      <c r="J59" s="58">
        <v>1345.1463996242987</v>
      </c>
      <c r="K59" s="58">
        <v>1530.0566754101242</v>
      </c>
      <c r="L59" s="58">
        <v>1718.1164007413047</v>
      </c>
      <c r="M59" s="58">
        <v>1945.1188464992338</v>
      </c>
      <c r="N59" s="58">
        <v>1564.8671900954675</v>
      </c>
      <c r="O59" s="58">
        <v>1597.1605196398018</v>
      </c>
      <c r="P59" s="58">
        <v>1423.3699782216841</v>
      </c>
      <c r="Q59" s="58">
        <v>1345.0531309226221</v>
      </c>
      <c r="R59" s="58">
        <v>1326.8675665559831</v>
      </c>
    </row>
    <row r="60" spans="2:19" ht="14">
      <c r="B60" s="55" t="s">
        <v>19</v>
      </c>
      <c r="C60" s="55" t="s">
        <v>20</v>
      </c>
      <c r="D60" s="58">
        <v>639.03486189097021</v>
      </c>
      <c r="E60" s="58">
        <v>649.93071328554788</v>
      </c>
      <c r="F60" s="58">
        <v>656.75599426581903</v>
      </c>
      <c r="G60" s="58">
        <v>670.84717721709512</v>
      </c>
      <c r="H60" s="58">
        <v>686.55924504821428</v>
      </c>
      <c r="I60" s="58">
        <v>742.50595420193088</v>
      </c>
      <c r="J60" s="58">
        <v>908.92890798820133</v>
      </c>
      <c r="K60" s="58">
        <v>940.45657190729412</v>
      </c>
      <c r="L60" s="58">
        <v>952.38634378914844</v>
      </c>
      <c r="M60" s="58">
        <v>1018.3975492529622</v>
      </c>
      <c r="N60" s="58">
        <v>733.98997828970141</v>
      </c>
      <c r="O60" s="58">
        <v>804.27654874728273</v>
      </c>
      <c r="P60" s="58">
        <v>823.74467782043132</v>
      </c>
      <c r="Q60" s="58">
        <v>826.98212663813149</v>
      </c>
      <c r="R60" s="58">
        <v>845.01805831618196</v>
      </c>
    </row>
    <row r="61" spans="2:19" ht="14">
      <c r="B61" s="55" t="s">
        <v>21</v>
      </c>
      <c r="C61" s="55" t="s">
        <v>22</v>
      </c>
      <c r="D61" s="58">
        <v>186.63891622678759</v>
      </c>
      <c r="E61" s="58">
        <v>195.89327636508861</v>
      </c>
      <c r="F61" s="58">
        <v>224.29820272934555</v>
      </c>
      <c r="G61" s="58">
        <v>242.64439588812863</v>
      </c>
      <c r="H61" s="58">
        <v>273.60952015162172</v>
      </c>
      <c r="I61" s="58">
        <v>268.81368416099144</v>
      </c>
      <c r="J61" s="58">
        <v>285.4513436283849</v>
      </c>
      <c r="K61" s="58">
        <v>306.17696261156499</v>
      </c>
      <c r="L61" s="58">
        <v>306.51331357555273</v>
      </c>
      <c r="M61" s="58">
        <v>313.81308108441937</v>
      </c>
      <c r="N61" s="58">
        <v>332.46166449283686</v>
      </c>
      <c r="O61" s="58">
        <v>319.60582792761772</v>
      </c>
      <c r="P61" s="58">
        <v>254.11360391758237</v>
      </c>
      <c r="Q61" s="58">
        <v>243.90129517063559</v>
      </c>
      <c r="R61" s="58">
        <v>246.11766806438331</v>
      </c>
    </row>
    <row r="62" spans="2:19" ht="14">
      <c r="B62" s="55" t="s">
        <v>23</v>
      </c>
      <c r="C62" s="55" t="s">
        <v>24</v>
      </c>
      <c r="D62" s="58">
        <v>411.57683398459341</v>
      </c>
      <c r="E62" s="58">
        <v>428.81973897766511</v>
      </c>
      <c r="F62" s="58">
        <v>427.98731860401864</v>
      </c>
      <c r="G62" s="58">
        <v>413.539250564589</v>
      </c>
      <c r="H62" s="58">
        <v>466.10620654071187</v>
      </c>
      <c r="I62" s="58">
        <v>489.79776291002793</v>
      </c>
      <c r="J62" s="58">
        <v>513.3108224257943</v>
      </c>
      <c r="K62" s="58">
        <v>563.95057352258459</v>
      </c>
      <c r="L62" s="58">
        <v>636.64215107155223</v>
      </c>
      <c r="M62" s="58">
        <v>709.15750621326561</v>
      </c>
      <c r="N62" s="58">
        <v>623.7844509260625</v>
      </c>
      <c r="O62" s="58">
        <v>677.3272496373819</v>
      </c>
      <c r="P62" s="58">
        <v>631.53337112596432</v>
      </c>
      <c r="Q62" s="58">
        <v>666.76962953682403</v>
      </c>
      <c r="R62" s="58">
        <v>679.35564805808906</v>
      </c>
    </row>
    <row r="63" spans="2:19" ht="14">
      <c r="B63" s="55" t="s">
        <v>25</v>
      </c>
      <c r="C63" s="55" t="s">
        <v>24</v>
      </c>
      <c r="D63" s="58">
        <v>271.15015740325248</v>
      </c>
      <c r="E63" s="58">
        <v>272.05918193527094</v>
      </c>
      <c r="F63" s="58">
        <v>259.64897991726991</v>
      </c>
      <c r="G63" s="58">
        <v>259.03601015206601</v>
      </c>
      <c r="H63" s="58">
        <v>261.93677684892197</v>
      </c>
      <c r="I63" s="58">
        <v>234.95508171359057</v>
      </c>
      <c r="J63" s="58">
        <v>246.2493035445228</v>
      </c>
      <c r="K63" s="58">
        <v>262.60154306311318</v>
      </c>
      <c r="L63" s="58">
        <v>278.54665792556631</v>
      </c>
      <c r="M63" s="58">
        <v>308.96968741174828</v>
      </c>
      <c r="N63" s="58">
        <v>296.26233620766806</v>
      </c>
      <c r="O63" s="58">
        <v>291.12424887671318</v>
      </c>
      <c r="P63" s="58">
        <v>297.75445536585971</v>
      </c>
      <c r="Q63" s="58">
        <v>301.02647653335049</v>
      </c>
      <c r="R63" s="58">
        <v>290.40680530000003</v>
      </c>
    </row>
    <row r="64" spans="2:19" ht="14">
      <c r="B64" s="55" t="s">
        <v>26</v>
      </c>
      <c r="C64" s="55" t="s">
        <v>24</v>
      </c>
      <c r="D64" s="58">
        <v>206.35361291536046</v>
      </c>
      <c r="E64" s="58">
        <v>213.74341951135924</v>
      </c>
      <c r="F64" s="58">
        <v>212.82671083853344</v>
      </c>
      <c r="G64" s="58">
        <v>220.97889759006702</v>
      </c>
      <c r="H64" s="58">
        <v>209.98806919875474</v>
      </c>
      <c r="I64" s="58">
        <v>220.94936913697327</v>
      </c>
      <c r="J64" s="58">
        <v>228.11917369027941</v>
      </c>
      <c r="K64" s="58">
        <v>253.21190042541431</v>
      </c>
      <c r="L64" s="58">
        <v>268.60636870708606</v>
      </c>
      <c r="M64" s="58">
        <v>278.47310802536487</v>
      </c>
      <c r="N64" s="58">
        <v>271.61284620311142</v>
      </c>
      <c r="O64" s="58">
        <v>283.72829704373822</v>
      </c>
      <c r="P64" s="58">
        <v>256.63741054814079</v>
      </c>
      <c r="Q64" s="58">
        <v>260.3211842830533</v>
      </c>
      <c r="R64" s="58">
        <v>272.27583637196102</v>
      </c>
    </row>
    <row r="65" spans="1:18" ht="14">
      <c r="B65" s="55" t="s">
        <v>27</v>
      </c>
      <c r="C65" s="55" t="s">
        <v>24</v>
      </c>
      <c r="D65" s="58">
        <v>530.35254822164484</v>
      </c>
      <c r="E65" s="58">
        <v>528.64969079796015</v>
      </c>
      <c r="F65" s="58">
        <v>521.93763649306038</v>
      </c>
      <c r="G65" s="58">
        <v>533.91963851631522</v>
      </c>
      <c r="H65" s="58">
        <v>514.22695253003417</v>
      </c>
      <c r="I65" s="58">
        <v>501.6164476893469</v>
      </c>
      <c r="J65" s="58">
        <v>532.5330439180093</v>
      </c>
      <c r="K65" s="58">
        <v>596.12614553080709</v>
      </c>
      <c r="L65" s="58">
        <v>644.66657455458244</v>
      </c>
      <c r="M65" s="58">
        <v>705.73110632238092</v>
      </c>
      <c r="N65" s="58">
        <v>658.57180381040507</v>
      </c>
      <c r="O65" s="58">
        <v>656.97389055235453</v>
      </c>
      <c r="P65" s="58">
        <v>647.18751053776418</v>
      </c>
      <c r="Q65" s="58">
        <v>660.14179421893232</v>
      </c>
      <c r="R65" s="58">
        <v>689.62504091999995</v>
      </c>
    </row>
    <row r="66" spans="1:18" ht="14">
      <c r="B66" s="55" t="s">
        <v>28</v>
      </c>
      <c r="C66" s="55" t="s">
        <v>24</v>
      </c>
      <c r="D66" s="58">
        <v>383.71495993900788</v>
      </c>
      <c r="E66" s="58">
        <v>388.72739494707872</v>
      </c>
      <c r="F66" s="58">
        <v>379.20610829515323</v>
      </c>
      <c r="G66" s="58">
        <v>364.52403885713045</v>
      </c>
      <c r="H66" s="58">
        <v>363.0809938902612</v>
      </c>
      <c r="I66" s="58">
        <v>360.67659406267592</v>
      </c>
      <c r="J66" s="58">
        <v>370.0642307203982</v>
      </c>
      <c r="K66" s="58">
        <v>383.84664445409402</v>
      </c>
      <c r="L66" s="58">
        <v>386.52173895086628</v>
      </c>
      <c r="M66" s="58">
        <v>430.94414143756234</v>
      </c>
      <c r="N66" s="58">
        <v>395.92604914976562</v>
      </c>
      <c r="O66" s="58">
        <v>420.31128956494371</v>
      </c>
      <c r="P66" s="58">
        <v>423.72637871585562</v>
      </c>
      <c r="Q66" s="58">
        <v>434.3031979976945</v>
      </c>
      <c r="R66" s="58">
        <v>469.85020900000001</v>
      </c>
    </row>
    <row r="67" spans="1:18" ht="14">
      <c r="B67" s="55" t="s">
        <v>41</v>
      </c>
      <c r="C67" s="55" t="s">
        <v>42</v>
      </c>
      <c r="D67" s="58">
        <v>107.98425126316504</v>
      </c>
      <c r="E67" s="58">
        <v>96.331573014880661</v>
      </c>
      <c r="F67" s="58">
        <v>98.437143768029756</v>
      </c>
      <c r="G67" s="58">
        <v>105.30570225854454</v>
      </c>
      <c r="H67" s="58">
        <v>124.11059749576809</v>
      </c>
      <c r="I67" s="58">
        <v>118.28537379620911</v>
      </c>
      <c r="J67" s="58">
        <v>119.92288980635441</v>
      </c>
      <c r="K67" s="58">
        <v>125.36709572804074</v>
      </c>
      <c r="L67" s="58">
        <v>150.62086296930673</v>
      </c>
      <c r="M67" s="58">
        <v>157.76178042871712</v>
      </c>
      <c r="N67" s="58">
        <v>178.81709126601359</v>
      </c>
      <c r="O67" s="58">
        <v>178.5626635421556</v>
      </c>
      <c r="P67" s="58">
        <v>167.19992765768234</v>
      </c>
      <c r="Q67" s="58">
        <v>170.23371288146527</v>
      </c>
      <c r="R67" s="58">
        <v>173.67144749322441</v>
      </c>
    </row>
    <row r="68" spans="1:18" ht="14.5" thickBot="1">
      <c r="B68" s="56" t="s">
        <v>61</v>
      </c>
      <c r="C68" s="56"/>
      <c r="D68" s="59">
        <v>7458.8019220281021</v>
      </c>
      <c r="E68" s="59">
        <v>7638.5280776477603</v>
      </c>
      <c r="F68" s="59">
        <v>7916.3352385374474</v>
      </c>
      <c r="G68" s="59">
        <v>8257.9500797224246</v>
      </c>
      <c r="H68" s="59">
        <v>8988.8576981272381</v>
      </c>
      <c r="I68" s="59">
        <v>9801.512453699037</v>
      </c>
      <c r="J68" s="59">
        <v>10939.292530423761</v>
      </c>
      <c r="K68" s="59">
        <v>12189.444037014417</v>
      </c>
      <c r="L68" s="59">
        <v>12491.983282881747</v>
      </c>
      <c r="M68" s="59">
        <v>12928.685201797578</v>
      </c>
      <c r="N68" s="59">
        <v>10351.668055976155</v>
      </c>
      <c r="O68" s="59">
        <v>10618.311672909704</v>
      </c>
      <c r="P68" s="59">
        <v>10097.489502626519</v>
      </c>
      <c r="Q68" s="59">
        <v>9922.4553030453317</v>
      </c>
      <c r="R68" s="59">
        <v>9776.9880651211079</v>
      </c>
    </row>
    <row r="70" spans="1:18" ht="15" customHeight="1">
      <c r="B70" s="199" t="s">
        <v>35</v>
      </c>
      <c r="C70" s="200"/>
      <c r="D70" s="200"/>
      <c r="E70" s="200"/>
      <c r="F70" s="200"/>
      <c r="G70" s="200"/>
      <c r="H70" s="200"/>
      <c r="I70" s="200"/>
      <c r="J70" s="200"/>
      <c r="K70" s="200"/>
      <c r="L70" s="200"/>
      <c r="M70" s="200"/>
      <c r="N70" s="200"/>
      <c r="O70" s="200"/>
      <c r="P70" s="200"/>
      <c r="Q70" s="200"/>
      <c r="R70" s="201"/>
    </row>
    <row r="71" spans="1:18" ht="4.5" customHeight="1">
      <c r="B71" s="214"/>
      <c r="C71" s="215"/>
      <c r="D71" s="215"/>
      <c r="E71" s="215"/>
      <c r="F71" s="215"/>
      <c r="G71" s="215"/>
      <c r="H71" s="215"/>
      <c r="I71" s="215"/>
      <c r="J71" s="215"/>
      <c r="K71" s="215"/>
      <c r="L71" s="215"/>
      <c r="M71" s="215"/>
      <c r="N71" s="215"/>
      <c r="O71" s="215"/>
      <c r="P71" s="215"/>
      <c r="Q71" s="215"/>
      <c r="R71" s="216"/>
    </row>
    <row r="72" spans="1:18" ht="20.25" customHeight="1">
      <c r="B72" s="217" t="s">
        <v>119</v>
      </c>
      <c r="C72" s="218"/>
      <c r="D72" s="218"/>
      <c r="E72" s="218"/>
      <c r="F72" s="218"/>
      <c r="G72" s="218"/>
      <c r="H72" s="218"/>
      <c r="I72" s="218"/>
      <c r="J72" s="218"/>
      <c r="K72" s="218"/>
      <c r="L72" s="218"/>
      <c r="M72" s="218"/>
      <c r="N72" s="218"/>
      <c r="O72" s="218"/>
      <c r="P72" s="218"/>
      <c r="Q72" s="218"/>
      <c r="R72" s="219"/>
    </row>
    <row r="73" spans="1:18">
      <c r="A73" s="72"/>
    </row>
    <row r="74" spans="1:18" ht="15.75" customHeight="1">
      <c r="A74" s="184"/>
      <c r="B74" s="220" t="s">
        <v>84</v>
      </c>
      <c r="C74" s="221"/>
      <c r="D74" s="221"/>
      <c r="E74" s="221"/>
      <c r="F74" s="221"/>
      <c r="G74" s="221"/>
      <c r="H74" s="221"/>
      <c r="I74" s="221"/>
      <c r="J74" s="221"/>
      <c r="K74" s="221"/>
      <c r="L74" s="221"/>
      <c r="M74" s="221"/>
      <c r="N74" s="221"/>
      <c r="O74" s="221"/>
      <c r="P74" s="221"/>
      <c r="Q74" s="221"/>
      <c r="R74" s="222"/>
    </row>
    <row r="75" spans="1:18" ht="24" customHeight="1">
      <c r="B75" s="208" t="s">
        <v>116</v>
      </c>
      <c r="C75" s="209"/>
      <c r="D75" s="209"/>
      <c r="E75" s="209"/>
      <c r="F75" s="209"/>
      <c r="G75" s="209"/>
      <c r="H75" s="209"/>
      <c r="I75" s="209"/>
      <c r="J75" s="209"/>
      <c r="K75" s="209"/>
      <c r="L75" s="209"/>
      <c r="M75" s="209"/>
      <c r="N75" s="209"/>
      <c r="O75" s="209"/>
      <c r="P75" s="209"/>
      <c r="Q75" s="209"/>
      <c r="R75" s="210"/>
    </row>
    <row r="76" spans="1:18" ht="48.15" customHeight="1">
      <c r="B76" s="208" t="s">
        <v>91</v>
      </c>
      <c r="C76" s="209"/>
      <c r="D76" s="209"/>
      <c r="E76" s="209"/>
      <c r="F76" s="209"/>
      <c r="G76" s="209"/>
      <c r="H76" s="209"/>
      <c r="I76" s="209"/>
      <c r="J76" s="209"/>
      <c r="K76" s="209"/>
      <c r="L76" s="209"/>
      <c r="M76" s="209"/>
      <c r="N76" s="209"/>
      <c r="O76" s="209"/>
      <c r="P76" s="209"/>
      <c r="Q76" s="209"/>
      <c r="R76" s="210"/>
    </row>
    <row r="77" spans="1:18" s="68" customFormat="1" ht="20.25" customHeight="1">
      <c r="B77" s="208" t="s">
        <v>106</v>
      </c>
      <c r="C77" s="209"/>
      <c r="D77" s="209"/>
      <c r="E77" s="209"/>
      <c r="F77" s="209"/>
      <c r="G77" s="209"/>
      <c r="H77" s="209"/>
      <c r="I77" s="209"/>
      <c r="J77" s="209"/>
      <c r="K77" s="209"/>
      <c r="L77" s="209"/>
      <c r="M77" s="209"/>
      <c r="N77" s="209"/>
      <c r="O77" s="209"/>
      <c r="P77" s="209"/>
      <c r="Q77" s="209"/>
      <c r="R77" s="210"/>
    </row>
    <row r="78" spans="1:18" ht="58.5" customHeight="1">
      <c r="B78" s="208" t="s">
        <v>120</v>
      </c>
      <c r="C78" s="209"/>
      <c r="D78" s="209"/>
      <c r="E78" s="209"/>
      <c r="F78" s="209"/>
      <c r="G78" s="209"/>
      <c r="H78" s="209"/>
      <c r="I78" s="209"/>
      <c r="J78" s="209"/>
      <c r="K78" s="209"/>
      <c r="L78" s="209"/>
      <c r="M78" s="209"/>
      <c r="N78" s="209"/>
      <c r="O78" s="209"/>
      <c r="P78" s="209"/>
      <c r="Q78" s="209"/>
      <c r="R78" s="210"/>
    </row>
    <row r="79" spans="1:18" ht="47.4" customHeight="1">
      <c r="B79" s="211" t="s">
        <v>90</v>
      </c>
      <c r="C79" s="212"/>
      <c r="D79" s="212"/>
      <c r="E79" s="212"/>
      <c r="F79" s="212"/>
      <c r="G79" s="212"/>
      <c r="H79" s="212"/>
      <c r="I79" s="212"/>
      <c r="J79" s="212"/>
      <c r="K79" s="212"/>
      <c r="L79" s="212"/>
      <c r="M79" s="212"/>
      <c r="N79" s="212"/>
      <c r="O79" s="212"/>
      <c r="P79" s="212"/>
      <c r="Q79" s="212"/>
      <c r="R79" s="213"/>
    </row>
  </sheetData>
  <mergeCells count="13">
    <mergeCell ref="B77:R77"/>
    <mergeCell ref="B78:R78"/>
    <mergeCell ref="B79:R79"/>
    <mergeCell ref="B70:R71"/>
    <mergeCell ref="B72:R72"/>
    <mergeCell ref="B74:R74"/>
    <mergeCell ref="B75:R75"/>
    <mergeCell ref="B76:R76"/>
    <mergeCell ref="B4:N4"/>
    <mergeCell ref="B27:N27"/>
    <mergeCell ref="B29:R29"/>
    <mergeCell ref="B48:R48"/>
    <mergeCell ref="B49:R50"/>
  </mergeCells>
  <printOptions headings="1"/>
  <pageMargins left="0.74803149606299213" right="0.74803149606299213" top="0.98425196850393704" bottom="0.98425196850393704" header="0.51181102362204722" footer="0.51181102362204722"/>
  <pageSetup paperSize="9" scale="40" fitToHeight="0" orientation="portrait" r:id="rId1"/>
  <headerFooter alignWithMargins="0"/>
  <rowBreaks count="1" manualBreakCount="1">
    <brk id="73"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4:T76"/>
  <sheetViews>
    <sheetView showGridLines="0" showRowColHeaders="0" zoomScale="75" zoomScaleNormal="75" workbookViewId="0">
      <selection activeCell="B4" sqref="B4:N4"/>
    </sheetView>
  </sheetViews>
  <sheetFormatPr defaultColWidth="9.08984375" defaultRowHeight="12.5"/>
  <cols>
    <col min="1" max="1" width="7.6328125" style="20" customWidth="1"/>
    <col min="2" max="2" width="29.54296875" style="20" customWidth="1"/>
    <col min="3" max="3" width="9.08984375" style="20"/>
    <col min="4" max="15" width="10.08984375" style="20" customWidth="1"/>
    <col min="16" max="16" width="10.36328125" style="20" customWidth="1"/>
    <col min="17" max="17" width="11.453125" style="20" customWidth="1"/>
    <col min="18" max="18" width="11.453125" style="68" customWidth="1"/>
    <col min="19" max="19" width="9.08984375" style="20"/>
    <col min="20" max="20" width="12.453125" style="20" bestFit="1" customWidth="1"/>
    <col min="21" max="16384" width="9.08984375" style="20"/>
  </cols>
  <sheetData>
    <row r="4" spans="2:18" ht="28">
      <c r="B4" s="194" t="s">
        <v>74</v>
      </c>
      <c r="C4" s="194"/>
      <c r="D4" s="194"/>
      <c r="E4" s="194"/>
      <c r="F4" s="194"/>
      <c r="G4" s="194"/>
      <c r="H4" s="194"/>
      <c r="I4" s="194"/>
      <c r="J4" s="194"/>
      <c r="K4" s="194"/>
      <c r="L4" s="194"/>
      <c r="M4" s="194"/>
      <c r="N4" s="194"/>
      <c r="O4" s="18"/>
      <c r="P4" s="61"/>
      <c r="Q4" s="69"/>
      <c r="R4" s="83"/>
    </row>
    <row r="17" spans="2:18">
      <c r="C17" s="20" t="s">
        <v>89</v>
      </c>
    </row>
    <row r="27" spans="2:18" ht="41.25" customHeight="1">
      <c r="B27" s="195"/>
      <c r="C27" s="195"/>
      <c r="D27" s="195"/>
      <c r="E27" s="195"/>
      <c r="F27" s="195"/>
      <c r="G27" s="195"/>
      <c r="H27" s="195"/>
      <c r="I27" s="195"/>
      <c r="J27" s="195"/>
      <c r="K27" s="195"/>
      <c r="L27" s="195"/>
      <c r="M27" s="195"/>
      <c r="N27" s="195"/>
      <c r="O27" s="21"/>
    </row>
    <row r="28" spans="2:18" ht="22.5" customHeight="1"/>
    <row r="29" spans="2:18" ht="50.25" customHeight="1">
      <c r="B29" s="196" t="s">
        <v>110</v>
      </c>
      <c r="C29" s="197"/>
      <c r="D29" s="197"/>
      <c r="E29" s="197"/>
      <c r="F29" s="197"/>
      <c r="G29" s="197"/>
      <c r="H29" s="197"/>
      <c r="I29" s="197"/>
      <c r="J29" s="197"/>
      <c r="K29" s="197"/>
      <c r="L29" s="197"/>
      <c r="M29" s="197"/>
      <c r="N29" s="197"/>
      <c r="O29" s="197"/>
      <c r="P29" s="197"/>
      <c r="Q29" s="197"/>
      <c r="R29" s="198"/>
    </row>
    <row r="30" spans="2:18" ht="31.5" customHeight="1">
      <c r="B30" s="22" t="s">
        <v>48</v>
      </c>
    </row>
    <row r="31" spans="2:18" ht="14.5" thickBot="1">
      <c r="B31" s="56" t="s">
        <v>118</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58">
        <v>740.30373489517751</v>
      </c>
      <c r="E32" s="58">
        <v>755.32676476340225</v>
      </c>
      <c r="F32" s="58">
        <v>747.77199479070146</v>
      </c>
      <c r="G32" s="58">
        <v>745.66691487943467</v>
      </c>
      <c r="H32" s="58">
        <v>798.62083385760866</v>
      </c>
      <c r="I32" s="58">
        <v>833.66883087806821</v>
      </c>
      <c r="J32" s="58">
        <v>864.72230359038724</v>
      </c>
      <c r="K32" s="58">
        <v>885.41266513892151</v>
      </c>
      <c r="L32" s="58">
        <v>901.30852347977088</v>
      </c>
      <c r="M32" s="58">
        <v>970.54152767272501</v>
      </c>
      <c r="N32" s="58">
        <v>977.45224244664098</v>
      </c>
      <c r="O32" s="58">
        <v>988.92251519607271</v>
      </c>
      <c r="P32" s="58">
        <v>989.57197872884467</v>
      </c>
      <c r="Q32" s="58">
        <v>989.56386557877534</v>
      </c>
      <c r="R32" s="58">
        <v>984.89555106716296</v>
      </c>
    </row>
    <row r="33" spans="2:20" ht="14">
      <c r="B33" s="55" t="s">
        <v>12</v>
      </c>
      <c r="C33" s="55" t="s">
        <v>13</v>
      </c>
      <c r="D33" s="58">
        <v>6961.4018441918333</v>
      </c>
      <c r="E33" s="58">
        <v>7429.5791023912625</v>
      </c>
      <c r="F33" s="58">
        <v>7883.0378324546973</v>
      </c>
      <c r="G33" s="58">
        <v>8346.997475072847</v>
      </c>
      <c r="H33" s="58">
        <v>11964.48482737387</v>
      </c>
      <c r="I33" s="58">
        <v>13428.634540932908</v>
      </c>
      <c r="J33" s="58">
        <v>15081.928473511573</v>
      </c>
      <c r="K33" s="58">
        <v>16697.990774420825</v>
      </c>
      <c r="L33" s="58">
        <v>18222.237523598928</v>
      </c>
      <c r="M33" s="58">
        <v>16069.853085949113</v>
      </c>
      <c r="N33" s="58">
        <v>16231.468186923721</v>
      </c>
      <c r="O33" s="58">
        <v>16376.374476191851</v>
      </c>
      <c r="P33" s="58">
        <v>16488.50254701552</v>
      </c>
      <c r="Q33" s="58">
        <v>16514.837697969087</v>
      </c>
      <c r="R33" s="58">
        <v>16153.619631758471</v>
      </c>
    </row>
    <row r="34" spans="2:20" ht="14">
      <c r="B34" s="55" t="s">
        <v>14</v>
      </c>
      <c r="C34" s="55" t="s">
        <v>13</v>
      </c>
      <c r="D34" s="58">
        <v>3964.0893727124103</v>
      </c>
      <c r="E34" s="58">
        <v>4238.0019415173883</v>
      </c>
      <c r="F34" s="58">
        <v>4511.3458266270045</v>
      </c>
      <c r="G34" s="58">
        <v>4721.1813387445854</v>
      </c>
      <c r="H34" s="58">
        <v>5095.9997357904431</v>
      </c>
      <c r="I34" s="58">
        <v>5620.0352311114721</v>
      </c>
      <c r="J34" s="58">
        <v>6050.5536790824235</v>
      </c>
      <c r="K34" s="58">
        <v>6416.1318414231218</v>
      </c>
      <c r="L34" s="58">
        <v>6757.1502682141472</v>
      </c>
      <c r="M34" s="58">
        <v>6472.8939910704157</v>
      </c>
      <c r="N34" s="58">
        <v>6619.5915625597327</v>
      </c>
      <c r="O34" s="58">
        <v>6694.5815683924711</v>
      </c>
      <c r="P34" s="58">
        <v>6756.5302496622371</v>
      </c>
      <c r="Q34" s="58">
        <v>6799.1292934504181</v>
      </c>
      <c r="R34" s="58">
        <v>6760.100781427217</v>
      </c>
    </row>
    <row r="35" spans="2:20" ht="14">
      <c r="B35" s="55" t="s">
        <v>15</v>
      </c>
      <c r="C35" s="55" t="s">
        <v>13</v>
      </c>
      <c r="D35" s="58">
        <v>3931.7942788454829</v>
      </c>
      <c r="E35" s="58">
        <v>4166.4866775240771</v>
      </c>
      <c r="F35" s="58">
        <v>4414.364058846546</v>
      </c>
      <c r="G35" s="58">
        <v>4673.1750786204548</v>
      </c>
      <c r="H35" s="58">
        <v>6055.5655319000898</v>
      </c>
      <c r="I35" s="58">
        <v>6673.9897285310408</v>
      </c>
      <c r="J35" s="58">
        <v>7347.8111893528458</v>
      </c>
      <c r="K35" s="58">
        <v>7990.3795317237254</v>
      </c>
      <c r="L35" s="58">
        <v>8622.7884835117093</v>
      </c>
      <c r="M35" s="58">
        <v>7826.4135299106838</v>
      </c>
      <c r="N35" s="58">
        <v>8075.658292332203</v>
      </c>
      <c r="O35" s="58">
        <v>8291.880783427232</v>
      </c>
      <c r="P35" s="58">
        <v>8485.0291532727751</v>
      </c>
      <c r="Q35" s="58">
        <v>8641.8401439110603</v>
      </c>
      <c r="R35" s="58">
        <v>8482.1333077883901</v>
      </c>
    </row>
    <row r="36" spans="2:20" ht="14">
      <c r="B36" s="55" t="s">
        <v>16</v>
      </c>
      <c r="C36" s="55" t="s">
        <v>17</v>
      </c>
      <c r="D36" s="58">
        <v>6950.101711441479</v>
      </c>
      <c r="E36" s="58">
        <v>7686.9477845288457</v>
      </c>
      <c r="F36" s="58">
        <v>8428.439065326771</v>
      </c>
      <c r="G36" s="58">
        <v>9129.4299413982644</v>
      </c>
      <c r="H36" s="58">
        <v>8489.7681398251752</v>
      </c>
      <c r="I36" s="58">
        <v>10726.763363947175</v>
      </c>
      <c r="J36" s="58">
        <v>11824.627639846874</v>
      </c>
      <c r="K36" s="58">
        <v>12864.621603123238</v>
      </c>
      <c r="L36" s="58">
        <v>13831.969088162723</v>
      </c>
      <c r="M36" s="58">
        <v>14848.91014399507</v>
      </c>
      <c r="N36" s="58">
        <v>12419.912410201374</v>
      </c>
      <c r="O36" s="58">
        <v>12646.988130157744</v>
      </c>
      <c r="P36" s="58">
        <v>12805.519555806915</v>
      </c>
      <c r="Q36" s="58">
        <v>12955.73931964576</v>
      </c>
      <c r="R36" s="58">
        <v>13094.913965838427</v>
      </c>
    </row>
    <row r="37" spans="2:20" ht="14">
      <c r="B37" s="55" t="s">
        <v>18</v>
      </c>
      <c r="C37" s="55" t="s">
        <v>17</v>
      </c>
      <c r="D37" s="58">
        <v>6543.2768805361929</v>
      </c>
      <c r="E37" s="58">
        <v>7212.9349448612102</v>
      </c>
      <c r="F37" s="58">
        <v>7950.239535379158</v>
      </c>
      <c r="G37" s="58">
        <v>8713.9220166138493</v>
      </c>
      <c r="H37" s="58">
        <v>9497.1751909609611</v>
      </c>
      <c r="I37" s="58">
        <v>9621.1639272666671</v>
      </c>
      <c r="J37" s="58">
        <v>10430.379752304474</v>
      </c>
      <c r="K37" s="58">
        <v>11256.871797415843</v>
      </c>
      <c r="L37" s="58">
        <v>12104.881095468731</v>
      </c>
      <c r="M37" s="58">
        <v>13058.270925640858</v>
      </c>
      <c r="N37" s="58">
        <v>11026.765419623705</v>
      </c>
      <c r="O37" s="58">
        <v>11275.632001948734</v>
      </c>
      <c r="P37" s="58">
        <v>11471.252934360651</v>
      </c>
      <c r="Q37" s="58">
        <v>11613.935106223184</v>
      </c>
      <c r="R37" s="58">
        <v>11738.865256740648</v>
      </c>
      <c r="T37" s="84"/>
    </row>
    <row r="38" spans="2:20" ht="14">
      <c r="B38" s="55" t="s">
        <v>19</v>
      </c>
      <c r="C38" s="55" t="s">
        <v>20</v>
      </c>
      <c r="D38" s="58">
        <v>3541.0845424078871</v>
      </c>
      <c r="E38" s="58">
        <v>3538.214943913229</v>
      </c>
      <c r="F38" s="58">
        <v>3523.8669514399394</v>
      </c>
      <c r="G38" s="58">
        <v>3520.9973529452809</v>
      </c>
      <c r="H38" s="58">
        <v>3533.9105461712425</v>
      </c>
      <c r="I38" s="58">
        <v>3727.4900360231959</v>
      </c>
      <c r="J38" s="58">
        <v>3947.3108659882932</v>
      </c>
      <c r="K38" s="58">
        <v>4102.2581352778898</v>
      </c>
      <c r="L38" s="58">
        <v>4241.9380185703885</v>
      </c>
      <c r="M38" s="58">
        <v>4361.392821954003</v>
      </c>
      <c r="N38" s="58">
        <v>4322.0122552690418</v>
      </c>
      <c r="O38" s="58">
        <v>4439.9737527667457</v>
      </c>
      <c r="P38" s="58">
        <v>4537.6788230938619</v>
      </c>
      <c r="Q38" s="58">
        <v>4622.5565831508084</v>
      </c>
      <c r="R38" s="58">
        <v>4703.7866246448493</v>
      </c>
    </row>
    <row r="39" spans="2:20" ht="14">
      <c r="B39" s="55" t="s">
        <v>21</v>
      </c>
      <c r="C39" s="55" t="s">
        <v>22</v>
      </c>
      <c r="D39" s="58">
        <v>1233.7744961588337</v>
      </c>
      <c r="E39" s="58">
        <v>1309.9664760540845</v>
      </c>
      <c r="F39" s="58">
        <v>1371.9767163194847</v>
      </c>
      <c r="G39" s="58">
        <v>1435.8708771384308</v>
      </c>
      <c r="H39" s="58">
        <v>1492.7511659451065</v>
      </c>
      <c r="I39" s="58">
        <v>1540.490363840398</v>
      </c>
      <c r="J39" s="58">
        <v>1579.6091735554755</v>
      </c>
      <c r="K39" s="58">
        <v>1714.2662630847569</v>
      </c>
      <c r="L39" s="58">
        <v>1738.2817682849673</v>
      </c>
      <c r="M39" s="58">
        <v>1757.6038056853945</v>
      </c>
      <c r="N39" s="58">
        <v>1777.8475885317775</v>
      </c>
      <c r="O39" s="58">
        <v>1798.903498471024</v>
      </c>
      <c r="P39" s="58">
        <v>1745.766728496543</v>
      </c>
      <c r="Q39" s="58">
        <v>1754.1752331080547</v>
      </c>
      <c r="R39" s="58">
        <v>1850.2898266287461</v>
      </c>
    </row>
    <row r="40" spans="2:20" ht="14">
      <c r="B40" s="55" t="s">
        <v>23</v>
      </c>
      <c r="C40" s="55" t="s">
        <v>24</v>
      </c>
      <c r="D40" s="58">
        <v>1962.4846605686694</v>
      </c>
      <c r="E40" s="58">
        <v>2021.9538927071137</v>
      </c>
      <c r="F40" s="58">
        <v>2075.2314130248483</v>
      </c>
      <c r="G40" s="58">
        <v>2133.6926920762007</v>
      </c>
      <c r="H40" s="58">
        <v>2194.1698773017379</v>
      </c>
      <c r="I40" s="58">
        <v>2674.3611579349072</v>
      </c>
      <c r="J40" s="58">
        <v>2899.0732098759631</v>
      </c>
      <c r="K40" s="58">
        <v>3118.7371765558482</v>
      </c>
      <c r="L40" s="58">
        <v>3329.1473482509432</v>
      </c>
      <c r="M40" s="58">
        <v>3532.4274170832155</v>
      </c>
      <c r="N40" s="58">
        <v>3839.1125187733069</v>
      </c>
      <c r="O40" s="58">
        <v>4097.0061420486709</v>
      </c>
      <c r="P40" s="58">
        <v>4313.8374442703316</v>
      </c>
      <c r="Q40" s="58">
        <v>4552.424401601128</v>
      </c>
      <c r="R40" s="58">
        <v>4757.4763409778179</v>
      </c>
    </row>
    <row r="41" spans="2:20" ht="14">
      <c r="B41" s="55" t="s">
        <v>25</v>
      </c>
      <c r="C41" s="55" t="s">
        <v>24</v>
      </c>
      <c r="D41" s="58">
        <v>1471.7555004528849</v>
      </c>
      <c r="E41" s="58">
        <v>1511.2096641476398</v>
      </c>
      <c r="F41" s="58">
        <v>1548.6479216682103</v>
      </c>
      <c r="G41" s="58">
        <v>1605.0932945453781</v>
      </c>
      <c r="H41" s="58">
        <v>1637.0598067360188</v>
      </c>
      <c r="I41" s="58">
        <v>1640.7874879314288</v>
      </c>
      <c r="J41" s="58">
        <v>1736.4318287082535</v>
      </c>
      <c r="K41" s="58">
        <v>1845.1257560524912</v>
      </c>
      <c r="L41" s="58">
        <v>1946.2794966907632</v>
      </c>
      <c r="M41" s="58">
        <v>2043.0102492569222</v>
      </c>
      <c r="N41" s="58">
        <v>1951.2233940329693</v>
      </c>
      <c r="O41" s="58">
        <v>2050.9008971835615</v>
      </c>
      <c r="P41" s="58">
        <v>2121.9208860314993</v>
      </c>
      <c r="Q41" s="58">
        <v>2160.5608517671708</v>
      </c>
      <c r="R41" s="58">
        <v>2160.9179066763172</v>
      </c>
    </row>
    <row r="42" spans="2:20" ht="14">
      <c r="B42" s="55" t="s">
        <v>26</v>
      </c>
      <c r="C42" s="55" t="s">
        <v>24</v>
      </c>
      <c r="D42" s="58">
        <v>847.5445529464514</v>
      </c>
      <c r="E42" s="58">
        <v>851.14438540035246</v>
      </c>
      <c r="F42" s="58">
        <v>857.48009051921815</v>
      </c>
      <c r="G42" s="58">
        <v>855.17619774872162</v>
      </c>
      <c r="H42" s="58">
        <v>862.08787606021156</v>
      </c>
      <c r="I42" s="58">
        <v>972.35097333454485</v>
      </c>
      <c r="J42" s="58">
        <v>1019.9424843276732</v>
      </c>
      <c r="K42" s="58">
        <v>1062.0587971005034</v>
      </c>
      <c r="L42" s="58">
        <v>1104.6473968463499</v>
      </c>
      <c r="M42" s="58">
        <v>1135.6453135194254</v>
      </c>
      <c r="N42" s="58">
        <v>1330.4819226917211</v>
      </c>
      <c r="O42" s="58">
        <v>1441.2371042571606</v>
      </c>
      <c r="P42" s="58">
        <v>1511.4469922550988</v>
      </c>
      <c r="Q42" s="58">
        <v>1574.5867428972781</v>
      </c>
      <c r="R42" s="58">
        <v>1613.6029167694653</v>
      </c>
    </row>
    <row r="43" spans="2:20" ht="14">
      <c r="B43" s="55" t="s">
        <v>27</v>
      </c>
      <c r="C43" s="55" t="s">
        <v>24</v>
      </c>
      <c r="D43" s="58">
        <v>2406.5599920818968</v>
      </c>
      <c r="E43" s="58">
        <v>2490.3640916087115</v>
      </c>
      <c r="F43" s="58">
        <v>2578.4879900802084</v>
      </c>
      <c r="G43" s="58">
        <v>2659.7002102402148</v>
      </c>
      <c r="H43" s="58">
        <v>2742.4963566799379</v>
      </c>
      <c r="I43" s="58">
        <v>2823.5425159142728</v>
      </c>
      <c r="J43" s="58">
        <v>2991.402482116252</v>
      </c>
      <c r="K43" s="58">
        <v>3157.1297223402485</v>
      </c>
      <c r="L43" s="58">
        <v>3329.7992747112544</v>
      </c>
      <c r="M43" s="58">
        <v>3494.3406353445607</v>
      </c>
      <c r="N43" s="58">
        <v>3710.0768442242688</v>
      </c>
      <c r="O43" s="58">
        <v>3937.9809579057787</v>
      </c>
      <c r="P43" s="58">
        <v>4181.2791983693678</v>
      </c>
      <c r="Q43" s="58">
        <v>4373.6690361091651</v>
      </c>
      <c r="R43" s="58">
        <v>4537.8516330905059</v>
      </c>
    </row>
    <row r="44" spans="2:20" ht="14">
      <c r="B44" s="55" t="s">
        <v>28</v>
      </c>
      <c r="C44" s="55" t="s">
        <v>24</v>
      </c>
      <c r="D44" s="58">
        <v>1769.3896477414196</v>
      </c>
      <c r="E44" s="58">
        <v>1770.9735740211361</v>
      </c>
      <c r="F44" s="58">
        <v>1769.2456544432634</v>
      </c>
      <c r="G44" s="58">
        <v>1797.3243475836914</v>
      </c>
      <c r="H44" s="58">
        <v>1848.5859617272415</v>
      </c>
      <c r="I44" s="58">
        <v>1766.4871739218129</v>
      </c>
      <c r="J44" s="58">
        <v>1877.8225091692159</v>
      </c>
      <c r="K44" s="58">
        <v>1943.8648003316257</v>
      </c>
      <c r="L44" s="58">
        <v>1985.5129877152126</v>
      </c>
      <c r="M44" s="58">
        <v>2021.4513168963847</v>
      </c>
      <c r="N44" s="58">
        <v>2309.6144929850507</v>
      </c>
      <c r="O44" s="58">
        <v>2406.2527791647558</v>
      </c>
      <c r="P44" s="58">
        <v>2464.1305730419012</v>
      </c>
      <c r="Q44" s="58">
        <v>2504.4064370451051</v>
      </c>
      <c r="R44" s="58">
        <v>2532.0657206026772</v>
      </c>
    </row>
    <row r="45" spans="2:20" ht="14">
      <c r="B45" s="55" t="s">
        <v>41</v>
      </c>
      <c r="C45" s="55" t="s">
        <v>42</v>
      </c>
      <c r="D45" s="63">
        <v>499.94693885024731</v>
      </c>
      <c r="E45" s="63">
        <v>509.54745432165043</v>
      </c>
      <c r="F45" s="63">
        <v>556.65765961570401</v>
      </c>
      <c r="G45" s="63">
        <v>596.4088496088649</v>
      </c>
      <c r="H45" s="63">
        <v>670.10981272997276</v>
      </c>
      <c r="I45" s="63">
        <v>749.40516102117851</v>
      </c>
      <c r="J45" s="63">
        <v>792.3551315418955</v>
      </c>
      <c r="K45" s="63">
        <v>886.42964958262746</v>
      </c>
      <c r="L45" s="63">
        <v>954.26740273574262</v>
      </c>
      <c r="M45" s="63">
        <v>986.4824223338436</v>
      </c>
      <c r="N45" s="63">
        <v>1003.3846710108039</v>
      </c>
      <c r="O45" s="63">
        <v>1003.2580101109667</v>
      </c>
      <c r="P45" s="63">
        <v>994.03477505933961</v>
      </c>
      <c r="Q45" s="63">
        <v>979.65738303910462</v>
      </c>
      <c r="R45" s="63">
        <v>1027.5774783714971</v>
      </c>
    </row>
    <row r="46" spans="2:20" ht="14.5" thickBot="1">
      <c r="B46" s="56" t="s">
        <v>61</v>
      </c>
      <c r="C46" s="56"/>
      <c r="D46" s="59">
        <v>42823.508153830851</v>
      </c>
      <c r="E46" s="59">
        <v>45492.651697760084</v>
      </c>
      <c r="F46" s="59">
        <v>48216.792710535759</v>
      </c>
      <c r="G46" s="59">
        <v>50934.636587216213</v>
      </c>
      <c r="H46" s="59">
        <v>56882.785663059622</v>
      </c>
      <c r="I46" s="59">
        <v>62799.170492589074</v>
      </c>
      <c r="J46" s="59">
        <v>68443.9707229716</v>
      </c>
      <c r="K46" s="59">
        <v>73941.278513571655</v>
      </c>
      <c r="L46" s="59">
        <v>79070.208676241644</v>
      </c>
      <c r="M46" s="59">
        <v>78579.237186312617</v>
      </c>
      <c r="N46" s="59">
        <v>75594.601801606317</v>
      </c>
      <c r="O46" s="59">
        <v>77449.892617222751</v>
      </c>
      <c r="P46" s="59">
        <v>78866.50183946488</v>
      </c>
      <c r="Q46" s="59">
        <v>80037.082095496095</v>
      </c>
      <c r="R46" s="59">
        <v>80398.096942382195</v>
      </c>
    </row>
    <row r="47" spans="2:20">
      <c r="Q47" s="66"/>
    </row>
    <row r="48" spans="2:20" ht="14">
      <c r="B48" s="232" t="s">
        <v>35</v>
      </c>
      <c r="C48" s="233"/>
      <c r="D48" s="233"/>
      <c r="E48" s="233"/>
      <c r="F48" s="233"/>
      <c r="G48" s="233"/>
      <c r="H48" s="233"/>
      <c r="I48" s="233"/>
      <c r="J48" s="233"/>
      <c r="K48" s="233"/>
      <c r="L48" s="233"/>
      <c r="M48" s="233"/>
      <c r="N48" s="233"/>
      <c r="O48" s="233"/>
      <c r="P48" s="233"/>
      <c r="Q48" s="233"/>
      <c r="R48" s="234"/>
    </row>
    <row r="49" spans="2:20" ht="17.25" customHeight="1">
      <c r="B49" s="226" t="s">
        <v>95</v>
      </c>
      <c r="C49" s="227"/>
      <c r="D49" s="227"/>
      <c r="E49" s="227"/>
      <c r="F49" s="227"/>
      <c r="G49" s="227"/>
      <c r="H49" s="227"/>
      <c r="I49" s="227"/>
      <c r="J49" s="227"/>
      <c r="K49" s="227"/>
      <c r="L49" s="227"/>
      <c r="M49" s="227"/>
      <c r="N49" s="227"/>
      <c r="O49" s="227"/>
      <c r="P49" s="227"/>
      <c r="Q49" s="227"/>
      <c r="R49" s="228"/>
    </row>
    <row r="50" spans="2:20" ht="17.25" customHeight="1">
      <c r="B50" s="229"/>
      <c r="C50" s="230"/>
      <c r="D50" s="230"/>
      <c r="E50" s="230"/>
      <c r="F50" s="230"/>
      <c r="G50" s="230"/>
      <c r="H50" s="230"/>
      <c r="I50" s="230"/>
      <c r="J50" s="230"/>
      <c r="K50" s="230"/>
      <c r="L50" s="230"/>
      <c r="M50" s="230"/>
      <c r="N50" s="230"/>
      <c r="O50" s="230"/>
      <c r="P50" s="230"/>
      <c r="Q50" s="230"/>
      <c r="R50" s="231"/>
      <c r="T50" s="88"/>
    </row>
    <row r="52" spans="2:20" ht="21.75" customHeight="1">
      <c r="B52" s="22" t="s">
        <v>47</v>
      </c>
    </row>
    <row r="53" spans="2:20" ht="14.5" thickBot="1">
      <c r="B53" s="56" t="s">
        <v>118</v>
      </c>
      <c r="C53" s="56" t="s">
        <v>0</v>
      </c>
      <c r="D53" s="57" t="s">
        <v>1</v>
      </c>
      <c r="E53" s="57" t="s">
        <v>2</v>
      </c>
      <c r="F53" s="57" t="s">
        <v>3</v>
      </c>
      <c r="G53" s="57" t="s">
        <v>4</v>
      </c>
      <c r="H53" s="57" t="s">
        <v>5</v>
      </c>
      <c r="I53" s="57" t="s">
        <v>6</v>
      </c>
      <c r="J53" s="57" t="s">
        <v>7</v>
      </c>
      <c r="K53" s="57" t="s">
        <v>8</v>
      </c>
      <c r="L53" s="57" t="s">
        <v>9</v>
      </c>
      <c r="M53" s="57" t="s">
        <v>10</v>
      </c>
      <c r="N53" s="57">
        <v>2016</v>
      </c>
      <c r="O53" s="57">
        <v>2017</v>
      </c>
      <c r="P53" s="57">
        <v>2018</v>
      </c>
      <c r="Q53" s="57" t="s">
        <v>32</v>
      </c>
      <c r="R53" s="57" t="s">
        <v>33</v>
      </c>
    </row>
    <row r="54" spans="2:20" ht="14">
      <c r="B54" s="55" t="s">
        <v>45</v>
      </c>
      <c r="C54" s="55" t="s">
        <v>11</v>
      </c>
      <c r="D54" s="58">
        <v>727.39191243238861</v>
      </c>
      <c r="E54" s="58">
        <v>744.52108822416994</v>
      </c>
      <c r="F54" s="58">
        <v>754.32083103944581</v>
      </c>
      <c r="G54" s="58">
        <v>753.40345850089875</v>
      </c>
      <c r="H54" s="58">
        <v>691.5412022929994</v>
      </c>
      <c r="I54" s="58">
        <v>725.3091081572378</v>
      </c>
      <c r="J54" s="58">
        <v>744.85738737813756</v>
      </c>
      <c r="K54" s="58">
        <v>756.09069649653122</v>
      </c>
      <c r="L54" s="58">
        <v>773.14329295204948</v>
      </c>
      <c r="M54" s="58">
        <v>967.46761219794575</v>
      </c>
      <c r="N54" s="58">
        <v>971.51664796741431</v>
      </c>
      <c r="O54" s="58">
        <v>967.79071375866636</v>
      </c>
      <c r="P54" s="58">
        <v>979.18923667025069</v>
      </c>
      <c r="Q54" s="58">
        <v>991.22664034088166</v>
      </c>
      <c r="R54" s="58">
        <v>976.57108503999996</v>
      </c>
    </row>
    <row r="55" spans="2:20" ht="14">
      <c r="B55" s="55" t="s">
        <v>12</v>
      </c>
      <c r="C55" s="55" t="s">
        <v>13</v>
      </c>
      <c r="D55" s="58">
        <v>6839.5937754554952</v>
      </c>
      <c r="E55" s="58">
        <v>7561.3228662879219</v>
      </c>
      <c r="F55" s="58">
        <v>8348.317489409319</v>
      </c>
      <c r="G55" s="58">
        <v>9182.4466336754431</v>
      </c>
      <c r="H55" s="58">
        <v>11817.326852919159</v>
      </c>
      <c r="I55" s="58">
        <v>13309.746689261512</v>
      </c>
      <c r="J55" s="58">
        <v>14804.04241104719</v>
      </c>
      <c r="K55" s="58">
        <v>15702.465910498791</v>
      </c>
      <c r="L55" s="58">
        <v>15928.079280137408</v>
      </c>
      <c r="M55" s="58">
        <v>15972.133207193632</v>
      </c>
      <c r="N55" s="58">
        <v>15735.418057105784</v>
      </c>
      <c r="O55" s="58">
        <v>15627.064398605255</v>
      </c>
      <c r="P55" s="58">
        <v>15697.996051221109</v>
      </c>
      <c r="Q55" s="58">
        <v>15969.629264666311</v>
      </c>
      <c r="R55" s="58">
        <v>16100.331858940001</v>
      </c>
    </row>
    <row r="56" spans="2:20" ht="14">
      <c r="B56" s="55" t="s">
        <v>14</v>
      </c>
      <c r="C56" s="55" t="s">
        <v>13</v>
      </c>
      <c r="D56" s="58">
        <v>3767.0300949488774</v>
      </c>
      <c r="E56" s="58">
        <v>4059.9312992287832</v>
      </c>
      <c r="F56" s="58">
        <v>4307.8301129276952</v>
      </c>
      <c r="G56" s="58">
        <v>4643.3079490705995</v>
      </c>
      <c r="H56" s="58">
        <v>4869.6156130875534</v>
      </c>
      <c r="I56" s="58">
        <v>5217.7713738797393</v>
      </c>
      <c r="J56" s="58">
        <v>5707.1519747060111</v>
      </c>
      <c r="K56" s="58">
        <v>6105.8878226231927</v>
      </c>
      <c r="L56" s="58">
        <v>6222.2640362370539</v>
      </c>
      <c r="M56" s="58">
        <v>6412.75569682887</v>
      </c>
      <c r="N56" s="58">
        <v>6408.060407980005</v>
      </c>
      <c r="O56" s="58">
        <v>6364.7598387311655</v>
      </c>
      <c r="P56" s="58">
        <v>6492.3948254236157</v>
      </c>
      <c r="Q56" s="58">
        <v>6646.1973736489745</v>
      </c>
      <c r="R56" s="58">
        <v>6708.0562780115997</v>
      </c>
    </row>
    <row r="57" spans="2:20" ht="14">
      <c r="B57" s="55" t="s">
        <v>15</v>
      </c>
      <c r="C57" s="55" t="s">
        <v>13</v>
      </c>
      <c r="D57" s="58">
        <v>4064.1394590076256</v>
      </c>
      <c r="E57" s="58">
        <v>4468.6712258405023</v>
      </c>
      <c r="F57" s="58">
        <v>4914.2295316939253</v>
      </c>
      <c r="G57" s="58">
        <v>5435.3754737777526</v>
      </c>
      <c r="H57" s="58">
        <v>5956.2667828228596</v>
      </c>
      <c r="I57" s="58">
        <v>6463.9253048905539</v>
      </c>
      <c r="J57" s="58">
        <v>7031.8532934672376</v>
      </c>
      <c r="K57" s="58">
        <v>7429.9736640154688</v>
      </c>
      <c r="L57" s="58">
        <v>7552.1493700161845</v>
      </c>
      <c r="M57" s="58">
        <v>7785.4070783178586</v>
      </c>
      <c r="N57" s="58">
        <v>7917.561493727203</v>
      </c>
      <c r="O57" s="58">
        <v>8017.2970071310447</v>
      </c>
      <c r="P57" s="58">
        <v>8093.7556503741525</v>
      </c>
      <c r="Q57" s="58">
        <v>8254.1211946284438</v>
      </c>
      <c r="R57" s="58">
        <v>8403.2287400799996</v>
      </c>
    </row>
    <row r="58" spans="2:20" ht="14">
      <c r="B58" s="55" t="s">
        <v>16</v>
      </c>
      <c r="C58" s="55" t="s">
        <v>17</v>
      </c>
      <c r="D58" s="58">
        <v>6880.8442665031325</v>
      </c>
      <c r="E58" s="58">
        <v>7523.8517831585459</v>
      </c>
      <c r="F58" s="58">
        <v>8058.3886222365481</v>
      </c>
      <c r="G58" s="58">
        <v>8754.7642316582787</v>
      </c>
      <c r="H58" s="58">
        <v>9623.8938843248743</v>
      </c>
      <c r="I58" s="58">
        <v>10484.396511181711</v>
      </c>
      <c r="J58" s="58">
        <v>11240.450998550148</v>
      </c>
      <c r="K58" s="58">
        <v>11894.328024297767</v>
      </c>
      <c r="L58" s="58">
        <v>12346.86516539932</v>
      </c>
      <c r="M58" s="58">
        <v>12178.675683030384</v>
      </c>
      <c r="N58" s="58">
        <v>12375.200535052718</v>
      </c>
      <c r="O58" s="58">
        <v>12534.124932352554</v>
      </c>
      <c r="P58" s="58">
        <v>12640.977116972786</v>
      </c>
      <c r="Q58" s="58">
        <v>12712.217835571531</v>
      </c>
      <c r="R58" s="58">
        <v>12874.535003421499</v>
      </c>
    </row>
    <row r="59" spans="2:20" ht="14">
      <c r="B59" s="55" t="s">
        <v>18</v>
      </c>
      <c r="C59" s="55" t="s">
        <v>17</v>
      </c>
      <c r="D59" s="58">
        <v>6420.5422895977363</v>
      </c>
      <c r="E59" s="58">
        <v>7048.8744103598128</v>
      </c>
      <c r="F59" s="58">
        <v>7554.8375934704954</v>
      </c>
      <c r="G59" s="58">
        <v>8121.2974905344518</v>
      </c>
      <c r="H59" s="58">
        <v>8745.1084683559566</v>
      </c>
      <c r="I59" s="58">
        <v>9291.169537752452</v>
      </c>
      <c r="J59" s="58">
        <v>9754.7031783830807</v>
      </c>
      <c r="K59" s="58">
        <v>10275.293900118684</v>
      </c>
      <c r="L59" s="58">
        <v>10649.192455953167</v>
      </c>
      <c r="M59" s="58">
        <v>10762.103865065597</v>
      </c>
      <c r="N59" s="58">
        <v>10961.843978349722</v>
      </c>
      <c r="O59" s="58">
        <v>11092.888546730492</v>
      </c>
      <c r="P59" s="58">
        <v>11201.990549742659</v>
      </c>
      <c r="Q59" s="58">
        <v>11346.886835181926</v>
      </c>
      <c r="R59" s="58">
        <v>11533.8353262563</v>
      </c>
    </row>
    <row r="60" spans="2:20" ht="14">
      <c r="B60" s="55" t="s">
        <v>19</v>
      </c>
      <c r="C60" s="55" t="s">
        <v>20</v>
      </c>
      <c r="D60" s="58">
        <v>3727.4463485064775</v>
      </c>
      <c r="E60" s="58">
        <v>3690.2737426555186</v>
      </c>
      <c r="F60" s="58">
        <v>3640.1513181685564</v>
      </c>
      <c r="G60" s="58">
        <v>3638.6234624508543</v>
      </c>
      <c r="H60" s="58">
        <v>3547.4549687354638</v>
      </c>
      <c r="I60" s="58">
        <v>3666.0494888476178</v>
      </c>
      <c r="J60" s="58">
        <v>3831.4891112958517</v>
      </c>
      <c r="K60" s="58">
        <v>3981.4349509002664</v>
      </c>
      <c r="L60" s="58">
        <v>4058.5453020170835</v>
      </c>
      <c r="M60" s="58">
        <v>4118.6217455969736</v>
      </c>
      <c r="N60" s="58">
        <v>4164.4901088010083</v>
      </c>
      <c r="O60" s="58">
        <v>4153.4220074835939</v>
      </c>
      <c r="P60" s="58">
        <v>4238.3996298966767</v>
      </c>
      <c r="Q60" s="58">
        <v>4312.5983373842055</v>
      </c>
      <c r="R60" s="58">
        <v>4360.9830217509498</v>
      </c>
    </row>
    <row r="61" spans="2:20" ht="14">
      <c r="B61" s="55" t="s">
        <v>21</v>
      </c>
      <c r="C61" s="55" t="s">
        <v>22</v>
      </c>
      <c r="D61" s="58">
        <v>1189.8436130062748</v>
      </c>
      <c r="E61" s="58">
        <v>1326.4021971961515</v>
      </c>
      <c r="F61" s="58">
        <v>1378.4456267860144</v>
      </c>
      <c r="G61" s="58">
        <v>1484.3301260256032</v>
      </c>
      <c r="H61" s="58">
        <v>1565.5369368866573</v>
      </c>
      <c r="I61" s="58">
        <v>1637.3961245406315</v>
      </c>
      <c r="J61" s="58">
        <v>1688.6598358519072</v>
      </c>
      <c r="K61" s="58">
        <v>1694.9379632770806</v>
      </c>
      <c r="L61" s="58">
        <v>1704.7660297556113</v>
      </c>
      <c r="M61" s="58">
        <v>1701.7781390164887</v>
      </c>
      <c r="N61" s="58">
        <v>1722.8487498448626</v>
      </c>
      <c r="O61" s="58">
        <v>1706.1901068351413</v>
      </c>
      <c r="P61" s="58">
        <v>1788.2653341403707</v>
      </c>
      <c r="Q61" s="58">
        <v>1803.651965631429</v>
      </c>
      <c r="R61" s="58">
        <v>1816.93960293893</v>
      </c>
    </row>
    <row r="62" spans="2:20" ht="14">
      <c r="B62" s="55" t="s">
        <v>23</v>
      </c>
      <c r="C62" s="55" t="s">
        <v>24</v>
      </c>
      <c r="D62" s="58">
        <v>1912.6131871522432</v>
      </c>
      <c r="E62" s="58">
        <v>2008.6597494853886</v>
      </c>
      <c r="F62" s="58">
        <v>2068.5943839889724</v>
      </c>
      <c r="G62" s="58">
        <v>2307.9027989987803</v>
      </c>
      <c r="H62" s="58">
        <v>2500.2485017861527</v>
      </c>
      <c r="I62" s="58">
        <v>2628.2392271723043</v>
      </c>
      <c r="J62" s="58">
        <v>2897.5402982034293</v>
      </c>
      <c r="K62" s="58">
        <v>3164.4827172353753</v>
      </c>
      <c r="L62" s="58">
        <v>3441.3087613478951</v>
      </c>
      <c r="M62" s="58">
        <v>3669.4121492853942</v>
      </c>
      <c r="N62" s="58">
        <v>3809.9467548959542</v>
      </c>
      <c r="O62" s="58">
        <v>3943.6227119333439</v>
      </c>
      <c r="P62" s="58">
        <v>4125.1897819440592</v>
      </c>
      <c r="Q62" s="58">
        <v>4300.5619125494204</v>
      </c>
      <c r="R62" s="58">
        <v>4524.9289147433374</v>
      </c>
    </row>
    <row r="63" spans="2:20" ht="14">
      <c r="B63" s="55" t="s">
        <v>25</v>
      </c>
      <c r="C63" s="55" t="s">
        <v>24</v>
      </c>
      <c r="D63" s="58">
        <v>1408.953307439044</v>
      </c>
      <c r="E63" s="58">
        <v>1441.8774375345838</v>
      </c>
      <c r="F63" s="58">
        <v>1409.510495193565</v>
      </c>
      <c r="G63" s="58">
        <v>1493.5527562491429</v>
      </c>
      <c r="H63" s="58">
        <v>1537.3966260717809</v>
      </c>
      <c r="I63" s="58">
        <v>1610.2848751086126</v>
      </c>
      <c r="J63" s="58">
        <v>1683.9245520543509</v>
      </c>
      <c r="K63" s="58">
        <v>1750.3061063232026</v>
      </c>
      <c r="L63" s="58">
        <v>1824.9103851676275</v>
      </c>
      <c r="M63" s="58">
        <v>1879.3486977456444</v>
      </c>
      <c r="N63" s="58">
        <v>1913.8188075893672</v>
      </c>
      <c r="O63" s="58">
        <v>1884.13138033362</v>
      </c>
      <c r="P63" s="58">
        <v>1875.4430713287027</v>
      </c>
      <c r="Q63" s="58">
        <v>1876.6522380420085</v>
      </c>
      <c r="R63" s="58">
        <v>1933.8080733595405</v>
      </c>
    </row>
    <row r="64" spans="2:20" ht="14">
      <c r="B64" s="55" t="s">
        <v>26</v>
      </c>
      <c r="C64" s="55" t="s">
        <v>24</v>
      </c>
      <c r="D64" s="58">
        <v>836.1236571467781</v>
      </c>
      <c r="E64" s="58">
        <v>879.5999331941789</v>
      </c>
      <c r="F64" s="58">
        <v>849.98837299898275</v>
      </c>
      <c r="G64" s="58">
        <v>913.9458324749985</v>
      </c>
      <c r="H64" s="58">
        <v>912.69976216125406</v>
      </c>
      <c r="I64" s="58">
        <v>993.64647482936562</v>
      </c>
      <c r="J64" s="58">
        <v>1079.8969900559478</v>
      </c>
      <c r="K64" s="58">
        <v>1143.922754191598</v>
      </c>
      <c r="L64" s="58">
        <v>1207.2141392499154</v>
      </c>
      <c r="M64" s="58">
        <v>1265.1793977147297</v>
      </c>
      <c r="N64" s="58">
        <v>1306.5999659151448</v>
      </c>
      <c r="O64" s="58">
        <v>1358.7665836134959</v>
      </c>
      <c r="P64" s="58">
        <v>1405.7724054541179</v>
      </c>
      <c r="Q64" s="58">
        <v>1425.9448185054723</v>
      </c>
      <c r="R64" s="58">
        <v>1469.6409408477232</v>
      </c>
    </row>
    <row r="65" spans="2:18" ht="14">
      <c r="B65" s="55" t="s">
        <v>27</v>
      </c>
      <c r="C65" s="55" t="s">
        <v>24</v>
      </c>
      <c r="D65" s="58">
        <v>2352.4377164358757</v>
      </c>
      <c r="E65" s="58">
        <v>2467.4717942622156</v>
      </c>
      <c r="F65" s="58">
        <v>2462.7201329307845</v>
      </c>
      <c r="G65" s="58">
        <v>2605.4449871505626</v>
      </c>
      <c r="H65" s="58">
        <v>2642.8398559607108</v>
      </c>
      <c r="I65" s="58">
        <v>2766.4933549561456</v>
      </c>
      <c r="J65" s="58">
        <v>2964.5291870772062</v>
      </c>
      <c r="K65" s="58">
        <v>3136.0397388277329</v>
      </c>
      <c r="L65" s="58">
        <v>3339.6584149694795</v>
      </c>
      <c r="M65" s="58">
        <v>3525.4142563542332</v>
      </c>
      <c r="N65" s="58">
        <v>3644.0083377659148</v>
      </c>
      <c r="O65" s="58">
        <v>3774.722633066976</v>
      </c>
      <c r="P65" s="58">
        <v>3926.4950747362936</v>
      </c>
      <c r="Q65" s="58">
        <v>4082.0932724727522</v>
      </c>
      <c r="R65" s="58">
        <v>4343.7182167492392</v>
      </c>
    </row>
    <row r="66" spans="2:18" ht="14">
      <c r="B66" s="55" t="s">
        <v>28</v>
      </c>
      <c r="C66" s="55" t="s">
        <v>24</v>
      </c>
      <c r="D66" s="58">
        <v>1701.6410511689412</v>
      </c>
      <c r="E66" s="58">
        <v>1709.2458327357449</v>
      </c>
      <c r="F66" s="58">
        <v>1629.5489750422253</v>
      </c>
      <c r="G66" s="58">
        <v>1717.7148108716863</v>
      </c>
      <c r="H66" s="58">
        <v>1648.4418843504109</v>
      </c>
      <c r="I66" s="58">
        <v>1759.2768122264847</v>
      </c>
      <c r="J66" s="58">
        <v>1899.7857494488744</v>
      </c>
      <c r="K66" s="58">
        <v>1983.8539022710499</v>
      </c>
      <c r="L66" s="58">
        <v>2082.9852248389093</v>
      </c>
      <c r="M66" s="58">
        <v>2220.5860105077245</v>
      </c>
      <c r="N66" s="58">
        <v>2272.0175977067902</v>
      </c>
      <c r="O66" s="58">
        <v>2285.0366116382152</v>
      </c>
      <c r="P66" s="58">
        <v>2280.9437189707965</v>
      </c>
      <c r="Q66" s="58">
        <v>2294.5374336576424</v>
      </c>
      <c r="R66" s="58">
        <v>2360.7350737990487</v>
      </c>
    </row>
    <row r="67" spans="2:18" ht="14">
      <c r="B67" s="55" t="s">
        <v>41</v>
      </c>
      <c r="C67" s="55" t="s">
        <v>42</v>
      </c>
      <c r="D67" s="58">
        <v>499.94693885024731</v>
      </c>
      <c r="E67" s="58">
        <v>509.54745432165043</v>
      </c>
      <c r="F67" s="58">
        <v>556.65765961570401</v>
      </c>
      <c r="G67" s="58">
        <v>596.4088496088649</v>
      </c>
      <c r="H67" s="58">
        <v>670.10981272997276</v>
      </c>
      <c r="I67" s="58">
        <v>749.40516102117851</v>
      </c>
      <c r="J67" s="58">
        <v>792.3551315418955</v>
      </c>
      <c r="K67" s="58">
        <v>886.42964958262746</v>
      </c>
      <c r="L67" s="58">
        <v>954.26740273574262</v>
      </c>
      <c r="M67" s="58">
        <v>986.4824223338436</v>
      </c>
      <c r="N67" s="58">
        <v>1003.3846710108039</v>
      </c>
      <c r="O67" s="58">
        <v>1003.2580101109667</v>
      </c>
      <c r="P67" s="58">
        <v>994.03477505933961</v>
      </c>
      <c r="Q67" s="58">
        <v>979.65738303910462</v>
      </c>
      <c r="R67" s="58">
        <v>1006.8072979999999</v>
      </c>
    </row>
    <row r="68" spans="2:18" ht="14.5" thickBot="1">
      <c r="B68" s="56" t="s">
        <v>61</v>
      </c>
      <c r="C68" s="56"/>
      <c r="D68" s="59">
        <v>42328.547617651137</v>
      </c>
      <c r="E68" s="59">
        <v>45440.250814485153</v>
      </c>
      <c r="F68" s="59">
        <v>47933.54114550224</v>
      </c>
      <c r="G68" s="59">
        <v>51648.518861047916</v>
      </c>
      <c r="H68" s="59">
        <v>56728.481152485809</v>
      </c>
      <c r="I68" s="59">
        <v>61303.110043825545</v>
      </c>
      <c r="J68" s="59">
        <v>66121.240099061266</v>
      </c>
      <c r="K68" s="59">
        <v>69905.447800659356</v>
      </c>
      <c r="L68" s="59">
        <v>72085.349260777453</v>
      </c>
      <c r="M68" s="59">
        <v>73445.365961189309</v>
      </c>
      <c r="N68" s="59">
        <v>74206.716113712682</v>
      </c>
      <c r="O68" s="59">
        <v>74713.075482324537</v>
      </c>
      <c r="P68" s="59">
        <v>75740.847221934921</v>
      </c>
      <c r="Q68" s="59">
        <v>76995.976505320083</v>
      </c>
      <c r="R68" s="59">
        <v>78414.119433938176</v>
      </c>
    </row>
    <row r="70" spans="2:18" ht="14">
      <c r="B70" s="223" t="s">
        <v>35</v>
      </c>
      <c r="C70" s="224"/>
      <c r="D70" s="224"/>
      <c r="E70" s="224"/>
      <c r="F70" s="224"/>
      <c r="G70" s="224"/>
      <c r="H70" s="224"/>
      <c r="I70" s="224"/>
      <c r="J70" s="224"/>
      <c r="K70" s="224"/>
      <c r="L70" s="224"/>
      <c r="M70" s="224"/>
      <c r="N70" s="224"/>
      <c r="O70" s="224"/>
      <c r="P70" s="224"/>
      <c r="Q70" s="224"/>
      <c r="R70" s="225"/>
    </row>
    <row r="71" spans="2:18" ht="12.75" customHeight="1">
      <c r="B71" s="226" t="s">
        <v>102</v>
      </c>
      <c r="C71" s="227"/>
      <c r="D71" s="227"/>
      <c r="E71" s="227"/>
      <c r="F71" s="227"/>
      <c r="G71" s="227"/>
      <c r="H71" s="227"/>
      <c r="I71" s="227"/>
      <c r="J71" s="227"/>
      <c r="K71" s="227"/>
      <c r="L71" s="227"/>
      <c r="M71" s="227"/>
      <c r="N71" s="227"/>
      <c r="O71" s="227"/>
      <c r="P71" s="227"/>
      <c r="Q71" s="227"/>
      <c r="R71" s="228"/>
    </row>
    <row r="72" spans="2:18" ht="12.75" customHeight="1">
      <c r="B72" s="226"/>
      <c r="C72" s="227"/>
      <c r="D72" s="227"/>
      <c r="E72" s="227"/>
      <c r="F72" s="227"/>
      <c r="G72" s="227"/>
      <c r="H72" s="227"/>
      <c r="I72" s="227"/>
      <c r="J72" s="227"/>
      <c r="K72" s="227"/>
      <c r="L72" s="227"/>
      <c r="M72" s="227"/>
      <c r="N72" s="227"/>
      <c r="O72" s="227"/>
      <c r="P72" s="227"/>
      <c r="Q72" s="227"/>
      <c r="R72" s="228"/>
    </row>
    <row r="73" spans="2:18" ht="12.75" customHeight="1">
      <c r="B73" s="229"/>
      <c r="C73" s="230"/>
      <c r="D73" s="230"/>
      <c r="E73" s="230"/>
      <c r="F73" s="230"/>
      <c r="G73" s="230"/>
      <c r="H73" s="230"/>
      <c r="I73" s="230"/>
      <c r="J73" s="230"/>
      <c r="K73" s="230"/>
      <c r="L73" s="230"/>
      <c r="M73" s="230"/>
      <c r="N73" s="230"/>
      <c r="O73" s="230"/>
      <c r="P73" s="230"/>
      <c r="Q73" s="230"/>
      <c r="R73" s="231"/>
    </row>
    <row r="75" spans="2:18" ht="16.5" customHeight="1">
      <c r="B75" s="220" t="s">
        <v>46</v>
      </c>
      <c r="C75" s="221"/>
      <c r="D75" s="221"/>
      <c r="E75" s="221"/>
      <c r="F75" s="221"/>
      <c r="G75" s="221"/>
      <c r="H75" s="221"/>
      <c r="I75" s="221"/>
      <c r="J75" s="221"/>
      <c r="K75" s="221"/>
      <c r="L75" s="221"/>
      <c r="M75" s="221"/>
      <c r="N75" s="221"/>
      <c r="O75" s="221"/>
      <c r="P75" s="221"/>
      <c r="Q75" s="221"/>
      <c r="R75" s="222"/>
    </row>
    <row r="76" spans="2:18" ht="50.25" customHeight="1">
      <c r="B76" s="211" t="s">
        <v>122</v>
      </c>
      <c r="C76" s="212"/>
      <c r="D76" s="212"/>
      <c r="E76" s="212"/>
      <c r="F76" s="212"/>
      <c r="G76" s="212"/>
      <c r="H76" s="212"/>
      <c r="I76" s="212"/>
      <c r="J76" s="212"/>
      <c r="K76" s="212"/>
      <c r="L76" s="212"/>
      <c r="M76" s="212"/>
      <c r="N76" s="212"/>
      <c r="O76" s="212"/>
      <c r="P76" s="212"/>
      <c r="Q76" s="212"/>
      <c r="R76" s="213"/>
    </row>
  </sheetData>
  <mergeCells count="9">
    <mergeCell ref="B70:R70"/>
    <mergeCell ref="B71:R73"/>
    <mergeCell ref="B75:R75"/>
    <mergeCell ref="B76:R76"/>
    <mergeCell ref="B4:N4"/>
    <mergeCell ref="B27:N27"/>
    <mergeCell ref="B29:R29"/>
    <mergeCell ref="B48:R48"/>
    <mergeCell ref="B49:R50"/>
  </mergeCells>
  <pageMargins left="0.74803149606299213" right="0.74803149606299213" top="0.98425196850393704" bottom="0.98425196850393704" header="0.51181102362204722" footer="0.51181102362204722"/>
  <pageSetup paperSize="9" scale="4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4:R76"/>
  <sheetViews>
    <sheetView showGridLines="0" showRowColHeaders="0" zoomScale="75" zoomScaleNormal="75" zoomScaleSheetLayoutView="85" workbookViewId="0">
      <selection activeCell="B4" sqref="B4:N4"/>
    </sheetView>
  </sheetViews>
  <sheetFormatPr defaultColWidth="9.08984375" defaultRowHeight="12.5"/>
  <cols>
    <col min="1" max="1" width="7.6328125" style="20" customWidth="1"/>
    <col min="2" max="2" width="29.54296875" style="20" customWidth="1"/>
    <col min="3" max="3" width="9.08984375" style="20"/>
    <col min="4" max="15" width="10.08984375" style="20" customWidth="1"/>
    <col min="16" max="16" width="9.08984375" style="20"/>
    <col min="17" max="17" width="9" style="20" customWidth="1"/>
    <col min="18" max="18" width="9" style="68" customWidth="1"/>
    <col min="19" max="16384" width="9.08984375" style="20"/>
  </cols>
  <sheetData>
    <row r="4" spans="2:18" ht="28">
      <c r="B4" s="194" t="s">
        <v>49</v>
      </c>
      <c r="C4" s="194"/>
      <c r="D4" s="194"/>
      <c r="E4" s="194"/>
      <c r="F4" s="194"/>
      <c r="G4" s="194"/>
      <c r="H4" s="194"/>
      <c r="I4" s="194"/>
      <c r="J4" s="194"/>
      <c r="K4" s="194"/>
      <c r="L4" s="194"/>
      <c r="M4" s="194"/>
      <c r="N4" s="194"/>
      <c r="O4" s="19"/>
      <c r="P4" s="61"/>
      <c r="Q4" s="69"/>
      <c r="R4" s="83"/>
    </row>
    <row r="17" spans="2:18">
      <c r="C17" s="20" t="s">
        <v>89</v>
      </c>
    </row>
    <row r="27" spans="2:18" ht="41.25" customHeight="1">
      <c r="B27" s="195"/>
      <c r="C27" s="195"/>
      <c r="D27" s="195"/>
      <c r="E27" s="195"/>
      <c r="F27" s="195"/>
      <c r="G27" s="195"/>
      <c r="H27" s="195"/>
      <c r="I27" s="195"/>
      <c r="J27" s="195"/>
      <c r="K27" s="195"/>
      <c r="L27" s="195"/>
      <c r="M27" s="195"/>
      <c r="N27" s="195"/>
      <c r="O27" s="21"/>
    </row>
    <row r="28" spans="2:18" ht="22.5" customHeight="1"/>
    <row r="29" spans="2:18" ht="50.25" customHeight="1">
      <c r="B29" s="196" t="s">
        <v>111</v>
      </c>
      <c r="C29" s="197"/>
      <c r="D29" s="197"/>
      <c r="E29" s="197"/>
      <c r="F29" s="197"/>
      <c r="G29" s="197"/>
      <c r="H29" s="197"/>
      <c r="I29" s="197"/>
      <c r="J29" s="197"/>
      <c r="K29" s="197"/>
      <c r="L29" s="197"/>
      <c r="M29" s="197"/>
      <c r="N29" s="197"/>
      <c r="O29" s="197"/>
      <c r="P29" s="197"/>
      <c r="Q29" s="197"/>
      <c r="R29" s="198"/>
    </row>
    <row r="30" spans="2:18" ht="31.5" customHeight="1">
      <c r="B30" s="22" t="s">
        <v>50</v>
      </c>
    </row>
    <row r="31" spans="2:18" ht="14.5" thickBot="1">
      <c r="B31" s="56" t="s">
        <v>118</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58">
        <v>30.233147736236859</v>
      </c>
      <c r="E32" s="58">
        <v>33.037516078056463</v>
      </c>
      <c r="F32" s="58">
        <v>29.149904704987701</v>
      </c>
      <c r="G32" s="58">
        <v>30.551660250279607</v>
      </c>
      <c r="H32" s="58">
        <v>79.703789459782726</v>
      </c>
      <c r="I32" s="58">
        <v>72.564241305428482</v>
      </c>
      <c r="J32" s="58">
        <v>70.984673380024859</v>
      </c>
      <c r="K32" s="58">
        <v>63.044554099106577</v>
      </c>
      <c r="L32" s="58">
        <v>60.310720661786689</v>
      </c>
      <c r="M32" s="58">
        <v>80.838080859435038</v>
      </c>
      <c r="N32" s="58">
        <v>67.108752276132975</v>
      </c>
      <c r="O32" s="58">
        <v>71.699376059065742</v>
      </c>
      <c r="P32" s="58">
        <v>62.42942049114923</v>
      </c>
      <c r="Q32" s="58">
        <v>61.258847266463839</v>
      </c>
      <c r="R32" s="58">
        <v>58.436404286419247</v>
      </c>
    </row>
    <row r="33" spans="2:18" ht="14">
      <c r="B33" s="55" t="s">
        <v>12</v>
      </c>
      <c r="C33" s="55" t="s">
        <v>13</v>
      </c>
      <c r="D33" s="58">
        <v>645.61504345738001</v>
      </c>
      <c r="E33" s="58">
        <v>836.8184218504374</v>
      </c>
      <c r="F33" s="58">
        <v>831.20331169946587</v>
      </c>
      <c r="G33" s="58">
        <v>837.54637877743346</v>
      </c>
      <c r="H33" s="58">
        <v>1774.875665210013</v>
      </c>
      <c r="I33" s="58">
        <v>1815.679580531812</v>
      </c>
      <c r="J33" s="58">
        <v>2056.6416173670032</v>
      </c>
      <c r="K33" s="58">
        <v>2083.9291734952049</v>
      </c>
      <c r="L33" s="58">
        <v>2023.7930538469752</v>
      </c>
      <c r="M33" s="58">
        <v>673.57110030820229</v>
      </c>
      <c r="N33" s="58">
        <v>717.05748731616109</v>
      </c>
      <c r="O33" s="58">
        <v>726.81923467858837</v>
      </c>
      <c r="P33" s="58">
        <v>661.68972664816283</v>
      </c>
      <c r="Q33" s="58">
        <v>577.81651400575015</v>
      </c>
      <c r="R33" s="58">
        <v>654.17600143014681</v>
      </c>
    </row>
    <row r="34" spans="2:18" ht="14">
      <c r="B34" s="55" t="s">
        <v>14</v>
      </c>
      <c r="C34" s="55" t="s">
        <v>13</v>
      </c>
      <c r="D34" s="58">
        <v>427.87662827388266</v>
      </c>
      <c r="E34" s="58">
        <v>510.56041407310238</v>
      </c>
      <c r="F34" s="58">
        <v>517.31743910485307</v>
      </c>
      <c r="G34" s="58">
        <v>611.38164064664431</v>
      </c>
      <c r="H34" s="58">
        <v>716.1209092676952</v>
      </c>
      <c r="I34" s="58">
        <v>767.02903773722028</v>
      </c>
      <c r="J34" s="58">
        <v>681.70136005529002</v>
      </c>
      <c r="K34" s="58">
        <v>618.82896746959966</v>
      </c>
      <c r="L34" s="58">
        <v>592.89445761208174</v>
      </c>
      <c r="M34" s="58">
        <v>461.02296351509358</v>
      </c>
      <c r="N34" s="58">
        <v>373.35771269049428</v>
      </c>
      <c r="O34" s="58">
        <v>315.49190031718183</v>
      </c>
      <c r="P34" s="58">
        <v>306.37232856936134</v>
      </c>
      <c r="Q34" s="58">
        <v>292.72035404339476</v>
      </c>
      <c r="R34" s="58">
        <v>372.35026093224616</v>
      </c>
    </row>
    <row r="35" spans="2:18" ht="14">
      <c r="B35" s="55" t="s">
        <v>15</v>
      </c>
      <c r="C35" s="55" t="s">
        <v>13</v>
      </c>
      <c r="D35" s="58">
        <v>346.47570874860747</v>
      </c>
      <c r="E35" s="58">
        <v>512.45340883187362</v>
      </c>
      <c r="F35" s="58">
        <v>517.80218077976599</v>
      </c>
      <c r="G35" s="58">
        <v>518.16455716351697</v>
      </c>
      <c r="H35" s="58">
        <v>907.84338580539293</v>
      </c>
      <c r="I35" s="58">
        <v>942.46187743847941</v>
      </c>
      <c r="J35" s="58">
        <v>965.75019068027632</v>
      </c>
      <c r="K35" s="58">
        <v>969.11365317320724</v>
      </c>
      <c r="L35" s="58">
        <v>991.23300603035295</v>
      </c>
      <c r="M35" s="58">
        <v>550.76925609224384</v>
      </c>
      <c r="N35" s="58">
        <v>549.45902906646643</v>
      </c>
      <c r="O35" s="58">
        <v>536.42403232282084</v>
      </c>
      <c r="P35" s="58">
        <v>507.91243894578452</v>
      </c>
      <c r="Q35" s="58">
        <v>482.31899304545584</v>
      </c>
      <c r="R35" s="58">
        <v>504.32994575679942</v>
      </c>
    </row>
    <row r="36" spans="2:18" ht="14">
      <c r="B36" s="55" t="s">
        <v>16</v>
      </c>
      <c r="C36" s="55" t="s">
        <v>17</v>
      </c>
      <c r="D36" s="58">
        <v>855.71665481388834</v>
      </c>
      <c r="E36" s="58">
        <v>912.01333528924795</v>
      </c>
      <c r="F36" s="58">
        <v>1062.9193577136155</v>
      </c>
      <c r="G36" s="58">
        <v>1060.5581685526529</v>
      </c>
      <c r="H36" s="58">
        <v>1083.9763534440649</v>
      </c>
      <c r="I36" s="58">
        <v>1385.2690348369026</v>
      </c>
      <c r="J36" s="58">
        <v>1414.2540442023667</v>
      </c>
      <c r="K36" s="58">
        <v>1393.9324802317078</v>
      </c>
      <c r="L36" s="58">
        <v>1358.7732177305788</v>
      </c>
      <c r="M36" s="58">
        <v>1428.1460557206879</v>
      </c>
      <c r="N36" s="58">
        <v>604.51438082358015</v>
      </c>
      <c r="O36" s="58">
        <v>607.37650962028374</v>
      </c>
      <c r="P36" s="58">
        <v>555.95224152856917</v>
      </c>
      <c r="Q36" s="58">
        <v>555.91349115735989</v>
      </c>
      <c r="R36" s="58">
        <v>559.62096925134517</v>
      </c>
    </row>
    <row r="37" spans="2:18" ht="14">
      <c r="B37" s="55" t="s">
        <v>18</v>
      </c>
      <c r="C37" s="55" t="s">
        <v>17</v>
      </c>
      <c r="D37" s="58">
        <v>707.80567183222331</v>
      </c>
      <c r="E37" s="58">
        <v>758.77457423409555</v>
      </c>
      <c r="F37" s="58">
        <v>782.62624550147541</v>
      </c>
      <c r="G37" s="58">
        <v>773.86104639507744</v>
      </c>
      <c r="H37" s="58">
        <v>762.53987823639443</v>
      </c>
      <c r="I37" s="58">
        <v>1221.8241447026464</v>
      </c>
      <c r="J37" s="58">
        <v>1176.1760151580424</v>
      </c>
      <c r="K37" s="58">
        <v>1211.7487645296453</v>
      </c>
      <c r="L37" s="58">
        <v>1263.0160934898879</v>
      </c>
      <c r="M37" s="58">
        <v>1360.3518454671375</v>
      </c>
      <c r="N37" s="58">
        <v>719.44609647782636</v>
      </c>
      <c r="O37" s="58">
        <v>647.92934363050017</v>
      </c>
      <c r="P37" s="58">
        <v>595.78869368494088</v>
      </c>
      <c r="Q37" s="58">
        <v>552.50318178168834</v>
      </c>
      <c r="R37" s="58">
        <v>541.60280953654251</v>
      </c>
    </row>
    <row r="38" spans="2:18" ht="14">
      <c r="B38" s="55" t="s">
        <v>19</v>
      </c>
      <c r="C38" s="55" t="s">
        <v>20</v>
      </c>
      <c r="D38" s="58">
        <v>212.35028860468688</v>
      </c>
      <c r="E38" s="58">
        <v>213.78508785201586</v>
      </c>
      <c r="F38" s="58">
        <v>206.61109161537101</v>
      </c>
      <c r="G38" s="58">
        <v>221.31612319798879</v>
      </c>
      <c r="H38" s="58">
        <v>232.43747806729243</v>
      </c>
      <c r="I38" s="58">
        <v>370.12445824929364</v>
      </c>
      <c r="J38" s="58">
        <v>424.73979084336935</v>
      </c>
      <c r="K38" s="58">
        <v>378.96209194935233</v>
      </c>
      <c r="L38" s="58">
        <v>381.28078980833669</v>
      </c>
      <c r="M38" s="58">
        <v>377.15944584511601</v>
      </c>
      <c r="N38" s="58">
        <v>420.68726517610253</v>
      </c>
      <c r="O38" s="58">
        <v>411.90928652367768</v>
      </c>
      <c r="P38" s="58">
        <v>395.35316301966031</v>
      </c>
      <c r="Q38" s="58">
        <v>388.75511710480612</v>
      </c>
      <c r="R38" s="58">
        <v>394.29353378742206</v>
      </c>
    </row>
    <row r="39" spans="2:18" ht="14">
      <c r="B39" s="55" t="s">
        <v>21</v>
      </c>
      <c r="C39" s="55" t="s">
        <v>22</v>
      </c>
      <c r="D39" s="58">
        <v>68.265804507389305</v>
      </c>
      <c r="E39" s="58">
        <v>67.941833279772752</v>
      </c>
      <c r="F39" s="58">
        <v>136.37121832886771</v>
      </c>
      <c r="G39" s="58">
        <v>158.56212140022092</v>
      </c>
      <c r="H39" s="58">
        <v>153.18187201113076</v>
      </c>
      <c r="I39" s="58">
        <v>149.96887519197679</v>
      </c>
      <c r="J39" s="58">
        <v>147.36728825624201</v>
      </c>
      <c r="K39" s="58">
        <v>117.36830989566236</v>
      </c>
      <c r="L39" s="58">
        <v>121.10910164515406</v>
      </c>
      <c r="M39" s="58">
        <v>113.06984810590832</v>
      </c>
      <c r="N39" s="58">
        <v>106.84911625607795</v>
      </c>
      <c r="O39" s="58">
        <v>107.08514291699548</v>
      </c>
      <c r="P39" s="58">
        <v>117.70399210114823</v>
      </c>
      <c r="Q39" s="58">
        <v>106.34900420685615</v>
      </c>
      <c r="R39" s="58">
        <v>144.09970945746642</v>
      </c>
    </row>
    <row r="40" spans="2:18" ht="14">
      <c r="B40" s="55" t="s">
        <v>23</v>
      </c>
      <c r="C40" s="55" t="s">
        <v>24</v>
      </c>
      <c r="D40" s="58">
        <v>182.00752886923456</v>
      </c>
      <c r="E40" s="58">
        <v>171.78400470015575</v>
      </c>
      <c r="F40" s="58">
        <v>172.79195778724801</v>
      </c>
      <c r="G40" s="58">
        <v>184.45541493788724</v>
      </c>
      <c r="H40" s="58">
        <v>193.09501282724963</v>
      </c>
      <c r="I40" s="58">
        <v>333.86023912905927</v>
      </c>
      <c r="J40" s="58">
        <v>339.11984863557922</v>
      </c>
      <c r="K40" s="58">
        <v>350.17828050768713</v>
      </c>
      <c r="L40" s="58">
        <v>339.32523167196274</v>
      </c>
      <c r="M40" s="58">
        <v>333.55246626338715</v>
      </c>
      <c r="N40" s="58">
        <v>354.40405691961223</v>
      </c>
      <c r="O40" s="58">
        <v>427.11432439759864</v>
      </c>
      <c r="P40" s="58">
        <v>395.8010907334621</v>
      </c>
      <c r="Q40" s="58">
        <v>423.58060245295928</v>
      </c>
      <c r="R40" s="58">
        <v>402.53093401036699</v>
      </c>
    </row>
    <row r="41" spans="2:18" ht="14">
      <c r="B41" s="55" t="s">
        <v>25</v>
      </c>
      <c r="C41" s="55" t="s">
        <v>24</v>
      </c>
      <c r="D41" s="58">
        <v>137.65759303717425</v>
      </c>
      <c r="E41" s="58">
        <v>131.17789462015244</v>
      </c>
      <c r="F41" s="58">
        <v>129.30598174412393</v>
      </c>
      <c r="G41" s="58">
        <v>141.97739198185545</v>
      </c>
      <c r="H41" s="58">
        <v>119.08245757504508</v>
      </c>
      <c r="I41" s="58">
        <v>176.552567499453</v>
      </c>
      <c r="J41" s="58">
        <v>174.58308095912756</v>
      </c>
      <c r="K41" s="58">
        <v>192.71107420909908</v>
      </c>
      <c r="L41" s="58">
        <v>191.2811405755331</v>
      </c>
      <c r="M41" s="58">
        <v>193.64222417531542</v>
      </c>
      <c r="N41" s="58">
        <v>175.94582933477864</v>
      </c>
      <c r="O41" s="58">
        <v>202.96713367479632</v>
      </c>
      <c r="P41" s="58">
        <v>179.89785488563837</v>
      </c>
      <c r="Q41" s="58">
        <v>152.07410587857083</v>
      </c>
      <c r="R41" s="58">
        <v>119.06130463042517</v>
      </c>
    </row>
    <row r="42" spans="2:18" ht="14">
      <c r="B42" s="55" t="s">
        <v>26</v>
      </c>
      <c r="C42" s="55" t="s">
        <v>24</v>
      </c>
      <c r="D42" s="58">
        <v>66.623821687627199</v>
      </c>
      <c r="E42" s="58">
        <v>57.405173447346321</v>
      </c>
      <c r="F42" s="58">
        <v>61.017613930311022</v>
      </c>
      <c r="G42" s="58">
        <v>53.975667372421839</v>
      </c>
      <c r="H42" s="58">
        <v>63.715822174246405</v>
      </c>
      <c r="I42" s="58">
        <v>109.28762505539471</v>
      </c>
      <c r="J42" s="58">
        <v>104.37948355523996</v>
      </c>
      <c r="K42" s="58">
        <v>105.76972485655176</v>
      </c>
      <c r="L42" s="58">
        <v>111.82247641926214</v>
      </c>
      <c r="M42" s="58">
        <v>101.07822308256688</v>
      </c>
      <c r="N42" s="58">
        <v>148.96090026842256</v>
      </c>
      <c r="O42" s="58">
        <v>183.14340632788267</v>
      </c>
      <c r="P42" s="58">
        <v>149.18147370354774</v>
      </c>
      <c r="Q42" s="58">
        <v>147.06090401218762</v>
      </c>
      <c r="R42" s="58">
        <v>128.72658317757592</v>
      </c>
    </row>
    <row r="43" spans="2:18" ht="14">
      <c r="B43" s="55" t="s">
        <v>27</v>
      </c>
      <c r="C43" s="55" t="s">
        <v>24</v>
      </c>
      <c r="D43" s="58">
        <v>210.08622200966235</v>
      </c>
      <c r="E43" s="58">
        <v>230.53327034782004</v>
      </c>
      <c r="F43" s="58">
        <v>236.72498216852978</v>
      </c>
      <c r="G43" s="58">
        <v>232.69316982016065</v>
      </c>
      <c r="H43" s="58">
        <v>235.86102237959352</v>
      </c>
      <c r="I43" s="58">
        <v>309.08989272677985</v>
      </c>
      <c r="J43" s="58">
        <v>307.83255315727098</v>
      </c>
      <c r="K43" s="58">
        <v>316.52585067961257</v>
      </c>
      <c r="L43" s="58">
        <v>333.85964391817151</v>
      </c>
      <c r="M43" s="58">
        <v>338.69099788021657</v>
      </c>
      <c r="N43" s="58">
        <v>372.93926275535398</v>
      </c>
      <c r="O43" s="58">
        <v>405.9374620098078</v>
      </c>
      <c r="P43" s="58">
        <v>434.98489016768076</v>
      </c>
      <c r="Q43" s="58">
        <v>403.72326137192454</v>
      </c>
      <c r="R43" s="58">
        <v>383.69696325281348</v>
      </c>
    </row>
    <row r="44" spans="2:18" ht="14">
      <c r="B44" s="55" t="s">
        <v>28</v>
      </c>
      <c r="C44" s="55" t="s">
        <v>24</v>
      </c>
      <c r="D44" s="58">
        <v>139.52950591320277</v>
      </c>
      <c r="E44" s="58">
        <v>130.74591472568434</v>
      </c>
      <c r="F44" s="58">
        <v>131.89786111093264</v>
      </c>
      <c r="G44" s="58">
        <v>141.54541208738732</v>
      </c>
      <c r="H44" s="58">
        <v>151.62494295831013</v>
      </c>
      <c r="I44" s="58">
        <v>200.51961217905028</v>
      </c>
      <c r="J44" s="58">
        <v>204.61609000981281</v>
      </c>
      <c r="K44" s="58">
        <v>173.69353831282382</v>
      </c>
      <c r="L44" s="58">
        <v>160.71930545160771</v>
      </c>
      <c r="M44" s="58">
        <v>162.43102321627637</v>
      </c>
      <c r="N44" s="58">
        <v>228.52013319231375</v>
      </c>
      <c r="O44" s="58">
        <v>218.154237100112</v>
      </c>
      <c r="P44" s="58">
        <v>189.87602661451217</v>
      </c>
      <c r="Q44" s="58">
        <v>178.03896435942571</v>
      </c>
      <c r="R44" s="58">
        <v>168.21285401708917</v>
      </c>
    </row>
    <row r="45" spans="2:18" ht="14">
      <c r="B45" s="55" t="s">
        <v>41</v>
      </c>
      <c r="C45" s="55" t="s">
        <v>42</v>
      </c>
      <c r="D45" s="63">
        <v>30.771181465713379</v>
      </c>
      <c r="E45" s="63">
        <v>37.481914109564947</v>
      </c>
      <c r="F45" s="63">
        <v>57.813728046052724</v>
      </c>
      <c r="G45" s="63">
        <v>69.159356825649382</v>
      </c>
      <c r="H45" s="63">
        <v>97.308013649457024</v>
      </c>
      <c r="I45" s="63">
        <v>107.89521838550627</v>
      </c>
      <c r="J45" s="63">
        <v>87.362371132843123</v>
      </c>
      <c r="K45" s="63">
        <v>114.73113394207982</v>
      </c>
      <c r="L45" s="63">
        <v>99.896959249414493</v>
      </c>
      <c r="M45" s="58">
        <v>69.492498973499664</v>
      </c>
      <c r="N45" s="58">
        <v>43.058058218441509</v>
      </c>
      <c r="O45" s="58">
        <v>30.714754600226108</v>
      </c>
      <c r="P45" s="58">
        <v>39.166630323120643</v>
      </c>
      <c r="Q45" s="58">
        <v>47.931718112994098</v>
      </c>
      <c r="R45" s="58">
        <v>88.414978387125487</v>
      </c>
    </row>
    <row r="46" spans="2:18" ht="14.5" thickBot="1">
      <c r="B46" s="56" t="s">
        <v>61</v>
      </c>
      <c r="C46" s="56"/>
      <c r="D46" s="59">
        <v>4061.0148009569093</v>
      </c>
      <c r="E46" s="59">
        <v>4604.5127634393248</v>
      </c>
      <c r="F46" s="59">
        <v>4873.5528742355991</v>
      </c>
      <c r="G46" s="59">
        <v>5035.7481094091754</v>
      </c>
      <c r="H46" s="59">
        <v>6571.3666030656686</v>
      </c>
      <c r="I46" s="59">
        <v>7962.1264049690035</v>
      </c>
      <c r="J46" s="59">
        <v>8155.5084073924891</v>
      </c>
      <c r="K46" s="59">
        <v>8090.537597351341</v>
      </c>
      <c r="L46" s="59">
        <v>8029.3151981111032</v>
      </c>
      <c r="M46" s="59">
        <v>6243.8160295050875</v>
      </c>
      <c r="N46" s="59">
        <v>4882.3080807717643</v>
      </c>
      <c r="O46" s="59">
        <v>4892.7661441795381</v>
      </c>
      <c r="P46" s="59">
        <v>4592.1099714167385</v>
      </c>
      <c r="Q46" s="59">
        <v>4370.0450587998366</v>
      </c>
      <c r="R46" s="59">
        <v>4519.5532519137832</v>
      </c>
    </row>
    <row r="48" spans="2:18" ht="14">
      <c r="B48" s="223" t="s">
        <v>35</v>
      </c>
      <c r="C48" s="224"/>
      <c r="D48" s="224"/>
      <c r="E48" s="224"/>
      <c r="F48" s="224"/>
      <c r="G48" s="224"/>
      <c r="H48" s="224"/>
      <c r="I48" s="224"/>
      <c r="J48" s="224"/>
      <c r="K48" s="224"/>
      <c r="L48" s="224"/>
      <c r="M48" s="224"/>
      <c r="N48" s="224"/>
      <c r="O48" s="224"/>
      <c r="P48" s="224"/>
      <c r="Q48" s="224"/>
      <c r="R48" s="225"/>
    </row>
    <row r="49" spans="2:18" ht="15" customHeight="1">
      <c r="B49" s="226" t="s">
        <v>94</v>
      </c>
      <c r="C49" s="227"/>
      <c r="D49" s="227"/>
      <c r="E49" s="227"/>
      <c r="F49" s="227"/>
      <c r="G49" s="227"/>
      <c r="H49" s="227"/>
      <c r="I49" s="227"/>
      <c r="J49" s="227"/>
      <c r="K49" s="227"/>
      <c r="L49" s="227"/>
      <c r="M49" s="227"/>
      <c r="N49" s="227"/>
      <c r="O49" s="227"/>
      <c r="P49" s="227"/>
      <c r="Q49" s="227"/>
      <c r="R49" s="228"/>
    </row>
    <row r="50" spans="2:18" ht="14.25" customHeight="1">
      <c r="B50" s="229"/>
      <c r="C50" s="230"/>
      <c r="D50" s="230"/>
      <c r="E50" s="230"/>
      <c r="F50" s="230"/>
      <c r="G50" s="230"/>
      <c r="H50" s="230"/>
      <c r="I50" s="230"/>
      <c r="J50" s="230"/>
      <c r="K50" s="230"/>
      <c r="L50" s="230"/>
      <c r="M50" s="230"/>
      <c r="N50" s="230"/>
      <c r="O50" s="230"/>
      <c r="P50" s="230"/>
      <c r="Q50" s="230"/>
      <c r="R50" s="231"/>
    </row>
    <row r="52" spans="2:18" s="68" customFormat="1"/>
    <row r="53" spans="2:18" ht="31.5" customHeight="1">
      <c r="B53" s="22" t="s">
        <v>51</v>
      </c>
    </row>
    <row r="54" spans="2:18" ht="14.5" thickBot="1">
      <c r="B54" s="56" t="s">
        <v>118</v>
      </c>
      <c r="C54" s="56" t="s">
        <v>0</v>
      </c>
      <c r="D54" s="90">
        <v>2006</v>
      </c>
      <c r="E54" s="90">
        <v>2007</v>
      </c>
      <c r="F54" s="90">
        <v>2008</v>
      </c>
      <c r="G54" s="90">
        <v>2009</v>
      </c>
      <c r="H54" s="90">
        <v>2010</v>
      </c>
      <c r="I54" s="90">
        <v>2011</v>
      </c>
      <c r="J54" s="90">
        <v>2012</v>
      </c>
      <c r="K54" s="90">
        <v>2013</v>
      </c>
      <c r="L54" s="90">
        <v>2014</v>
      </c>
      <c r="M54" s="90">
        <v>2015</v>
      </c>
      <c r="N54" s="57">
        <v>2016</v>
      </c>
      <c r="O54" s="57">
        <v>2017</v>
      </c>
      <c r="P54" s="57">
        <v>2018</v>
      </c>
      <c r="Q54" s="90">
        <v>2019</v>
      </c>
      <c r="R54" s="90">
        <v>2020</v>
      </c>
    </row>
    <row r="55" spans="2:18" ht="14">
      <c r="B55" s="55" t="s">
        <v>45</v>
      </c>
      <c r="C55" s="55" t="s">
        <v>11</v>
      </c>
      <c r="D55" s="58">
        <v>32.430712598129425</v>
      </c>
      <c r="E55" s="58">
        <v>40.374462098470097</v>
      </c>
      <c r="F55" s="58">
        <v>47.288479130822324</v>
      </c>
      <c r="G55" s="58">
        <v>27.527068109874968</v>
      </c>
      <c r="H55" s="58">
        <v>79.853643593301811</v>
      </c>
      <c r="I55" s="58">
        <v>84.63967716122184</v>
      </c>
      <c r="J55" s="58">
        <v>77.879898537789686</v>
      </c>
      <c r="K55" s="58">
        <v>75.069458204385413</v>
      </c>
      <c r="L55" s="58">
        <v>92.263422666274053</v>
      </c>
      <c r="M55" s="58">
        <v>79.113504730499116</v>
      </c>
      <c r="N55" s="58">
        <v>64.47774966609191</v>
      </c>
      <c r="O55" s="58">
        <v>57.085537842863438</v>
      </c>
      <c r="P55" s="58">
        <v>73.313784447322476</v>
      </c>
      <c r="Q55" s="58">
        <v>73.592164919515625</v>
      </c>
      <c r="R55" s="58">
        <v>55.771701892259323</v>
      </c>
    </row>
    <row r="56" spans="2:18" ht="14">
      <c r="B56" s="55" t="s">
        <v>12</v>
      </c>
      <c r="C56" s="55" t="s">
        <v>13</v>
      </c>
      <c r="D56" s="58">
        <v>739.66716156392317</v>
      </c>
      <c r="E56" s="58">
        <v>961.95100172810123</v>
      </c>
      <c r="F56" s="58">
        <v>1057.4779495715745</v>
      </c>
      <c r="G56" s="58">
        <v>1455.5976925698556</v>
      </c>
      <c r="H56" s="58">
        <v>1626.0765614711827</v>
      </c>
      <c r="I56" s="58">
        <v>1832.4892393532014</v>
      </c>
      <c r="J56" s="58">
        <v>1945.3683267322137</v>
      </c>
      <c r="K56" s="58">
        <v>1394.1927993745653</v>
      </c>
      <c r="L56" s="58">
        <v>743.96994900080847</v>
      </c>
      <c r="M56" s="58">
        <v>594.92001233410951</v>
      </c>
      <c r="N56" s="58">
        <v>327.8443217576874</v>
      </c>
      <c r="O56" s="58">
        <v>480.96541035786646</v>
      </c>
      <c r="P56" s="58">
        <v>624.92255532055617</v>
      </c>
      <c r="Q56" s="58">
        <v>824.18591503500784</v>
      </c>
      <c r="R56" s="58">
        <v>531.27405167706559</v>
      </c>
    </row>
    <row r="57" spans="2:18" ht="14">
      <c r="B57" s="55" t="s">
        <v>14</v>
      </c>
      <c r="C57" s="55" t="s">
        <v>13</v>
      </c>
      <c r="D57" s="58">
        <v>443.87168786420841</v>
      </c>
      <c r="E57" s="58">
        <v>488.5742432177139</v>
      </c>
      <c r="F57" s="58">
        <v>464.121670539192</v>
      </c>
      <c r="G57" s="58">
        <v>544.23263896565618</v>
      </c>
      <c r="H57" s="58">
        <v>504.5751643838604</v>
      </c>
      <c r="I57" s="58">
        <v>590.77978609984677</v>
      </c>
      <c r="J57" s="58">
        <v>726.7171152277773</v>
      </c>
      <c r="K57" s="58">
        <v>641.14552598748992</v>
      </c>
      <c r="L57" s="58">
        <v>579.32602251930246</v>
      </c>
      <c r="M57" s="58">
        <v>402.11838798795389</v>
      </c>
      <c r="N57" s="58">
        <v>227.21281952347104</v>
      </c>
      <c r="O57" s="58">
        <v>202.52676676370407</v>
      </c>
      <c r="P57" s="58">
        <v>372.29831927456388</v>
      </c>
      <c r="Q57" s="58">
        <v>408.79977082305197</v>
      </c>
      <c r="R57" s="58">
        <v>321.30685039969899</v>
      </c>
    </row>
    <row r="58" spans="2:18" ht="14">
      <c r="B58" s="55" t="s">
        <v>15</v>
      </c>
      <c r="C58" s="55" t="s">
        <v>13</v>
      </c>
      <c r="D58" s="58">
        <v>480.34140420358523</v>
      </c>
      <c r="E58" s="58">
        <v>587.85991109139957</v>
      </c>
      <c r="F58" s="58">
        <v>640.37689015001831</v>
      </c>
      <c r="G58" s="58">
        <v>707.2128115603042</v>
      </c>
      <c r="H58" s="58">
        <v>819.70377987793131</v>
      </c>
      <c r="I58" s="58">
        <v>835.09729103890754</v>
      </c>
      <c r="J58" s="58">
        <v>852.97535138755995</v>
      </c>
      <c r="K58" s="58">
        <v>724.63021483002831</v>
      </c>
      <c r="L58" s="58">
        <v>628.63090572672138</v>
      </c>
      <c r="M58" s="58">
        <v>510.5057527208715</v>
      </c>
      <c r="N58" s="58">
        <v>437.58677338726233</v>
      </c>
      <c r="O58" s="58">
        <v>426.02150919243979</v>
      </c>
      <c r="P58" s="58">
        <v>395.06953730702713</v>
      </c>
      <c r="Q58" s="58">
        <v>492.17967775856312</v>
      </c>
      <c r="R58" s="58">
        <v>465.44144271555496</v>
      </c>
    </row>
    <row r="59" spans="2:18" ht="14">
      <c r="B59" s="55" t="s">
        <v>16</v>
      </c>
      <c r="C59" s="55" t="s">
        <v>17</v>
      </c>
      <c r="D59" s="58">
        <v>997.9717010264236</v>
      </c>
      <c r="E59" s="58">
        <v>961.24796687778723</v>
      </c>
      <c r="F59" s="58">
        <v>871.47319868763361</v>
      </c>
      <c r="G59" s="58">
        <v>1032.6476470715536</v>
      </c>
      <c r="H59" s="58">
        <v>1198.0919274612083</v>
      </c>
      <c r="I59" s="58">
        <v>1149.9236091746857</v>
      </c>
      <c r="J59" s="58">
        <v>1087.8800403381051</v>
      </c>
      <c r="K59" s="58">
        <v>1013.1886184593271</v>
      </c>
      <c r="L59" s="58">
        <v>842.40424318361602</v>
      </c>
      <c r="M59" s="58">
        <v>798.80969465858948</v>
      </c>
      <c r="N59" s="58">
        <v>559.24715890335779</v>
      </c>
      <c r="O59" s="58">
        <v>539.81281264902759</v>
      </c>
      <c r="P59" s="58">
        <v>502.86381516324792</v>
      </c>
      <c r="Q59" s="58">
        <v>476.42653551079786</v>
      </c>
      <c r="R59" s="58">
        <v>461.31962542337931</v>
      </c>
    </row>
    <row r="60" spans="2:18" ht="14">
      <c r="B60" s="55" t="s">
        <v>18</v>
      </c>
      <c r="C60" s="55" t="s">
        <v>17</v>
      </c>
      <c r="D60" s="58">
        <v>833.7675012592739</v>
      </c>
      <c r="E60" s="58">
        <v>942.27122820957459</v>
      </c>
      <c r="F60" s="58">
        <v>821.42328640230892</v>
      </c>
      <c r="G60" s="58">
        <v>902.67399891945888</v>
      </c>
      <c r="H60" s="58">
        <v>820.85638904217853</v>
      </c>
      <c r="I60" s="58">
        <v>926.36292420403527</v>
      </c>
      <c r="J60" s="58">
        <v>842.93236384517695</v>
      </c>
      <c r="K60" s="58">
        <v>919.23830716216958</v>
      </c>
      <c r="L60" s="58">
        <v>794.11218555978883</v>
      </c>
      <c r="M60" s="58">
        <v>779.5172958069744</v>
      </c>
      <c r="N60" s="58">
        <v>653.98091025148653</v>
      </c>
      <c r="O60" s="58">
        <v>531.50298453501796</v>
      </c>
      <c r="P60" s="58">
        <v>508.42860937425809</v>
      </c>
      <c r="Q60" s="58">
        <v>552.83418541779599</v>
      </c>
      <c r="R60" s="58">
        <v>729.78407181917225</v>
      </c>
    </row>
    <row r="61" spans="2:18" ht="14">
      <c r="B61" s="55" t="s">
        <v>19</v>
      </c>
      <c r="C61" s="55" t="s">
        <v>20</v>
      </c>
      <c r="D61" s="58">
        <v>198.83562782283647</v>
      </c>
      <c r="E61" s="58">
        <v>159.14576847422595</v>
      </c>
      <c r="F61" s="58">
        <v>149.41851626704562</v>
      </c>
      <c r="G61" s="58">
        <v>206.68647156358489</v>
      </c>
      <c r="H61" s="58">
        <v>188.24961525078811</v>
      </c>
      <c r="I61" s="58">
        <v>310.01848497692913</v>
      </c>
      <c r="J61" s="58">
        <v>366.82363574662423</v>
      </c>
      <c r="K61" s="58">
        <v>368.34409983317767</v>
      </c>
      <c r="L61" s="58">
        <v>310.98503045239198</v>
      </c>
      <c r="M61" s="58">
        <v>336.70335861180814</v>
      </c>
      <c r="N61" s="58">
        <v>265.12771523654305</v>
      </c>
      <c r="O61" s="58">
        <v>284.70776057946955</v>
      </c>
      <c r="P61" s="63">
        <v>381.14181391568883</v>
      </c>
      <c r="Q61" s="58">
        <v>376.89274073752142</v>
      </c>
      <c r="R61" s="58">
        <v>380.52349517765794</v>
      </c>
    </row>
    <row r="62" spans="2:18" ht="14">
      <c r="B62" s="55" t="s">
        <v>21</v>
      </c>
      <c r="C62" s="55" t="s">
        <v>22</v>
      </c>
      <c r="D62" s="58">
        <v>149.33722863593724</v>
      </c>
      <c r="E62" s="58">
        <v>115.79743836758077</v>
      </c>
      <c r="F62" s="58">
        <v>133.08514243384823</v>
      </c>
      <c r="G62" s="58">
        <v>159.3101286501882</v>
      </c>
      <c r="H62" s="58">
        <v>172.25322639600171</v>
      </c>
      <c r="I62" s="58">
        <v>160.64911859415238</v>
      </c>
      <c r="J62" s="58">
        <v>101.8025077094032</v>
      </c>
      <c r="K62" s="58">
        <v>99.095403570321622</v>
      </c>
      <c r="L62" s="58">
        <v>107.56917922729313</v>
      </c>
      <c r="M62" s="58">
        <v>94.881943699128072</v>
      </c>
      <c r="N62" s="58">
        <v>110.19684937809961</v>
      </c>
      <c r="O62" s="58">
        <v>137.54499270417273</v>
      </c>
      <c r="P62" s="63">
        <v>159.64885569543216</v>
      </c>
      <c r="Q62" s="58">
        <v>104.26764548312306</v>
      </c>
      <c r="R62" s="58">
        <v>117.04214330681432</v>
      </c>
    </row>
    <row r="63" spans="2:18" ht="14">
      <c r="B63" s="55" t="s">
        <v>23</v>
      </c>
      <c r="C63" s="55" t="s">
        <v>24</v>
      </c>
      <c r="D63" s="58">
        <v>161.49993790123165</v>
      </c>
      <c r="E63" s="58">
        <v>170.13504125857315</v>
      </c>
      <c r="F63" s="58">
        <v>240.54585122595446</v>
      </c>
      <c r="G63" s="58">
        <v>290.87889234415042</v>
      </c>
      <c r="H63" s="58">
        <v>286.32968142011731</v>
      </c>
      <c r="I63" s="58">
        <v>306.28321123275111</v>
      </c>
      <c r="J63" s="58">
        <v>345.63095710359318</v>
      </c>
      <c r="K63" s="58">
        <v>406.36002282757272</v>
      </c>
      <c r="L63" s="58">
        <v>419.47998165196503</v>
      </c>
      <c r="M63" s="58">
        <v>336.77747982418475</v>
      </c>
      <c r="N63" s="58">
        <v>308.57239082924735</v>
      </c>
      <c r="O63" s="58">
        <v>339.4008114256232</v>
      </c>
      <c r="P63" s="63">
        <v>365.89055442827294</v>
      </c>
      <c r="Q63" s="58">
        <v>341.22565933060014</v>
      </c>
      <c r="R63" s="58">
        <v>339.66237102561928</v>
      </c>
    </row>
    <row r="64" spans="2:18" ht="14">
      <c r="B64" s="55" t="s">
        <v>25</v>
      </c>
      <c r="C64" s="55" t="s">
        <v>24</v>
      </c>
      <c r="D64" s="58">
        <v>112.67633392251444</v>
      </c>
      <c r="E64" s="58">
        <v>96.271100276330756</v>
      </c>
      <c r="F64" s="58">
        <v>101.35996584294708</v>
      </c>
      <c r="G64" s="58">
        <v>118.48893838529249</v>
      </c>
      <c r="H64" s="58">
        <v>126.40404911007359</v>
      </c>
      <c r="I64" s="58">
        <v>157.57189301268983</v>
      </c>
      <c r="J64" s="58">
        <v>128.21066399841169</v>
      </c>
      <c r="K64" s="58">
        <v>151.63958837894856</v>
      </c>
      <c r="L64" s="58">
        <v>163.68595636788154</v>
      </c>
      <c r="M64" s="58">
        <v>151.2011550687794</v>
      </c>
      <c r="N64" s="58">
        <v>130.49430487463189</v>
      </c>
      <c r="O64" s="58">
        <v>92.649589854364478</v>
      </c>
      <c r="P64" s="58">
        <v>103.64596284189948</v>
      </c>
      <c r="Q64" s="58">
        <v>106.14194727231926</v>
      </c>
      <c r="R64" s="58">
        <v>139.82781627280542</v>
      </c>
    </row>
    <row r="65" spans="2:18" ht="14">
      <c r="B65" s="55" t="s">
        <v>26</v>
      </c>
      <c r="C65" s="55" t="s">
        <v>24</v>
      </c>
      <c r="D65" s="58">
        <v>77.563826083315689</v>
      </c>
      <c r="E65" s="58">
        <v>80.601759496781654</v>
      </c>
      <c r="F65" s="58">
        <v>50.508822549043181</v>
      </c>
      <c r="G65" s="58">
        <v>89.473457838992317</v>
      </c>
      <c r="H65" s="58">
        <v>96.471306536973373</v>
      </c>
      <c r="I65" s="58">
        <v>136.16213050656708</v>
      </c>
      <c r="J65" s="58">
        <v>126.8555265412628</v>
      </c>
      <c r="K65" s="58">
        <v>130.20930345661091</v>
      </c>
      <c r="L65" s="58">
        <v>134.35897401394408</v>
      </c>
      <c r="M65" s="58">
        <v>140.19254041124393</v>
      </c>
      <c r="N65" s="58">
        <v>119.66659517450462</v>
      </c>
      <c r="O65" s="58">
        <v>137.4142289371176</v>
      </c>
      <c r="P65" s="58">
        <v>127.93398859223424</v>
      </c>
      <c r="Q65" s="58">
        <v>97.993465519730421</v>
      </c>
      <c r="R65" s="58">
        <v>106.76006916999998</v>
      </c>
    </row>
    <row r="66" spans="2:18" ht="14">
      <c r="B66" s="55" t="s">
        <v>27</v>
      </c>
      <c r="C66" s="55" t="s">
        <v>24</v>
      </c>
      <c r="D66" s="58">
        <v>219.11314360494413</v>
      </c>
      <c r="E66" s="58">
        <v>214.72449236163655</v>
      </c>
      <c r="F66" s="58">
        <v>216.87761945598984</v>
      </c>
      <c r="G66" s="58">
        <v>205.00647452644958</v>
      </c>
      <c r="H66" s="58">
        <v>228.27983158361462</v>
      </c>
      <c r="I66" s="58">
        <v>271.9801580416563</v>
      </c>
      <c r="J66" s="58">
        <v>294.43113374847303</v>
      </c>
      <c r="K66" s="58">
        <v>323.98135821228283</v>
      </c>
      <c r="L66" s="58">
        <v>364.53995294531722</v>
      </c>
      <c r="M66" s="58">
        <v>330.78496559470187</v>
      </c>
      <c r="N66" s="58">
        <v>291.56058963454558</v>
      </c>
      <c r="O66" s="58">
        <v>343.21300462018633</v>
      </c>
      <c r="P66" s="58">
        <v>349.43804608175708</v>
      </c>
      <c r="Q66" s="58">
        <v>348.1418029595597</v>
      </c>
      <c r="R66" s="58">
        <v>401.57376317879454</v>
      </c>
    </row>
    <row r="67" spans="2:18" ht="14">
      <c r="B67" s="55" t="s">
        <v>28</v>
      </c>
      <c r="C67" s="55" t="s">
        <v>24</v>
      </c>
      <c r="D67" s="58">
        <v>117.68364660282256</v>
      </c>
      <c r="E67" s="58">
        <v>102.0638711000334</v>
      </c>
      <c r="F67" s="58">
        <v>102.30578770994558</v>
      </c>
      <c r="G67" s="58">
        <v>142.44843916414723</v>
      </c>
      <c r="H67" s="58">
        <v>155.15442890864384</v>
      </c>
      <c r="I67" s="58">
        <v>204.94257775282486</v>
      </c>
      <c r="J67" s="58">
        <v>213.11661454883378</v>
      </c>
      <c r="K67" s="58">
        <v>198.09161155747216</v>
      </c>
      <c r="L67" s="58">
        <v>220.49099121080064</v>
      </c>
      <c r="M67" s="58">
        <v>216.30724646589681</v>
      </c>
      <c r="N67" s="58">
        <v>181.37253606963679</v>
      </c>
      <c r="O67" s="58">
        <v>156.20635433619336</v>
      </c>
      <c r="P67" s="58">
        <v>131.57120185426837</v>
      </c>
      <c r="Q67" s="58">
        <v>140.71117737183408</v>
      </c>
      <c r="R67" s="58">
        <v>163.20781666000201</v>
      </c>
    </row>
    <row r="68" spans="2:18" ht="14">
      <c r="B68" s="55" t="s">
        <v>41</v>
      </c>
      <c r="C68" s="55" t="s">
        <v>42</v>
      </c>
      <c r="D68" s="58">
        <v>30.771181465713379</v>
      </c>
      <c r="E68" s="58">
        <v>37.481914109564947</v>
      </c>
      <c r="F68" s="58">
        <v>57.813728046052724</v>
      </c>
      <c r="G68" s="58">
        <v>69.159356825649382</v>
      </c>
      <c r="H68" s="58">
        <v>97.308013649457024</v>
      </c>
      <c r="I68" s="58">
        <v>107.89521838550627</v>
      </c>
      <c r="J68" s="58">
        <v>87.362371132843123</v>
      </c>
      <c r="K68" s="58">
        <v>114.73113394207982</v>
      </c>
      <c r="L68" s="58">
        <v>99.896959249414493</v>
      </c>
      <c r="M68" s="58">
        <v>86.667867685138305</v>
      </c>
      <c r="N68" s="58">
        <v>73.931058123963084</v>
      </c>
      <c r="O68" s="58">
        <v>52.713390469510323</v>
      </c>
      <c r="P68" s="58">
        <v>44.612007929494972</v>
      </c>
      <c r="Q68" s="58">
        <v>43.379422155867324</v>
      </c>
      <c r="R68" s="58">
        <v>65.925762020958047</v>
      </c>
    </row>
    <row r="69" spans="2:18" ht="14.5" thickBot="1">
      <c r="B69" s="56" t="s">
        <v>61</v>
      </c>
      <c r="C69" s="56"/>
      <c r="D69" s="59">
        <v>4595.531094554859</v>
      </c>
      <c r="E69" s="59">
        <v>4958.5001986677744</v>
      </c>
      <c r="F69" s="59">
        <v>4954.0769080123764</v>
      </c>
      <c r="G69" s="59">
        <v>5951.3440164951589</v>
      </c>
      <c r="H69" s="59">
        <v>6399.6076186853325</v>
      </c>
      <c r="I69" s="59">
        <v>7074.7953195349764</v>
      </c>
      <c r="J69" s="59">
        <v>7197.9865065980675</v>
      </c>
      <c r="K69" s="59">
        <v>6559.9174457964309</v>
      </c>
      <c r="L69" s="59">
        <v>5501.7137537755189</v>
      </c>
      <c r="M69" s="59">
        <v>4858.5012055998786</v>
      </c>
      <c r="N69" s="59">
        <v>3751.2717728105285</v>
      </c>
      <c r="O69" s="59">
        <v>3781.7651542675562</v>
      </c>
      <c r="P69" s="59">
        <v>4140.7790522260239</v>
      </c>
      <c r="Q69" s="59">
        <v>4386.7721102952873</v>
      </c>
      <c r="R69" s="59">
        <v>4279.4209807397829</v>
      </c>
    </row>
    <row r="71" spans="2:18" ht="12.75" customHeight="1">
      <c r="B71" s="235" t="s">
        <v>93</v>
      </c>
      <c r="C71" s="236"/>
      <c r="D71" s="236"/>
      <c r="E71" s="236"/>
      <c r="F71" s="236"/>
      <c r="G71" s="236"/>
      <c r="H71" s="236"/>
      <c r="I71" s="236"/>
      <c r="J71" s="236"/>
      <c r="K71" s="236"/>
      <c r="L71" s="236"/>
      <c r="M71" s="236"/>
      <c r="N71" s="236"/>
      <c r="O71" s="236"/>
      <c r="P71" s="236"/>
      <c r="Q71" s="236"/>
      <c r="R71" s="237"/>
    </row>
    <row r="72" spans="2:18" ht="12.75" customHeight="1">
      <c r="B72" s="238"/>
      <c r="C72" s="239"/>
      <c r="D72" s="239"/>
      <c r="E72" s="239"/>
      <c r="F72" s="239"/>
      <c r="G72" s="239"/>
      <c r="H72" s="239"/>
      <c r="I72" s="239"/>
      <c r="J72" s="239"/>
      <c r="K72" s="239"/>
      <c r="L72" s="239"/>
      <c r="M72" s="239"/>
      <c r="N72" s="239"/>
      <c r="O72" s="239"/>
      <c r="P72" s="239"/>
      <c r="Q72" s="239"/>
      <c r="R72" s="240"/>
    </row>
    <row r="73" spans="2:18" ht="32.25" customHeight="1">
      <c r="B73" s="241"/>
      <c r="C73" s="242"/>
      <c r="D73" s="242"/>
      <c r="E73" s="242"/>
      <c r="F73" s="242"/>
      <c r="G73" s="242"/>
      <c r="H73" s="242"/>
      <c r="I73" s="242"/>
      <c r="J73" s="242"/>
      <c r="K73" s="242"/>
      <c r="L73" s="242"/>
      <c r="M73" s="242"/>
      <c r="N73" s="242"/>
      <c r="O73" s="242"/>
      <c r="P73" s="242"/>
      <c r="Q73" s="242"/>
      <c r="R73" s="243"/>
    </row>
    <row r="75" spans="2:18" ht="15.75" customHeight="1">
      <c r="B75" s="220" t="s">
        <v>46</v>
      </c>
      <c r="C75" s="221"/>
      <c r="D75" s="221"/>
      <c r="E75" s="221"/>
      <c r="F75" s="221"/>
      <c r="G75" s="221"/>
      <c r="H75" s="221"/>
      <c r="I75" s="221"/>
      <c r="J75" s="221"/>
      <c r="K75" s="221"/>
      <c r="L75" s="221"/>
      <c r="M75" s="221"/>
      <c r="N75" s="221"/>
      <c r="O75" s="221"/>
      <c r="P75" s="221"/>
      <c r="Q75" s="221"/>
      <c r="R75" s="222"/>
    </row>
    <row r="76" spans="2:18" ht="61.5" customHeight="1">
      <c r="B76" s="211" t="s">
        <v>100</v>
      </c>
      <c r="C76" s="212"/>
      <c r="D76" s="212"/>
      <c r="E76" s="212"/>
      <c r="F76" s="212"/>
      <c r="G76" s="212"/>
      <c r="H76" s="212"/>
      <c r="I76" s="212"/>
      <c r="J76" s="212"/>
      <c r="K76" s="212"/>
      <c r="L76" s="212"/>
      <c r="M76" s="212"/>
      <c r="N76" s="212"/>
      <c r="O76" s="212"/>
      <c r="P76" s="212"/>
      <c r="Q76" s="212"/>
      <c r="R76" s="213"/>
    </row>
  </sheetData>
  <mergeCells count="8">
    <mergeCell ref="B71:R73"/>
    <mergeCell ref="B75:R75"/>
    <mergeCell ref="B76:R76"/>
    <mergeCell ref="B4:N4"/>
    <mergeCell ref="B27:N27"/>
    <mergeCell ref="B29:R29"/>
    <mergeCell ref="B48:R48"/>
    <mergeCell ref="B49:R50"/>
  </mergeCells>
  <pageMargins left="0.74803149606299213" right="0.74803149606299213" top="0.98425196850393704" bottom="0.98425196850393704" header="0.51181102362204722" footer="0.51181102362204722"/>
  <pageSetup paperSize="9" scale="42"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4:R77"/>
  <sheetViews>
    <sheetView showGridLines="0" showRowColHeaders="0" zoomScale="75" zoomScaleNormal="75" workbookViewId="0">
      <selection activeCell="B4" sqref="B4:R4"/>
    </sheetView>
  </sheetViews>
  <sheetFormatPr defaultColWidth="9.08984375" defaultRowHeight="12.5"/>
  <cols>
    <col min="1" max="1" width="7.6328125" style="20" customWidth="1"/>
    <col min="2" max="2" width="29.54296875" style="20" customWidth="1"/>
    <col min="3" max="3" width="9.08984375" style="20"/>
    <col min="4" max="15" width="10.08984375" style="20" customWidth="1"/>
    <col min="16" max="16" width="10.54296875" style="20" customWidth="1"/>
    <col min="17" max="17" width="9.90625" style="20" customWidth="1"/>
    <col min="18" max="18" width="9.90625" style="68" customWidth="1"/>
    <col min="19" max="16384" width="9.08984375" style="20"/>
  </cols>
  <sheetData>
    <row r="4" spans="2:18" ht="28">
      <c r="B4" s="194" t="s">
        <v>54</v>
      </c>
      <c r="C4" s="194"/>
      <c r="D4" s="194"/>
      <c r="E4" s="194"/>
      <c r="F4" s="194"/>
      <c r="G4" s="194"/>
      <c r="H4" s="194"/>
      <c r="I4" s="194"/>
      <c r="J4" s="194"/>
      <c r="K4" s="194"/>
      <c r="L4" s="194"/>
      <c r="M4" s="194"/>
      <c r="N4" s="194"/>
      <c r="O4" s="194"/>
      <c r="P4" s="194"/>
      <c r="Q4" s="194"/>
      <c r="R4" s="194"/>
    </row>
    <row r="17" spans="2:18">
      <c r="C17" s="20" t="s">
        <v>89</v>
      </c>
    </row>
    <row r="27" spans="2:18" ht="41.25" customHeight="1">
      <c r="B27" s="195"/>
      <c r="C27" s="195"/>
      <c r="D27" s="195"/>
      <c r="E27" s="195"/>
      <c r="F27" s="195"/>
      <c r="G27" s="195"/>
      <c r="H27" s="195"/>
      <c r="I27" s="195"/>
      <c r="J27" s="195"/>
      <c r="K27" s="195"/>
      <c r="L27" s="195"/>
      <c r="M27" s="195"/>
      <c r="N27" s="195"/>
      <c r="O27" s="23"/>
    </row>
    <row r="28" spans="2:18" ht="22.5" customHeight="1"/>
    <row r="29" spans="2:18" ht="36" customHeight="1">
      <c r="B29" s="196" t="s">
        <v>112</v>
      </c>
      <c r="C29" s="197"/>
      <c r="D29" s="197"/>
      <c r="E29" s="197"/>
      <c r="F29" s="197"/>
      <c r="G29" s="197"/>
      <c r="H29" s="197"/>
      <c r="I29" s="197"/>
      <c r="J29" s="197"/>
      <c r="K29" s="197"/>
      <c r="L29" s="197"/>
      <c r="M29" s="197"/>
      <c r="N29" s="197"/>
      <c r="O29" s="197"/>
      <c r="P29" s="197"/>
      <c r="Q29" s="197"/>
      <c r="R29" s="198"/>
    </row>
    <row r="30" spans="2:18" ht="31.5" customHeight="1">
      <c r="B30" s="22" t="s">
        <v>52</v>
      </c>
    </row>
    <row r="31" spans="2:18" ht="14.5" thickBot="1">
      <c r="B31" s="56" t="s">
        <v>118</v>
      </c>
      <c r="C31" s="56" t="s">
        <v>0</v>
      </c>
      <c r="D31" s="57" t="s">
        <v>1</v>
      </c>
      <c r="E31" s="57" t="s">
        <v>2</v>
      </c>
      <c r="F31" s="57" t="s">
        <v>3</v>
      </c>
      <c r="G31" s="57" t="s">
        <v>4</v>
      </c>
      <c r="H31" s="57" t="s">
        <v>5</v>
      </c>
      <c r="I31" s="57" t="s">
        <v>6</v>
      </c>
      <c r="J31" s="57" t="s">
        <v>7</v>
      </c>
      <c r="K31" s="57" t="s">
        <v>8</v>
      </c>
      <c r="L31" s="57" t="s">
        <v>9</v>
      </c>
      <c r="M31" s="57" t="s">
        <v>10</v>
      </c>
      <c r="N31" s="57">
        <v>2016</v>
      </c>
      <c r="O31" s="57">
        <v>2017</v>
      </c>
      <c r="P31" s="57">
        <v>2018</v>
      </c>
      <c r="Q31" s="57" t="s">
        <v>32</v>
      </c>
      <c r="R31" s="57" t="s">
        <v>33</v>
      </c>
    </row>
    <row r="32" spans="2:18" ht="14">
      <c r="B32" s="55" t="s">
        <v>45</v>
      </c>
      <c r="C32" s="55" t="s">
        <v>11</v>
      </c>
      <c r="D32" s="58">
        <v>56.614096953579306</v>
      </c>
      <c r="E32" s="58">
        <v>55.251914144924918</v>
      </c>
      <c r="F32" s="58">
        <v>57.770958443262927</v>
      </c>
      <c r="G32" s="58">
        <v>59.450661229582693</v>
      </c>
      <c r="H32" s="58">
        <v>76.354606678609514</v>
      </c>
      <c r="I32" s="58">
        <v>82.004977806562394</v>
      </c>
      <c r="J32" s="58">
        <v>87.605664037626042</v>
      </c>
      <c r="K32" s="58">
        <v>93.600828565123734</v>
      </c>
      <c r="L32" s="58">
        <v>96.60060451798438</v>
      </c>
      <c r="M32" s="58">
        <v>69.069807989799514</v>
      </c>
      <c r="N32" s="58">
        <v>52.456919348984933</v>
      </c>
      <c r="O32" s="58">
        <v>54.517569971662148</v>
      </c>
      <c r="P32" s="58">
        <v>55.074693641912162</v>
      </c>
      <c r="Q32" s="58">
        <v>56.618891272303635</v>
      </c>
      <c r="R32" s="63">
        <v>59.010069124564474</v>
      </c>
    </row>
    <row r="33" spans="2:18" ht="14">
      <c r="B33" s="55" t="s">
        <v>12</v>
      </c>
      <c r="C33" s="55" t="s">
        <v>13</v>
      </c>
      <c r="D33" s="58">
        <v>453.82651129710104</v>
      </c>
      <c r="E33" s="58">
        <v>466.49300292829628</v>
      </c>
      <c r="F33" s="58">
        <v>473.7738048327775</v>
      </c>
      <c r="G33" s="58">
        <v>476.35423610373647</v>
      </c>
      <c r="H33" s="58">
        <v>637.15351516077385</v>
      </c>
      <c r="I33" s="58">
        <v>650.41655985303407</v>
      </c>
      <c r="J33" s="58">
        <v>664.2044622217611</v>
      </c>
      <c r="K33" s="58">
        <v>676.44769276418856</v>
      </c>
      <c r="L33" s="58">
        <v>678.21360151568592</v>
      </c>
      <c r="M33" s="58">
        <v>480.78982606915889</v>
      </c>
      <c r="N33" s="58">
        <v>450.98032894289798</v>
      </c>
      <c r="O33" s="58">
        <v>459.06564865925355</v>
      </c>
      <c r="P33" s="58">
        <v>451.57480730365035</v>
      </c>
      <c r="Q33" s="58">
        <v>458.45124608406411</v>
      </c>
      <c r="R33" s="63">
        <v>484.9967404814393</v>
      </c>
    </row>
    <row r="34" spans="2:18" ht="14">
      <c r="B34" s="55" t="s">
        <v>14</v>
      </c>
      <c r="C34" s="55" t="s">
        <v>13</v>
      </c>
      <c r="D34" s="58">
        <v>298.19174451737535</v>
      </c>
      <c r="E34" s="58">
        <v>302.10143220939653</v>
      </c>
      <c r="F34" s="58">
        <v>305.24022471434523</v>
      </c>
      <c r="G34" s="58">
        <v>306.88767408179768</v>
      </c>
      <c r="H34" s="58">
        <v>373.53139919770024</v>
      </c>
      <c r="I34" s="58">
        <v>376.53032629392078</v>
      </c>
      <c r="J34" s="58">
        <v>382.14645757827009</v>
      </c>
      <c r="K34" s="58">
        <v>386.90485023654441</v>
      </c>
      <c r="L34" s="58">
        <v>385.40582121280096</v>
      </c>
      <c r="M34" s="58">
        <v>266.06747576590413</v>
      </c>
      <c r="N34" s="58">
        <v>270.30699603355839</v>
      </c>
      <c r="O34" s="58">
        <v>274.67427671325726</v>
      </c>
      <c r="P34" s="58">
        <v>279.36808576967991</v>
      </c>
      <c r="Q34" s="58">
        <v>284.71092276540867</v>
      </c>
      <c r="R34" s="63">
        <v>282.71816655748017</v>
      </c>
    </row>
    <row r="35" spans="2:18" ht="14">
      <c r="B35" s="55" t="s">
        <v>15</v>
      </c>
      <c r="C35" s="55" t="s">
        <v>13</v>
      </c>
      <c r="D35" s="58">
        <v>335.34395906993728</v>
      </c>
      <c r="E35" s="58">
        <v>396.94558208350833</v>
      </c>
      <c r="F35" s="58">
        <v>401.17094162842653</v>
      </c>
      <c r="G35" s="58">
        <v>406.92267248084181</v>
      </c>
      <c r="H35" s="58">
        <v>497.10727181673718</v>
      </c>
      <c r="I35" s="58">
        <v>507.29598220399191</v>
      </c>
      <c r="J35" s="58">
        <v>517.06586326585273</v>
      </c>
      <c r="K35" s="58">
        <v>525.55862525221528</v>
      </c>
      <c r="L35" s="58">
        <v>531.39298820509305</v>
      </c>
      <c r="M35" s="58">
        <v>356.55638647822337</v>
      </c>
      <c r="N35" s="58">
        <v>360.379558314988</v>
      </c>
      <c r="O35" s="58">
        <v>364.16473062374195</v>
      </c>
      <c r="P35" s="58">
        <v>368.13903333709266</v>
      </c>
      <c r="Q35" s="58">
        <v>372.28091590816103</v>
      </c>
      <c r="R35" s="63">
        <v>382.3732716809406</v>
      </c>
    </row>
    <row r="36" spans="2:18" ht="14">
      <c r="B36" s="55" t="s">
        <v>16</v>
      </c>
      <c r="C36" s="55" t="s">
        <v>17</v>
      </c>
      <c r="D36" s="58">
        <v>305.5919550509455</v>
      </c>
      <c r="E36" s="58">
        <v>356.19824700372095</v>
      </c>
      <c r="F36" s="58">
        <v>399.41677069750824</v>
      </c>
      <c r="G36" s="58">
        <v>410.01861103640294</v>
      </c>
      <c r="H36" s="58">
        <v>407.94457609687225</v>
      </c>
      <c r="I36" s="58">
        <v>388.5370335725612</v>
      </c>
      <c r="J36" s="58">
        <v>390.67429822309822</v>
      </c>
      <c r="K36" s="58">
        <v>401.59760094623499</v>
      </c>
      <c r="L36" s="58">
        <v>411.40492962909531</v>
      </c>
      <c r="M36" s="58">
        <v>406.72426607613983</v>
      </c>
      <c r="N36" s="58">
        <v>373.38916642635144</v>
      </c>
      <c r="O36" s="58">
        <v>369.90415467098921</v>
      </c>
      <c r="P36" s="58">
        <v>375.08028173897571</v>
      </c>
      <c r="Q36" s="58">
        <v>386.97245626288731</v>
      </c>
      <c r="R36" s="63">
        <v>363.75124837783829</v>
      </c>
    </row>
    <row r="37" spans="2:18" ht="14">
      <c r="B37" s="55" t="s">
        <v>18</v>
      </c>
      <c r="C37" s="55" t="s">
        <v>17</v>
      </c>
      <c r="D37" s="58">
        <v>379.19787778553246</v>
      </c>
      <c r="E37" s="58">
        <v>375.50532175678518</v>
      </c>
      <c r="F37" s="58">
        <v>374.4376060616782</v>
      </c>
      <c r="G37" s="58">
        <v>334.1110281616659</v>
      </c>
      <c r="H37" s="58">
        <v>336.52385095297075</v>
      </c>
      <c r="I37" s="58">
        <v>432.19844266974297</v>
      </c>
      <c r="J37" s="58">
        <v>453.12889509340931</v>
      </c>
      <c r="K37" s="58">
        <v>451.79201854211749</v>
      </c>
      <c r="L37" s="58">
        <v>447.77154796182913</v>
      </c>
      <c r="M37" s="58">
        <v>433.15743554731182</v>
      </c>
      <c r="N37" s="58">
        <v>369.74931586876789</v>
      </c>
      <c r="O37" s="58">
        <v>376.1295237766692</v>
      </c>
      <c r="P37" s="58">
        <v>382.40558077891626</v>
      </c>
      <c r="Q37" s="58">
        <v>390.30592383438409</v>
      </c>
      <c r="R37" s="63">
        <v>397.64795885127455</v>
      </c>
    </row>
    <row r="38" spans="2:18" ht="14">
      <c r="B38" s="55" t="s">
        <v>19</v>
      </c>
      <c r="C38" s="55" t="s">
        <v>20</v>
      </c>
      <c r="D38" s="58">
        <v>177.91510666879171</v>
      </c>
      <c r="E38" s="58">
        <v>186.52390215276554</v>
      </c>
      <c r="F38" s="58">
        <v>189.77100238250173</v>
      </c>
      <c r="G38" s="58">
        <v>188.85376706617782</v>
      </c>
      <c r="H38" s="58">
        <v>190.14094307343058</v>
      </c>
      <c r="I38" s="58">
        <v>236.21082532407729</v>
      </c>
      <c r="J38" s="58">
        <v>233.45179324340526</v>
      </c>
      <c r="K38" s="58">
        <v>256.42731309111531</v>
      </c>
      <c r="L38" s="58">
        <v>261.99627876980804</v>
      </c>
      <c r="M38" s="58">
        <v>264.44702347737723</v>
      </c>
      <c r="N38" s="58">
        <v>265.37169589365146</v>
      </c>
      <c r="O38" s="58">
        <v>274.92422490081196</v>
      </c>
      <c r="P38" s="58">
        <v>274.81128346696516</v>
      </c>
      <c r="Q38" s="58">
        <v>278.3828311917519</v>
      </c>
      <c r="R38" s="63">
        <v>281.75184578981526</v>
      </c>
    </row>
    <row r="39" spans="2:18" ht="14">
      <c r="B39" s="55" t="s">
        <v>21</v>
      </c>
      <c r="C39" s="55" t="s">
        <v>22</v>
      </c>
      <c r="D39" s="58">
        <v>46.919887689033338</v>
      </c>
      <c r="E39" s="58">
        <v>45.840805288609133</v>
      </c>
      <c r="F39" s="58">
        <v>82.834546620200285</v>
      </c>
      <c r="G39" s="58">
        <v>89.372861243740388</v>
      </c>
      <c r="H39" s="58">
        <v>92.420625869573584</v>
      </c>
      <c r="I39" s="58">
        <v>95.680161924833399</v>
      </c>
      <c r="J39" s="58">
        <v>95.501744791430767</v>
      </c>
      <c r="K39" s="58">
        <v>85.163456195644486</v>
      </c>
      <c r="L39" s="58">
        <v>83.986088977504266</v>
      </c>
      <c r="M39" s="58">
        <v>84.909125319419573</v>
      </c>
      <c r="N39" s="58">
        <v>84.743402300704105</v>
      </c>
      <c r="O39" s="58">
        <v>84.053710021918462</v>
      </c>
      <c r="P39" s="58">
        <v>70.395090817263252</v>
      </c>
      <c r="Q39" s="58">
        <v>68.857548934063587</v>
      </c>
      <c r="R39" s="63">
        <v>92.405225765960864</v>
      </c>
    </row>
    <row r="40" spans="2:18" ht="14">
      <c r="B40" s="55" t="s">
        <v>23</v>
      </c>
      <c r="C40" s="55" t="s">
        <v>24</v>
      </c>
      <c r="D40" s="58">
        <v>153.64084913249468</v>
      </c>
      <c r="E40" s="58">
        <v>157.52866818270775</v>
      </c>
      <c r="F40" s="58">
        <v>161.70447382923294</v>
      </c>
      <c r="G40" s="58">
        <v>165.73628617760204</v>
      </c>
      <c r="H40" s="58">
        <v>170.34407171859533</v>
      </c>
      <c r="I40" s="58">
        <v>188.96614923637264</v>
      </c>
      <c r="J40" s="58">
        <v>197.03665357704602</v>
      </c>
      <c r="K40" s="58">
        <v>203.88173460122002</v>
      </c>
      <c r="L40" s="58">
        <v>214.19216469058162</v>
      </c>
      <c r="M40" s="58">
        <v>217.1238074533226</v>
      </c>
      <c r="N40" s="58">
        <v>239.95121999413382</v>
      </c>
      <c r="O40" s="58">
        <v>244.41429881644726</v>
      </c>
      <c r="P40" s="58">
        <v>250.3200818530305</v>
      </c>
      <c r="Q40" s="58">
        <v>255.21085364434251</v>
      </c>
      <c r="R40" s="63">
        <v>261.12533692606598</v>
      </c>
    </row>
    <row r="41" spans="2:18" ht="14">
      <c r="B41" s="55" t="s">
        <v>25</v>
      </c>
      <c r="C41" s="55" t="s">
        <v>24</v>
      </c>
      <c r="D41" s="58">
        <v>48.957721373053602</v>
      </c>
      <c r="E41" s="58">
        <v>50.566126513456567</v>
      </c>
      <c r="F41" s="58">
        <v>50.829634249082126</v>
      </c>
      <c r="G41" s="58">
        <v>51.837587336174401</v>
      </c>
      <c r="H41" s="58">
        <v>52.845540423266677</v>
      </c>
      <c r="I41" s="58">
        <v>52.042007522809051</v>
      </c>
      <c r="J41" s="58">
        <v>56.468104743192086</v>
      </c>
      <c r="K41" s="58">
        <v>59.358484445730539</v>
      </c>
      <c r="L41" s="58">
        <v>56.762382432414121</v>
      </c>
      <c r="M41" s="58">
        <v>57.666397329062967</v>
      </c>
      <c r="N41" s="58">
        <v>87.929434096704924</v>
      </c>
      <c r="O41" s="58">
        <v>89.182247904535402</v>
      </c>
      <c r="P41" s="58">
        <v>92.526331259048092</v>
      </c>
      <c r="Q41" s="58">
        <v>94.089594432375193</v>
      </c>
      <c r="R41" s="63">
        <v>96.243369741621478</v>
      </c>
    </row>
    <row r="42" spans="2:18" ht="14">
      <c r="B42" s="55" t="s">
        <v>26</v>
      </c>
      <c r="C42" s="55" t="s">
        <v>24</v>
      </c>
      <c r="D42" s="58">
        <v>72.096416865164684</v>
      </c>
      <c r="E42" s="58">
        <v>73.242594621856085</v>
      </c>
      <c r="F42" s="58">
        <v>74.719959534150689</v>
      </c>
      <c r="G42" s="58">
        <v>76.364732030241427</v>
      </c>
      <c r="H42" s="58">
        <v>78.134093217087226</v>
      </c>
      <c r="I42" s="58">
        <v>69.28260117191833</v>
      </c>
      <c r="J42" s="58">
        <v>67.974630888009912</v>
      </c>
      <c r="K42" s="58">
        <v>68.237704538114201</v>
      </c>
      <c r="L42" s="58">
        <v>74.182511100067259</v>
      </c>
      <c r="M42" s="58">
        <v>73.020460913011547</v>
      </c>
      <c r="N42" s="58">
        <v>96.400939290542524</v>
      </c>
      <c r="O42" s="58">
        <v>94.527050435345899</v>
      </c>
      <c r="P42" s="58">
        <v>95.639447133695739</v>
      </c>
      <c r="Q42" s="58">
        <v>97.556812656339872</v>
      </c>
      <c r="R42" s="63">
        <v>98.058360045849113</v>
      </c>
    </row>
    <row r="43" spans="2:18" ht="14">
      <c r="B43" s="55" t="s">
        <v>27</v>
      </c>
      <c r="C43" s="55" t="s">
        <v>24</v>
      </c>
      <c r="D43" s="58">
        <v>164.15235989788562</v>
      </c>
      <c r="E43" s="58">
        <v>167.89618564994262</v>
      </c>
      <c r="F43" s="58">
        <v>171.20803150753156</v>
      </c>
      <c r="G43" s="58">
        <v>174.95185725958859</v>
      </c>
      <c r="H43" s="58">
        <v>179.41564950242585</v>
      </c>
      <c r="I43" s="58">
        <v>177.57445024460887</v>
      </c>
      <c r="J43" s="58">
        <v>195.74829889139923</v>
      </c>
      <c r="K43" s="58">
        <v>206.847465428596</v>
      </c>
      <c r="L43" s="58">
        <v>195.75044882880488</v>
      </c>
      <c r="M43" s="58">
        <v>198.43407537541162</v>
      </c>
      <c r="N43" s="58">
        <v>242.21453883832837</v>
      </c>
      <c r="O43" s="58">
        <v>248.56148877794413</v>
      </c>
      <c r="P43" s="58">
        <v>259.15447007050022</v>
      </c>
      <c r="Q43" s="58">
        <v>261.95883693084892</v>
      </c>
      <c r="R43" s="63">
        <v>267.79016797530653</v>
      </c>
    </row>
    <row r="44" spans="2:18" ht="14">
      <c r="B44" s="55" t="s">
        <v>28</v>
      </c>
      <c r="C44" s="55" t="s">
        <v>24</v>
      </c>
      <c r="D44" s="58">
        <v>116.34658491008032</v>
      </c>
      <c r="E44" s="58">
        <v>118.794470978733</v>
      </c>
      <c r="F44" s="58">
        <v>121.24235704738568</v>
      </c>
      <c r="G44" s="58">
        <v>123.83423641419441</v>
      </c>
      <c r="H44" s="58">
        <v>123.54624981788233</v>
      </c>
      <c r="I44" s="58">
        <v>125.92847770916202</v>
      </c>
      <c r="J44" s="58">
        <v>128.50034038093534</v>
      </c>
      <c r="K44" s="58">
        <v>129.18171457747482</v>
      </c>
      <c r="L44" s="58">
        <v>134.21847920100885</v>
      </c>
      <c r="M44" s="58">
        <v>136.0135344496075</v>
      </c>
      <c r="N44" s="58">
        <v>149.51330291005198</v>
      </c>
      <c r="O44" s="58">
        <v>152.7158225343936</v>
      </c>
      <c r="P44" s="58">
        <v>156.03257266813438</v>
      </c>
      <c r="Q44" s="58">
        <v>157.00449730630177</v>
      </c>
      <c r="R44" s="63">
        <v>159.0525436508934</v>
      </c>
    </row>
    <row r="45" spans="2:18" ht="14">
      <c r="B45" s="55" t="s">
        <v>41</v>
      </c>
      <c r="C45" s="55" t="s">
        <v>42</v>
      </c>
      <c r="D45" s="63">
        <v>49.16449389682667</v>
      </c>
      <c r="E45" s="63">
        <v>50.856800890052327</v>
      </c>
      <c r="F45" s="63">
        <v>62.747619329172778</v>
      </c>
      <c r="G45" s="63">
        <v>93.602380672722518</v>
      </c>
      <c r="H45" s="63">
        <v>85.02664625653928</v>
      </c>
      <c r="I45" s="63">
        <v>98.193517125712333</v>
      </c>
      <c r="J45" s="63">
        <v>109.701050280644</v>
      </c>
      <c r="K45" s="63">
        <v>106.30915310724207</v>
      </c>
      <c r="L45" s="63">
        <v>92.150899905075931</v>
      </c>
      <c r="M45" s="63">
        <v>82.037006015113462</v>
      </c>
      <c r="N45" s="63">
        <v>88.521850488602539</v>
      </c>
      <c r="O45" s="63">
        <v>76.713524565628049</v>
      </c>
      <c r="P45" s="63">
        <v>89.731755103201223</v>
      </c>
      <c r="Q45" s="63">
        <v>91.498401266949017</v>
      </c>
      <c r="R45" s="63">
        <v>68.602043804016347</v>
      </c>
    </row>
    <row r="46" spans="2:18" ht="14.5" thickBot="1">
      <c r="B46" s="56" t="s">
        <v>61</v>
      </c>
      <c r="C46" s="56"/>
      <c r="D46" s="59">
        <v>2657.9595651078012</v>
      </c>
      <c r="E46" s="59">
        <v>2803.745054404756</v>
      </c>
      <c r="F46" s="59">
        <v>2926.8679308772562</v>
      </c>
      <c r="G46" s="59">
        <v>2958.2985912944687</v>
      </c>
      <c r="H46" s="59">
        <v>3300.4890397824647</v>
      </c>
      <c r="I46" s="59">
        <v>3480.8615126593072</v>
      </c>
      <c r="J46" s="59">
        <v>3579.2082572160798</v>
      </c>
      <c r="K46" s="59">
        <v>3651.3086422915617</v>
      </c>
      <c r="L46" s="59">
        <v>3664.0287469477544</v>
      </c>
      <c r="M46" s="59">
        <v>3126.0166282588643</v>
      </c>
      <c r="N46" s="59">
        <v>3131.9086687482686</v>
      </c>
      <c r="O46" s="59">
        <v>3163.5482723725981</v>
      </c>
      <c r="P46" s="59">
        <v>3200.253514942066</v>
      </c>
      <c r="Q46" s="59">
        <v>3253.8997324901816</v>
      </c>
      <c r="R46" s="59">
        <v>3295.5263487730667</v>
      </c>
    </row>
    <row r="48" spans="2:18" ht="14">
      <c r="B48" s="223" t="s">
        <v>35</v>
      </c>
      <c r="C48" s="224"/>
      <c r="D48" s="224"/>
      <c r="E48" s="224"/>
      <c r="F48" s="224"/>
      <c r="G48" s="224"/>
      <c r="H48" s="224"/>
      <c r="I48" s="224"/>
      <c r="J48" s="224"/>
      <c r="K48" s="224"/>
      <c r="L48" s="224"/>
      <c r="M48" s="224"/>
      <c r="N48" s="224"/>
      <c r="O48" s="224"/>
      <c r="P48" s="224"/>
      <c r="Q48" s="224"/>
      <c r="R48" s="225"/>
    </row>
    <row r="49" spans="2:18" ht="15" customHeight="1">
      <c r="B49" s="226" t="s">
        <v>96</v>
      </c>
      <c r="C49" s="227"/>
      <c r="D49" s="227"/>
      <c r="E49" s="227"/>
      <c r="F49" s="227"/>
      <c r="G49" s="227"/>
      <c r="H49" s="227"/>
      <c r="I49" s="227"/>
      <c r="J49" s="227"/>
      <c r="K49" s="227"/>
      <c r="L49" s="227"/>
      <c r="M49" s="227"/>
      <c r="N49" s="227"/>
      <c r="O49" s="227"/>
      <c r="P49" s="227"/>
      <c r="Q49" s="227"/>
      <c r="R49" s="228"/>
    </row>
    <row r="50" spans="2:18" ht="21.75" customHeight="1">
      <c r="B50" s="229"/>
      <c r="C50" s="230"/>
      <c r="D50" s="230"/>
      <c r="E50" s="230"/>
      <c r="F50" s="230"/>
      <c r="G50" s="230"/>
      <c r="H50" s="230"/>
      <c r="I50" s="230"/>
      <c r="J50" s="230"/>
      <c r="K50" s="230"/>
      <c r="L50" s="230"/>
      <c r="M50" s="230"/>
      <c r="N50" s="230"/>
      <c r="O50" s="230"/>
      <c r="P50" s="230"/>
      <c r="Q50" s="230"/>
      <c r="R50" s="231"/>
    </row>
    <row r="52" spans="2:18" ht="31.5" customHeight="1">
      <c r="B52" s="22" t="s">
        <v>53</v>
      </c>
    </row>
    <row r="53" spans="2:18" ht="14.5" thickBot="1">
      <c r="B53" s="56" t="s">
        <v>118</v>
      </c>
      <c r="C53" s="56" t="s">
        <v>0</v>
      </c>
      <c r="D53" s="57" t="s">
        <v>1</v>
      </c>
      <c r="E53" s="57" t="s">
        <v>2</v>
      </c>
      <c r="F53" s="57" t="s">
        <v>3</v>
      </c>
      <c r="G53" s="57" t="s">
        <v>4</v>
      </c>
      <c r="H53" s="57" t="s">
        <v>5</v>
      </c>
      <c r="I53" s="57" t="s">
        <v>6</v>
      </c>
      <c r="J53" s="57" t="s">
        <v>7</v>
      </c>
      <c r="K53" s="57" t="s">
        <v>8</v>
      </c>
      <c r="L53" s="57" t="s">
        <v>9</v>
      </c>
      <c r="M53" s="57" t="s">
        <v>10</v>
      </c>
      <c r="N53" s="57">
        <v>2016</v>
      </c>
      <c r="O53" s="57">
        <v>2017</v>
      </c>
      <c r="P53" s="57">
        <v>2018</v>
      </c>
      <c r="Q53" s="57" t="s">
        <v>32</v>
      </c>
      <c r="R53" s="57" t="s">
        <v>33</v>
      </c>
    </row>
    <row r="54" spans="2:18" ht="14">
      <c r="B54" s="55" t="s">
        <v>45</v>
      </c>
      <c r="C54" s="55" t="s">
        <v>11</v>
      </c>
      <c r="D54" s="58">
        <v>47.666869958220502</v>
      </c>
      <c r="E54" s="58">
        <v>47.193737572747153</v>
      </c>
      <c r="F54" s="58">
        <v>51.612009455854292</v>
      </c>
      <c r="G54" s="58">
        <v>52.663008155661977</v>
      </c>
      <c r="H54" s="58">
        <v>59.10459573640005</v>
      </c>
      <c r="I54" s="58">
        <v>66.39601112326099</v>
      </c>
      <c r="J54" s="58">
        <v>71.948237889043071</v>
      </c>
      <c r="K54" s="58">
        <v>78.882768192413707</v>
      </c>
      <c r="L54" s="58">
        <v>89.278258991294933</v>
      </c>
      <c r="M54" s="58">
        <v>81.02752123440743</v>
      </c>
      <c r="N54" s="58">
        <v>43.793303703101927</v>
      </c>
      <c r="O54" s="58">
        <v>49.950726715965935</v>
      </c>
      <c r="P54" s="58">
        <v>58.526424880773334</v>
      </c>
      <c r="Q54" s="58">
        <v>56.567423092320425</v>
      </c>
      <c r="R54" s="58">
        <v>53.766473164423076</v>
      </c>
    </row>
    <row r="55" spans="2:18" ht="14">
      <c r="B55" s="55" t="s">
        <v>12</v>
      </c>
      <c r="C55" s="55" t="s">
        <v>13</v>
      </c>
      <c r="D55" s="58">
        <v>545.20884957925546</v>
      </c>
      <c r="E55" s="58">
        <v>476.51229024980745</v>
      </c>
      <c r="F55" s="58">
        <v>669.75622555156326</v>
      </c>
      <c r="G55" s="58">
        <v>613.33974689549029</v>
      </c>
      <c r="H55" s="58">
        <v>671.89459903550562</v>
      </c>
      <c r="I55" s="58">
        <v>651.68704212778175</v>
      </c>
      <c r="J55" s="58">
        <v>719.04350364513164</v>
      </c>
      <c r="K55" s="58">
        <v>580.21168353066025</v>
      </c>
      <c r="L55" s="58">
        <v>647.85486392242251</v>
      </c>
      <c r="M55" s="58">
        <v>716.66326872308935</v>
      </c>
      <c r="N55" s="58">
        <v>636.86838786892304</v>
      </c>
      <c r="O55" s="58">
        <v>565.57064700777187</v>
      </c>
      <c r="P55" s="58">
        <v>487.62659014332013</v>
      </c>
      <c r="Q55" s="58">
        <v>458.27255785509635</v>
      </c>
      <c r="R55" s="58">
        <v>407.14416651959743</v>
      </c>
    </row>
    <row r="56" spans="2:18" ht="14">
      <c r="B56" s="55" t="s">
        <v>14</v>
      </c>
      <c r="C56" s="55" t="s">
        <v>13</v>
      </c>
      <c r="D56" s="58">
        <v>236.61048489619776</v>
      </c>
      <c r="E56" s="58">
        <v>258.7812693306696</v>
      </c>
      <c r="F56" s="58">
        <v>319.02884621025265</v>
      </c>
      <c r="G56" s="58">
        <v>296.47706329926962</v>
      </c>
      <c r="H56" s="58">
        <v>282.66323563256594</v>
      </c>
      <c r="I56" s="58">
        <v>296.48104083449925</v>
      </c>
      <c r="J56" s="58">
        <v>302.3208790797031</v>
      </c>
      <c r="K56" s="58">
        <v>275.0925163041062</v>
      </c>
      <c r="L56" s="58">
        <v>312.5426378765369</v>
      </c>
      <c r="M56" s="58">
        <v>298.38017385092326</v>
      </c>
      <c r="N56" s="58">
        <v>336.66029200890125</v>
      </c>
      <c r="O56" s="58">
        <v>324.86152052645457</v>
      </c>
      <c r="P56" s="58">
        <v>269.65745018613023</v>
      </c>
      <c r="Q56" s="58">
        <v>255.9492331241716</v>
      </c>
      <c r="R56" s="58">
        <v>228.85014620279344</v>
      </c>
    </row>
    <row r="57" spans="2:18" ht="14">
      <c r="B57" s="55" t="s">
        <v>15</v>
      </c>
      <c r="C57" s="55" t="s">
        <v>13</v>
      </c>
      <c r="D57" s="58">
        <v>341.08276845188982</v>
      </c>
      <c r="E57" s="58">
        <v>404.97938652533838</v>
      </c>
      <c r="F57" s="58">
        <v>460.13825487116384</v>
      </c>
      <c r="G57" s="58">
        <v>434.79597040903394</v>
      </c>
      <c r="H57" s="58">
        <v>457.76012652597598</v>
      </c>
      <c r="I57" s="58">
        <v>472.65021495829541</v>
      </c>
      <c r="J57" s="58">
        <v>571.05412777885851</v>
      </c>
      <c r="K57" s="58">
        <v>531.19877001914165</v>
      </c>
      <c r="L57" s="58">
        <v>513.95694330231515</v>
      </c>
      <c r="M57" s="58">
        <v>430.90685069654381</v>
      </c>
      <c r="N57" s="58">
        <v>338.94459665473846</v>
      </c>
      <c r="O57" s="58">
        <v>342.81411107798158</v>
      </c>
      <c r="P57" s="58">
        <v>361.94672107443478</v>
      </c>
      <c r="Q57" s="58">
        <v>413.053216518824</v>
      </c>
      <c r="R57" s="58">
        <v>398.26881288452751</v>
      </c>
    </row>
    <row r="58" spans="2:18" ht="14">
      <c r="B58" s="55" t="s">
        <v>16</v>
      </c>
      <c r="C58" s="55" t="s">
        <v>17</v>
      </c>
      <c r="D58" s="58">
        <v>285.35462121215272</v>
      </c>
      <c r="E58" s="58">
        <v>332.30217262524638</v>
      </c>
      <c r="F58" s="58">
        <v>351.93828419498982</v>
      </c>
      <c r="G58" s="58">
        <v>362.44078901977502</v>
      </c>
      <c r="H58" s="58">
        <v>365.72209191612251</v>
      </c>
      <c r="I58" s="58">
        <v>402.41229412055486</v>
      </c>
      <c r="J58" s="58">
        <v>435.46633149349481</v>
      </c>
      <c r="K58" s="58">
        <v>466.0823832587821</v>
      </c>
      <c r="L58" s="58">
        <v>425.02225229229083</v>
      </c>
      <c r="M58" s="58">
        <v>433.19838797204659</v>
      </c>
      <c r="N58" s="58">
        <v>376.86368884593884</v>
      </c>
      <c r="O58" s="58">
        <v>378.91561642835103</v>
      </c>
      <c r="P58" s="58">
        <v>380.95075640359011</v>
      </c>
      <c r="Q58" s="58">
        <v>360.28861816984431</v>
      </c>
      <c r="R58" s="58">
        <v>342.15812488644099</v>
      </c>
    </row>
    <row r="59" spans="2:18" ht="14">
      <c r="B59" s="55" t="s">
        <v>18</v>
      </c>
      <c r="C59" s="55" t="s">
        <v>17</v>
      </c>
      <c r="D59" s="58">
        <v>384.58397321640342</v>
      </c>
      <c r="E59" s="58">
        <v>359.50552746793488</v>
      </c>
      <c r="F59" s="58">
        <v>388.24255549869946</v>
      </c>
      <c r="G59" s="58">
        <v>380.2772984633383</v>
      </c>
      <c r="H59" s="58">
        <v>378.80324001991886</v>
      </c>
      <c r="I59" s="58">
        <v>459.55969061148693</v>
      </c>
      <c r="J59" s="58">
        <v>481.26018226814011</v>
      </c>
      <c r="K59" s="58">
        <v>398.6666398222763</v>
      </c>
      <c r="L59" s="58">
        <v>396.56983988218252</v>
      </c>
      <c r="M59" s="58">
        <v>427.14154935883613</v>
      </c>
      <c r="N59" s="58">
        <v>426.09522533506049</v>
      </c>
      <c r="O59" s="58">
        <v>378.27249003559695</v>
      </c>
      <c r="P59" s="58">
        <v>402.81139907878685</v>
      </c>
      <c r="Q59" s="58">
        <v>402.4366036398564</v>
      </c>
      <c r="R59" s="58">
        <v>406.59984754924159</v>
      </c>
    </row>
    <row r="60" spans="2:18" ht="14">
      <c r="B60" s="55" t="s">
        <v>19</v>
      </c>
      <c r="C60" s="55" t="s">
        <v>20</v>
      </c>
      <c r="D60" s="58">
        <v>157.91844549477358</v>
      </c>
      <c r="E60" s="58">
        <v>149.65132045395612</v>
      </c>
      <c r="F60" s="58">
        <v>168.6139731704711</v>
      </c>
      <c r="G60" s="58">
        <v>187.00680982867925</v>
      </c>
      <c r="H60" s="58">
        <v>185.38622091191633</v>
      </c>
      <c r="I60" s="58">
        <v>232.84484649544109</v>
      </c>
      <c r="J60" s="58">
        <v>242.7974615950036</v>
      </c>
      <c r="K60" s="58">
        <v>259.49467978005612</v>
      </c>
      <c r="L60" s="58">
        <v>265.32231301504595</v>
      </c>
      <c r="M60" s="58">
        <v>275.25755913586215</v>
      </c>
      <c r="N60" s="58">
        <v>231.77674044674961</v>
      </c>
      <c r="O60" s="58">
        <v>266.78864380421231</v>
      </c>
      <c r="P60" s="58">
        <v>262.87775284152917</v>
      </c>
      <c r="Q60" s="58">
        <v>271.70279809732733</v>
      </c>
      <c r="R60" s="58">
        <v>242.5094281607621</v>
      </c>
    </row>
    <row r="61" spans="2:18" ht="14">
      <c r="B61" s="55" t="s">
        <v>21</v>
      </c>
      <c r="C61" s="55" t="s">
        <v>22</v>
      </c>
      <c r="D61" s="58">
        <v>68.173549662262531</v>
      </c>
      <c r="E61" s="58">
        <v>69.378843189480278</v>
      </c>
      <c r="F61" s="58">
        <v>70.4411293384278</v>
      </c>
      <c r="G61" s="58">
        <v>79.287062669190021</v>
      </c>
      <c r="H61" s="58">
        <v>93.459958280290593</v>
      </c>
      <c r="I61" s="58">
        <v>90.473092933129635</v>
      </c>
      <c r="J61" s="58">
        <v>99.480986637457491</v>
      </c>
      <c r="K61" s="58">
        <v>81.637725588230595</v>
      </c>
      <c r="L61" s="58">
        <v>83.315187228481719</v>
      </c>
      <c r="M61" s="58">
        <v>70.57573182400796</v>
      </c>
      <c r="N61" s="58">
        <v>75.974201455641534</v>
      </c>
      <c r="O61" s="58">
        <v>99.952692004328171</v>
      </c>
      <c r="P61" s="58">
        <v>90.427991054224478</v>
      </c>
      <c r="Q61" s="58">
        <v>80.5561543898189</v>
      </c>
      <c r="R61" s="58">
        <v>83.430383973171885</v>
      </c>
    </row>
    <row r="62" spans="2:18" ht="14">
      <c r="B62" s="55" t="s">
        <v>23</v>
      </c>
      <c r="C62" s="55" t="s">
        <v>24</v>
      </c>
      <c r="D62" s="58">
        <v>111.91389747837513</v>
      </c>
      <c r="E62" s="58">
        <v>137.72025868080883</v>
      </c>
      <c r="F62" s="58">
        <v>149.52468383469815</v>
      </c>
      <c r="G62" s="58">
        <v>172.06436954291851</v>
      </c>
      <c r="H62" s="58">
        <v>168.647429839148</v>
      </c>
      <c r="I62" s="58">
        <v>170.53586421700084</v>
      </c>
      <c r="J62" s="58">
        <v>181.26073811327905</v>
      </c>
      <c r="K62" s="58">
        <v>206.5687905946653</v>
      </c>
      <c r="L62" s="58">
        <v>209.40489495121921</v>
      </c>
      <c r="M62" s="58">
        <v>221.65605531793977</v>
      </c>
      <c r="N62" s="58">
        <v>245.30851089396364</v>
      </c>
      <c r="O62" s="58">
        <v>216.84121260447228</v>
      </c>
      <c r="P62" s="58">
        <v>201.13814837890641</v>
      </c>
      <c r="Q62" s="58">
        <v>206.92808686780333</v>
      </c>
      <c r="R62" s="58">
        <v>219.21170056395587</v>
      </c>
    </row>
    <row r="63" spans="2:18" ht="14">
      <c r="B63" s="55" t="s">
        <v>25</v>
      </c>
      <c r="C63" s="55" t="s">
        <v>24</v>
      </c>
      <c r="D63" s="58">
        <v>37.159117278171195</v>
      </c>
      <c r="E63" s="58">
        <v>42.83005649017381</v>
      </c>
      <c r="F63" s="58">
        <v>41.119456077479505</v>
      </c>
      <c r="G63" s="58">
        <v>48.153970009179339</v>
      </c>
      <c r="H63" s="58">
        <v>53.607950043176935</v>
      </c>
      <c r="I63" s="58">
        <v>49.114187727548192</v>
      </c>
      <c r="J63" s="58">
        <v>62.664636295306984</v>
      </c>
      <c r="K63" s="58">
        <v>61.028827911184834</v>
      </c>
      <c r="L63" s="58">
        <v>62.370903775949067</v>
      </c>
      <c r="M63" s="58">
        <v>60.169315061668527</v>
      </c>
      <c r="N63" s="58">
        <v>79.403270451680228</v>
      </c>
      <c r="O63" s="58">
        <v>78.145951116000063</v>
      </c>
      <c r="P63" s="58">
        <v>71.949736440276553</v>
      </c>
      <c r="Q63" s="58">
        <v>78.906391201050695</v>
      </c>
      <c r="R63" s="58">
        <v>77.230255999999997</v>
      </c>
    </row>
    <row r="64" spans="2:18" ht="14">
      <c r="B64" s="55" t="s">
        <v>26</v>
      </c>
      <c r="C64" s="55" t="s">
        <v>24</v>
      </c>
      <c r="D64" s="58">
        <v>71.520872212006182</v>
      </c>
      <c r="E64" s="58">
        <v>77.577626349800724</v>
      </c>
      <c r="F64" s="58">
        <v>66.514930671469969</v>
      </c>
      <c r="G64" s="58">
        <v>62.316003993845939</v>
      </c>
      <c r="H64" s="58">
        <v>74.15514130918362</v>
      </c>
      <c r="I64" s="58">
        <v>73.50723309208513</v>
      </c>
      <c r="J64" s="58">
        <v>84.123512372977999</v>
      </c>
      <c r="K64" s="58">
        <v>81.263701723078867</v>
      </c>
      <c r="L64" s="58">
        <v>79.228423763472406</v>
      </c>
      <c r="M64" s="58">
        <v>80.586614882030858</v>
      </c>
      <c r="N64" s="58">
        <v>87.576453365180029</v>
      </c>
      <c r="O64" s="58">
        <v>91.572220397813396</v>
      </c>
      <c r="P64" s="58">
        <v>83.836362873725676</v>
      </c>
      <c r="Q64" s="58">
        <v>88.088712137473436</v>
      </c>
      <c r="R64" s="58">
        <v>75.821669930000013</v>
      </c>
    </row>
    <row r="65" spans="2:18" ht="14">
      <c r="B65" s="55" t="s">
        <v>27</v>
      </c>
      <c r="C65" s="55" t="s">
        <v>24</v>
      </c>
      <c r="D65" s="58">
        <v>161.94577012822126</v>
      </c>
      <c r="E65" s="58">
        <v>143.27043100584487</v>
      </c>
      <c r="F65" s="58">
        <v>147.87423762959446</v>
      </c>
      <c r="G65" s="58">
        <v>161.87400005347556</v>
      </c>
      <c r="H65" s="58">
        <v>157.59794891860918</v>
      </c>
      <c r="I65" s="58">
        <v>164.85900181195257</v>
      </c>
      <c r="J65" s="58">
        <v>196.20908649702903</v>
      </c>
      <c r="K65" s="58">
        <v>210.70717239386929</v>
      </c>
      <c r="L65" s="58">
        <v>192.19640242549545</v>
      </c>
      <c r="M65" s="58">
        <v>205.3764071391393</v>
      </c>
      <c r="N65" s="58">
        <v>209.08629653868559</v>
      </c>
      <c r="O65" s="58">
        <v>223.75401806488918</v>
      </c>
      <c r="P65" s="58">
        <v>231.75443455788886</v>
      </c>
      <c r="Q65" s="58">
        <v>227.08699539011863</v>
      </c>
      <c r="R65" s="58">
        <v>219.87184286999999</v>
      </c>
    </row>
    <row r="66" spans="2:18" ht="14">
      <c r="B66" s="55" t="s">
        <v>28</v>
      </c>
      <c r="C66" s="55" t="s">
        <v>24</v>
      </c>
      <c r="D66" s="58">
        <v>112.80743585281444</v>
      </c>
      <c r="E66" s="58">
        <v>107.30978678369911</v>
      </c>
      <c r="F66" s="58">
        <v>108.7905803968432</v>
      </c>
      <c r="G66" s="58">
        <v>110.00423602016532</v>
      </c>
      <c r="H66" s="58">
        <v>116.39992434608877</v>
      </c>
      <c r="I66" s="58">
        <v>143.20067393918714</v>
      </c>
      <c r="J66" s="58">
        <v>144.52708590169522</v>
      </c>
      <c r="K66" s="58">
        <v>130.00306225464843</v>
      </c>
      <c r="L66" s="58">
        <v>133.39230815321827</v>
      </c>
      <c r="M66" s="58">
        <v>126.44088043001871</v>
      </c>
      <c r="N66" s="58">
        <v>146.82113527886503</v>
      </c>
      <c r="O66" s="58">
        <v>139.04159661153003</v>
      </c>
      <c r="P66" s="58">
        <v>112.69406037579228</v>
      </c>
      <c r="Q66" s="58">
        <v>112.97299526263649</v>
      </c>
      <c r="R66" s="58">
        <v>120.377107</v>
      </c>
    </row>
    <row r="67" spans="2:18" ht="14">
      <c r="B67" s="55" t="s">
        <v>41</v>
      </c>
      <c r="C67" s="55" t="s">
        <v>42</v>
      </c>
      <c r="D67" s="58">
        <v>49.16449389682667</v>
      </c>
      <c r="E67" s="58">
        <v>50.856800890052327</v>
      </c>
      <c r="F67" s="58">
        <v>62.747619329172778</v>
      </c>
      <c r="G67" s="58">
        <v>93.602380672722518</v>
      </c>
      <c r="H67" s="58">
        <v>85.02664625653928</v>
      </c>
      <c r="I67" s="58">
        <v>98.193517125712333</v>
      </c>
      <c r="J67" s="58">
        <v>109.701050280644</v>
      </c>
      <c r="K67" s="58">
        <v>106.30915310724207</v>
      </c>
      <c r="L67" s="58">
        <v>92.150899905075931</v>
      </c>
      <c r="M67" s="58">
        <v>82.037006015113462</v>
      </c>
      <c r="N67" s="58">
        <v>88.521850488602539</v>
      </c>
      <c r="O67" s="58">
        <v>76.713524565628049</v>
      </c>
      <c r="P67" s="58">
        <v>89.731755103201223</v>
      </c>
      <c r="Q67" s="58">
        <v>91.498401266949017</v>
      </c>
      <c r="R67" s="58">
        <v>89.25235845032401</v>
      </c>
    </row>
    <row r="68" spans="2:18" ht="14.5" thickBot="1">
      <c r="B68" s="56" t="s">
        <v>61</v>
      </c>
      <c r="C68" s="56"/>
      <c r="D68" s="60">
        <v>2611.1111493175704</v>
      </c>
      <c r="E68" s="60">
        <v>2657.8695076155595</v>
      </c>
      <c r="F68" s="60">
        <v>3056.3427862306798</v>
      </c>
      <c r="G68" s="60">
        <v>3054.302709032746</v>
      </c>
      <c r="H68" s="60">
        <v>3150.229108771442</v>
      </c>
      <c r="I68" s="60">
        <v>3371.9147111179363</v>
      </c>
      <c r="J68" s="60">
        <v>3701.8578198477635</v>
      </c>
      <c r="K68" s="60">
        <v>3467.1478744803558</v>
      </c>
      <c r="L68" s="60">
        <v>3502.606129485001</v>
      </c>
      <c r="M68" s="60">
        <v>3509.4173216416275</v>
      </c>
      <c r="N68" s="60">
        <v>3323.6939533360314</v>
      </c>
      <c r="O68" s="60">
        <v>3233.1949709609958</v>
      </c>
      <c r="P68" s="60">
        <v>3105.9295833925798</v>
      </c>
      <c r="Q68" s="60">
        <v>3104.308187013291</v>
      </c>
      <c r="R68" s="60">
        <v>2964.4923181552376</v>
      </c>
    </row>
    <row r="70" spans="2:18" ht="14">
      <c r="B70" s="223" t="s">
        <v>35</v>
      </c>
      <c r="C70" s="224"/>
      <c r="D70" s="224"/>
      <c r="E70" s="224"/>
      <c r="F70" s="224"/>
      <c r="G70" s="224"/>
      <c r="H70" s="224"/>
      <c r="I70" s="224"/>
      <c r="J70" s="224"/>
      <c r="K70" s="224"/>
      <c r="L70" s="224"/>
      <c r="M70" s="224"/>
      <c r="N70" s="224"/>
      <c r="O70" s="224"/>
      <c r="P70" s="224"/>
      <c r="Q70" s="224"/>
      <c r="R70" s="225"/>
    </row>
    <row r="71" spans="2:18" ht="12.75" customHeight="1">
      <c r="B71" s="226" t="s">
        <v>123</v>
      </c>
      <c r="C71" s="227"/>
      <c r="D71" s="227"/>
      <c r="E71" s="227"/>
      <c r="F71" s="227"/>
      <c r="G71" s="227"/>
      <c r="H71" s="227"/>
      <c r="I71" s="227"/>
      <c r="J71" s="227"/>
      <c r="K71" s="227"/>
      <c r="L71" s="227"/>
      <c r="M71" s="227"/>
      <c r="N71" s="227"/>
      <c r="O71" s="227"/>
      <c r="P71" s="227"/>
      <c r="Q71" s="227"/>
      <c r="R71" s="228"/>
    </row>
    <row r="72" spans="2:18" ht="12.75" customHeight="1">
      <c r="B72" s="229"/>
      <c r="C72" s="230"/>
      <c r="D72" s="230"/>
      <c r="E72" s="230"/>
      <c r="F72" s="230"/>
      <c r="G72" s="230"/>
      <c r="H72" s="230"/>
      <c r="I72" s="230"/>
      <c r="J72" s="230"/>
      <c r="K72" s="230"/>
      <c r="L72" s="230"/>
      <c r="M72" s="230"/>
      <c r="N72" s="230"/>
      <c r="O72" s="230"/>
      <c r="P72" s="230"/>
      <c r="Q72" s="230"/>
      <c r="R72" s="231"/>
    </row>
    <row r="74" spans="2:18" ht="15.75" customHeight="1">
      <c r="B74" s="220" t="s">
        <v>46</v>
      </c>
      <c r="C74" s="221"/>
      <c r="D74" s="221"/>
      <c r="E74" s="221"/>
      <c r="F74" s="221"/>
      <c r="G74" s="221"/>
      <c r="H74" s="221"/>
      <c r="I74" s="221"/>
      <c r="J74" s="221"/>
      <c r="K74" s="221"/>
      <c r="L74" s="221"/>
      <c r="M74" s="221"/>
      <c r="N74" s="221"/>
      <c r="O74" s="221"/>
      <c r="P74" s="221"/>
      <c r="Q74" s="221"/>
      <c r="R74" s="222"/>
    </row>
    <row r="75" spans="2:18" ht="37.5" customHeight="1">
      <c r="B75" s="208" t="s">
        <v>117</v>
      </c>
      <c r="C75" s="209"/>
      <c r="D75" s="209"/>
      <c r="E75" s="209"/>
      <c r="F75" s="209"/>
      <c r="G75" s="209"/>
      <c r="H75" s="209"/>
      <c r="I75" s="209"/>
      <c r="J75" s="209"/>
      <c r="K75" s="209"/>
      <c r="L75" s="209"/>
      <c r="M75" s="209"/>
      <c r="N75" s="209"/>
      <c r="O75" s="209"/>
      <c r="P75" s="209"/>
      <c r="Q75" s="209"/>
      <c r="R75" s="210"/>
    </row>
    <row r="76" spans="2:18" ht="39" customHeight="1">
      <c r="B76" s="208"/>
      <c r="C76" s="209"/>
      <c r="D76" s="209"/>
      <c r="E76" s="209"/>
      <c r="F76" s="209"/>
      <c r="G76" s="209"/>
      <c r="H76" s="209"/>
      <c r="I76" s="209"/>
      <c r="J76" s="209"/>
      <c r="K76" s="209"/>
      <c r="L76" s="209"/>
      <c r="M76" s="209"/>
      <c r="N76" s="209"/>
      <c r="O76" s="209"/>
      <c r="P76" s="209"/>
      <c r="Q76" s="209"/>
      <c r="R76" s="210"/>
    </row>
    <row r="77" spans="2:18" ht="20.25" customHeight="1">
      <c r="B77" s="211"/>
      <c r="C77" s="212"/>
      <c r="D77" s="212"/>
      <c r="E77" s="212"/>
      <c r="F77" s="212"/>
      <c r="G77" s="212"/>
      <c r="H77" s="212"/>
      <c r="I77" s="212"/>
      <c r="J77" s="212"/>
      <c r="K77" s="212"/>
      <c r="L77" s="212"/>
      <c r="M77" s="212"/>
      <c r="N77" s="212"/>
      <c r="O77" s="212"/>
      <c r="P77" s="212"/>
      <c r="Q77" s="212"/>
      <c r="R77" s="213"/>
    </row>
  </sheetData>
  <mergeCells count="9">
    <mergeCell ref="B75:R77"/>
    <mergeCell ref="B27:N27"/>
    <mergeCell ref="B4:R4"/>
    <mergeCell ref="B29:R29"/>
    <mergeCell ref="B48:R48"/>
    <mergeCell ref="B49:R50"/>
    <mergeCell ref="B70:R70"/>
    <mergeCell ref="B71:R72"/>
    <mergeCell ref="B74:R74"/>
  </mergeCells>
  <pageMargins left="0.74803149606299213" right="0.74803149606299213" top="0.98425196850393704" bottom="0.98425196850393704" header="0.51181102362204722" footer="0.51181102362204722"/>
  <pageSetup paperSize="9" scale="41"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4:R50"/>
  <sheetViews>
    <sheetView showGridLines="0" showRowColHeaders="0" zoomScale="75" zoomScaleNormal="75" workbookViewId="0">
      <selection activeCell="B4" sqref="B4:N4"/>
    </sheetView>
  </sheetViews>
  <sheetFormatPr defaultColWidth="9.08984375" defaultRowHeight="12.5"/>
  <cols>
    <col min="1" max="1" width="7.6328125" style="68" customWidth="1"/>
    <col min="2" max="2" width="29.54296875" style="68" customWidth="1"/>
    <col min="3" max="3" width="9.08984375" style="68"/>
    <col min="4" max="15" width="10.08984375" style="68" customWidth="1"/>
    <col min="16" max="16" width="9.08984375" style="68"/>
    <col min="17" max="18" width="9.54296875" style="68" customWidth="1"/>
    <col min="19" max="16384" width="9.08984375" style="68"/>
  </cols>
  <sheetData>
    <row r="4" spans="2:18" ht="28">
      <c r="B4" s="194" t="s">
        <v>124</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20" spans="2:18" hidden="1"/>
    <row r="27" spans="2:18" ht="41.25" customHeight="1">
      <c r="B27" s="195"/>
      <c r="C27" s="195"/>
      <c r="D27" s="195"/>
      <c r="E27" s="195"/>
      <c r="F27" s="195"/>
      <c r="G27" s="195"/>
      <c r="H27" s="195"/>
      <c r="I27" s="195"/>
      <c r="J27" s="195"/>
      <c r="K27" s="195"/>
      <c r="L27" s="195"/>
      <c r="M27" s="195"/>
      <c r="N27" s="195"/>
      <c r="O27" s="86"/>
    </row>
    <row r="28" spans="2:18" ht="22.5" customHeight="1"/>
    <row r="29" spans="2:18" ht="66" customHeight="1">
      <c r="B29" s="196" t="s">
        <v>125</v>
      </c>
      <c r="C29" s="197"/>
      <c r="D29" s="197"/>
      <c r="E29" s="197"/>
      <c r="F29" s="197"/>
      <c r="G29" s="197"/>
      <c r="H29" s="197"/>
      <c r="I29" s="197"/>
      <c r="J29" s="197"/>
      <c r="K29" s="197"/>
      <c r="L29" s="197"/>
      <c r="M29" s="197"/>
      <c r="N29" s="197"/>
      <c r="O29" s="197"/>
      <c r="P29" s="197"/>
      <c r="Q29" s="197"/>
      <c r="R29" s="198"/>
    </row>
    <row r="30" spans="2:18" ht="31.5" customHeight="1">
      <c r="B30" s="22" t="s">
        <v>126</v>
      </c>
    </row>
    <row r="31" spans="2:18" ht="14.5" thickBot="1">
      <c r="B31" s="56"/>
      <c r="C31" s="56" t="s">
        <v>0</v>
      </c>
      <c r="D31" s="57" t="s">
        <v>1</v>
      </c>
      <c r="E31" s="57" t="s">
        <v>2</v>
      </c>
      <c r="F31" s="57" t="s">
        <v>3</v>
      </c>
      <c r="G31" s="57" t="s">
        <v>4</v>
      </c>
      <c r="H31" s="57" t="s">
        <v>5</v>
      </c>
      <c r="I31" s="57" t="s">
        <v>6</v>
      </c>
      <c r="J31" s="57" t="s">
        <v>7</v>
      </c>
      <c r="K31" s="57" t="s">
        <v>8</v>
      </c>
      <c r="L31" s="57" t="s">
        <v>9</v>
      </c>
      <c r="M31" s="57" t="s">
        <v>10</v>
      </c>
      <c r="N31" s="57">
        <v>2016</v>
      </c>
      <c r="O31" s="57">
        <v>2017</v>
      </c>
      <c r="P31" s="57" t="s">
        <v>31</v>
      </c>
      <c r="Q31" s="57" t="s">
        <v>32</v>
      </c>
      <c r="R31" s="57" t="s">
        <v>33</v>
      </c>
    </row>
    <row r="32" spans="2:18" ht="14">
      <c r="B32" s="55" t="s">
        <v>45</v>
      </c>
      <c r="C32" s="55" t="s">
        <v>11</v>
      </c>
      <c r="D32" s="58">
        <v>35</v>
      </c>
      <c r="E32" s="58">
        <v>44.3</v>
      </c>
      <c r="F32" s="58">
        <v>25.6</v>
      </c>
      <c r="G32" s="58">
        <v>29.9</v>
      </c>
      <c r="H32" s="58">
        <v>25.8</v>
      </c>
      <c r="I32" s="58">
        <v>47.7</v>
      </c>
      <c r="J32" s="58">
        <v>32.5</v>
      </c>
      <c r="K32" s="58">
        <v>28.7</v>
      </c>
      <c r="L32" s="58">
        <v>26.806000000000001</v>
      </c>
      <c r="M32" s="58">
        <v>32.869999999999997</v>
      </c>
      <c r="N32" s="58">
        <v>35.096162004447301</v>
      </c>
      <c r="O32" s="58">
        <v>39.5</v>
      </c>
      <c r="P32" s="58">
        <v>31.4</v>
      </c>
      <c r="Q32" s="58">
        <v>34.943235000000001</v>
      </c>
      <c r="R32" s="58">
        <v>34.811067000000001</v>
      </c>
    </row>
    <row r="33" spans="2:18" ht="14">
      <c r="B33" s="55" t="s">
        <v>12</v>
      </c>
      <c r="C33" s="55" t="s">
        <v>13</v>
      </c>
      <c r="D33" s="58">
        <v>86.99</v>
      </c>
      <c r="E33" s="58">
        <v>85.5</v>
      </c>
      <c r="F33" s="58">
        <v>97.03</v>
      </c>
      <c r="G33" s="58">
        <v>106.5</v>
      </c>
      <c r="H33" s="58">
        <v>78.94</v>
      </c>
      <c r="I33" s="58">
        <v>89.33</v>
      </c>
      <c r="J33" s="58">
        <v>79.27</v>
      </c>
      <c r="K33" s="58">
        <v>67.62</v>
      </c>
      <c r="L33" s="58">
        <v>76.52</v>
      </c>
      <c r="M33" s="58">
        <v>71.400000000000006</v>
      </c>
      <c r="N33" s="58">
        <v>76.006865543512603</v>
      </c>
      <c r="O33" s="58">
        <v>78.963400313587499</v>
      </c>
      <c r="P33" s="58">
        <v>69.59</v>
      </c>
      <c r="Q33" s="58">
        <v>74.650000000000006</v>
      </c>
      <c r="R33" s="58">
        <v>92.174006264396994</v>
      </c>
    </row>
    <row r="34" spans="2:18" ht="14">
      <c r="B34" s="55" t="s">
        <v>14</v>
      </c>
      <c r="C34" s="55" t="s">
        <v>13</v>
      </c>
      <c r="D34" s="58">
        <v>99.3</v>
      </c>
      <c r="E34" s="58">
        <v>96</v>
      </c>
      <c r="F34" s="58">
        <v>101.7</v>
      </c>
      <c r="G34" s="58">
        <v>96.3</v>
      </c>
      <c r="H34" s="58">
        <v>79.400000000000006</v>
      </c>
      <c r="I34" s="58">
        <v>76.900000000000006</v>
      </c>
      <c r="J34" s="58">
        <v>93.3</v>
      </c>
      <c r="K34" s="58">
        <v>104.3</v>
      </c>
      <c r="L34" s="58">
        <v>82.6</v>
      </c>
      <c r="M34" s="58">
        <v>91.321908440356296</v>
      </c>
      <c r="N34" s="58">
        <v>86.711122512133898</v>
      </c>
      <c r="O34" s="58">
        <v>73.434297851610495</v>
      </c>
      <c r="P34" s="58">
        <v>70.588087226015404</v>
      </c>
      <c r="Q34" s="58">
        <v>78.0559303433038</v>
      </c>
      <c r="R34" s="58">
        <v>87.390393089363599</v>
      </c>
    </row>
    <row r="35" spans="2:18" ht="14">
      <c r="B35" s="55" t="s">
        <v>15</v>
      </c>
      <c r="C35" s="55" t="s">
        <v>13</v>
      </c>
      <c r="D35" s="58">
        <v>297</v>
      </c>
      <c r="E35" s="58">
        <v>222.3</v>
      </c>
      <c r="F35" s="58">
        <v>218.4</v>
      </c>
      <c r="G35" s="58">
        <v>261</v>
      </c>
      <c r="H35" s="58">
        <v>196.5</v>
      </c>
      <c r="I35" s="58">
        <v>222.5</v>
      </c>
      <c r="J35" s="58">
        <v>237.5</v>
      </c>
      <c r="K35" s="58">
        <v>232.5</v>
      </c>
      <c r="L35" s="58">
        <v>181.2</v>
      </c>
      <c r="M35" s="58">
        <v>221.568489267991</v>
      </c>
      <c r="N35" s="58">
        <v>214.148293962503</v>
      </c>
      <c r="O35" s="58">
        <v>235.91066237852101</v>
      </c>
      <c r="P35" s="58">
        <v>212.107709488236</v>
      </c>
      <c r="Q35" s="58">
        <v>236.4</v>
      </c>
      <c r="R35" s="58">
        <v>243.14423040701999</v>
      </c>
    </row>
    <row r="36" spans="2:18" ht="14">
      <c r="B36" s="55" t="s">
        <v>16</v>
      </c>
      <c r="C36" s="55" t="s">
        <v>17</v>
      </c>
      <c r="D36" s="58">
        <v>128.222440789129</v>
      </c>
      <c r="E36" s="58">
        <v>88.220873930035296</v>
      </c>
      <c r="F36" s="58">
        <v>100.34512508466599</v>
      </c>
      <c r="G36" s="58">
        <v>90.789053875531593</v>
      </c>
      <c r="H36" s="58">
        <v>87.6752847278064</v>
      </c>
      <c r="I36" s="58">
        <v>78.778650939642404</v>
      </c>
      <c r="J36" s="58">
        <v>64.171918977412204</v>
      </c>
      <c r="K36" s="58">
        <v>67.303058202819699</v>
      </c>
      <c r="L36" s="58">
        <v>70.043999999999997</v>
      </c>
      <c r="M36" s="58">
        <v>84.462000000000003</v>
      </c>
      <c r="N36" s="58">
        <v>74.052999999999997</v>
      </c>
      <c r="O36" s="58">
        <v>62.42</v>
      </c>
      <c r="P36" s="58">
        <v>67.563000000000002</v>
      </c>
      <c r="Q36" s="58">
        <v>68.957999999999998</v>
      </c>
      <c r="R36" s="58">
        <v>73.244</v>
      </c>
    </row>
    <row r="37" spans="2:18" ht="14">
      <c r="B37" s="55" t="s">
        <v>18</v>
      </c>
      <c r="C37" s="55" t="s">
        <v>17</v>
      </c>
      <c r="D37" s="58">
        <v>380.488</v>
      </c>
      <c r="E37" s="58">
        <v>264.065</v>
      </c>
      <c r="F37" s="58">
        <v>316.66800000000001</v>
      </c>
      <c r="G37" s="58">
        <v>352.06400000000002</v>
      </c>
      <c r="H37" s="58">
        <v>352.245</v>
      </c>
      <c r="I37" s="58">
        <v>324.96300000000002</v>
      </c>
      <c r="J37" s="58">
        <v>295.80200000000002</v>
      </c>
      <c r="K37" s="58">
        <v>264.10500000000002</v>
      </c>
      <c r="L37" s="58">
        <v>228.05539999999999</v>
      </c>
      <c r="M37" s="58">
        <v>281.05220000000003</v>
      </c>
      <c r="N37" s="58">
        <v>280.49130000000002</v>
      </c>
      <c r="O37" s="58">
        <v>217.49600000000001</v>
      </c>
      <c r="P37" s="58">
        <v>234.91399999999999</v>
      </c>
      <c r="Q37" s="58">
        <v>276.4889</v>
      </c>
      <c r="R37" s="58">
        <v>271.01609999999999</v>
      </c>
    </row>
    <row r="38" spans="2:18" ht="14">
      <c r="B38" s="55" t="s">
        <v>19</v>
      </c>
      <c r="C38" s="55" t="s">
        <v>20</v>
      </c>
      <c r="D38" s="58">
        <v>156.4</v>
      </c>
      <c r="E38" s="58">
        <v>180.2</v>
      </c>
      <c r="F38" s="58">
        <v>129.6</v>
      </c>
      <c r="G38" s="58">
        <v>136.4</v>
      </c>
      <c r="H38" s="58">
        <v>180.6</v>
      </c>
      <c r="I38" s="58">
        <v>161.69999999999999</v>
      </c>
      <c r="J38" s="58">
        <v>130.1</v>
      </c>
      <c r="K38" s="58">
        <v>143.30000000000001</v>
      </c>
      <c r="L38" s="58">
        <v>167.6</v>
      </c>
      <c r="M38" s="58">
        <v>123.7</v>
      </c>
      <c r="N38" s="58">
        <v>138.97</v>
      </c>
      <c r="O38" s="58">
        <v>151.41</v>
      </c>
      <c r="P38" s="58">
        <v>131.68</v>
      </c>
      <c r="Q38" s="58">
        <v>146.36000000000001</v>
      </c>
      <c r="R38" s="58">
        <v>119.9</v>
      </c>
    </row>
    <row r="39" spans="2:18" ht="14">
      <c r="B39" s="55" t="s">
        <v>21</v>
      </c>
      <c r="C39" s="55" t="s">
        <v>22</v>
      </c>
      <c r="D39" s="58">
        <v>132</v>
      </c>
      <c r="E39" s="58">
        <v>173</v>
      </c>
      <c r="F39" s="58">
        <v>175</v>
      </c>
      <c r="G39" s="58">
        <v>201</v>
      </c>
      <c r="H39" s="58">
        <v>205</v>
      </c>
      <c r="I39" s="58">
        <v>139</v>
      </c>
      <c r="J39" s="58">
        <v>160</v>
      </c>
      <c r="K39" s="58">
        <v>137</v>
      </c>
      <c r="L39" s="58">
        <v>184.84198609109299</v>
      </c>
      <c r="M39" s="58">
        <v>141.25800000000001</v>
      </c>
      <c r="N39" s="58">
        <v>150.40600000000001</v>
      </c>
      <c r="O39" s="58">
        <v>136.60400000000001</v>
      </c>
      <c r="P39" s="58">
        <v>157.34838327661899</v>
      </c>
      <c r="Q39" s="58">
        <v>158.29403640180001</v>
      </c>
      <c r="R39" s="58">
        <v>151.39048119220001</v>
      </c>
    </row>
    <row r="40" spans="2:18" ht="14">
      <c r="B40" s="55" t="s">
        <v>23</v>
      </c>
      <c r="C40" s="55" t="s">
        <v>24</v>
      </c>
      <c r="D40" s="58">
        <v>189.54499999999999</v>
      </c>
      <c r="E40" s="58">
        <v>177.20099999999999</v>
      </c>
      <c r="F40" s="58">
        <v>132.11000000000001</v>
      </c>
      <c r="G40" s="58">
        <v>178.12799999999999</v>
      </c>
      <c r="H40" s="58">
        <v>129.86500000000001</v>
      </c>
      <c r="I40" s="58">
        <v>145.46899999999999</v>
      </c>
      <c r="J40" s="58">
        <v>125.602</v>
      </c>
      <c r="K40" s="58">
        <v>133.12319361918401</v>
      </c>
      <c r="L40" s="58">
        <v>157.292655981743</v>
      </c>
      <c r="M40" s="58">
        <v>136.76303017287799</v>
      </c>
      <c r="N40" s="58">
        <v>171.37333447924701</v>
      </c>
      <c r="O40" s="58">
        <v>121.28055364063999</v>
      </c>
      <c r="P40" s="58">
        <v>167.49813317255601</v>
      </c>
      <c r="Q40" s="58">
        <v>179.28100972904701</v>
      </c>
      <c r="R40" s="63">
        <v>172.82728256457901</v>
      </c>
    </row>
    <row r="41" spans="2:18" ht="14">
      <c r="B41" s="55" t="s">
        <v>25</v>
      </c>
      <c r="C41" s="55" t="s">
        <v>24</v>
      </c>
      <c r="D41" s="58">
        <v>24.7255707622542</v>
      </c>
      <c r="E41" s="58">
        <v>21.9062177016785</v>
      </c>
      <c r="F41" s="58">
        <v>16.601113307461901</v>
      </c>
      <c r="G41" s="58">
        <v>29.618728230424399</v>
      </c>
      <c r="H41" s="58">
        <v>30.021198669582901</v>
      </c>
      <c r="I41" s="58">
        <v>22.710519896521401</v>
      </c>
      <c r="J41" s="58">
        <v>29.145136470141299</v>
      </c>
      <c r="K41" s="58">
        <v>26.9238056540968</v>
      </c>
      <c r="L41" s="58">
        <v>34.507169219613303</v>
      </c>
      <c r="M41" s="58">
        <v>26.380737345617302</v>
      </c>
      <c r="N41" s="58">
        <v>24.5</v>
      </c>
      <c r="O41" s="58">
        <v>20.401828660965801</v>
      </c>
      <c r="P41" s="58">
        <v>25.0191326260829</v>
      </c>
      <c r="Q41" s="58">
        <v>21.633389304584998</v>
      </c>
      <c r="R41" s="63">
        <v>27.878970456904</v>
      </c>
    </row>
    <row r="42" spans="2:18" ht="14">
      <c r="B42" s="55" t="s">
        <v>26</v>
      </c>
      <c r="C42" s="55" t="s">
        <v>24</v>
      </c>
      <c r="D42" s="58">
        <v>69.021352361721299</v>
      </c>
      <c r="E42" s="58">
        <v>67.811222289456694</v>
      </c>
      <c r="F42" s="58">
        <v>62.878306039097502</v>
      </c>
      <c r="G42" s="58">
        <v>71.279554322294004</v>
      </c>
      <c r="H42" s="58">
        <v>62.346781955955798</v>
      </c>
      <c r="I42" s="58">
        <v>55.238653697640402</v>
      </c>
      <c r="J42" s="58">
        <v>50.241946065289397</v>
      </c>
      <c r="K42" s="58">
        <v>59.791650722955801</v>
      </c>
      <c r="L42" s="58">
        <v>58.621416391095003</v>
      </c>
      <c r="M42" s="58">
        <v>46.948210580025297</v>
      </c>
      <c r="N42" s="58">
        <v>45.596274733800499</v>
      </c>
      <c r="O42" s="58">
        <v>42.374444510811102</v>
      </c>
      <c r="P42" s="58">
        <v>43.192160742605203</v>
      </c>
      <c r="Q42" s="58">
        <v>47.537899483731003</v>
      </c>
      <c r="R42" s="63">
        <v>49.709802295421397</v>
      </c>
    </row>
    <row r="43" spans="2:18" ht="14">
      <c r="B43" s="55" t="s">
        <v>27</v>
      </c>
      <c r="C43" s="55" t="s">
        <v>24</v>
      </c>
      <c r="D43" s="58">
        <v>121.155735096687</v>
      </c>
      <c r="E43" s="58">
        <v>140.60759218572301</v>
      </c>
      <c r="F43" s="58">
        <v>118.906607008386</v>
      </c>
      <c r="G43" s="58">
        <v>170.26821726930899</v>
      </c>
      <c r="H43" s="58">
        <v>149.94903693856901</v>
      </c>
      <c r="I43" s="58">
        <v>125.11566741846499</v>
      </c>
      <c r="J43" s="58">
        <v>129.54454262187701</v>
      </c>
      <c r="K43" s="58">
        <v>139.151647932684</v>
      </c>
      <c r="L43" s="58">
        <v>166.22700974924999</v>
      </c>
      <c r="M43" s="58">
        <v>134.397081776752</v>
      </c>
      <c r="N43" s="58">
        <v>129.69999999999999</v>
      </c>
      <c r="O43" s="58">
        <v>100.095505504774</v>
      </c>
      <c r="P43" s="58">
        <v>134.66430699253701</v>
      </c>
      <c r="Q43" s="58">
        <v>130.11027522383</v>
      </c>
      <c r="R43" s="63">
        <v>127.0472115195</v>
      </c>
    </row>
    <row r="44" spans="2:18" ht="14">
      <c r="B44" s="55" t="s">
        <v>28</v>
      </c>
      <c r="C44" s="55" t="s">
        <v>24</v>
      </c>
      <c r="D44" s="58">
        <v>50.549709226702703</v>
      </c>
      <c r="E44" s="58">
        <v>60.651178067563997</v>
      </c>
      <c r="F44" s="58">
        <v>62.644852531264199</v>
      </c>
      <c r="G44" s="58">
        <v>61.490683590337603</v>
      </c>
      <c r="H44" s="58">
        <v>56.715930330065603</v>
      </c>
      <c r="I44" s="58">
        <v>60.9745393388446</v>
      </c>
      <c r="J44" s="58">
        <v>78.651145419293599</v>
      </c>
      <c r="K44" s="58">
        <v>73.56</v>
      </c>
      <c r="L44" s="58">
        <v>77.940148650234093</v>
      </c>
      <c r="M44" s="58">
        <v>66.302000000000007</v>
      </c>
      <c r="N44" s="58">
        <v>54.673084815618097</v>
      </c>
      <c r="O44" s="58">
        <v>42.938318000000002</v>
      </c>
      <c r="P44" s="58">
        <v>46.192119245496599</v>
      </c>
      <c r="Q44" s="58">
        <v>43.355060000000002</v>
      </c>
      <c r="R44" s="63">
        <v>33.314920000000001</v>
      </c>
    </row>
    <row r="45" spans="2:18" ht="14">
      <c r="B45" s="55" t="s">
        <v>41</v>
      </c>
      <c r="C45" s="55" t="s">
        <v>42</v>
      </c>
      <c r="D45" s="58">
        <v>215.513517749388</v>
      </c>
      <c r="E45" s="58">
        <v>211.339098623788</v>
      </c>
      <c r="F45" s="58">
        <v>226.66711389798499</v>
      </c>
      <c r="G45" s="58">
        <v>239.30434388433801</v>
      </c>
      <c r="H45" s="58">
        <v>174.28130251893199</v>
      </c>
      <c r="I45" s="58">
        <v>304.64769655590902</v>
      </c>
      <c r="J45" s="58">
        <v>242.91005358144599</v>
      </c>
      <c r="K45" s="58">
        <v>214.10128166566199</v>
      </c>
      <c r="L45" s="58">
        <v>114.475824528302</v>
      </c>
      <c r="M45" s="58">
        <v>178.024126415767</v>
      </c>
      <c r="N45" s="58">
        <v>175.21163564976499</v>
      </c>
      <c r="O45" s="58">
        <v>179.38781575183501</v>
      </c>
      <c r="P45" s="58">
        <v>157.33000000000001</v>
      </c>
      <c r="Q45" s="58">
        <v>132.07900000000001</v>
      </c>
      <c r="R45" s="58">
        <v>147.43899999999999</v>
      </c>
    </row>
    <row r="46" spans="2:18" ht="14.5" thickBot="1">
      <c r="B46" s="56" t="s">
        <v>127</v>
      </c>
      <c r="C46" s="56"/>
      <c r="D46" s="59">
        <v>145.96435781652701</v>
      </c>
      <c r="E46" s="59">
        <v>129.29001155548983</v>
      </c>
      <c r="F46" s="59">
        <v>127.48934184451279</v>
      </c>
      <c r="G46" s="59">
        <v>143.21468253506606</v>
      </c>
      <c r="H46" s="59">
        <v>128.66270337538606</v>
      </c>
      <c r="I46" s="59">
        <v>126.20774105726819</v>
      </c>
      <c r="J46" s="59">
        <v>120.36870906747794</v>
      </c>
      <c r="K46" s="59">
        <v>118.43096985005573</v>
      </c>
      <c r="L46" s="59">
        <v>118.10094574836002</v>
      </c>
      <c r="M46" s="59">
        <v>117.72577026421773</v>
      </c>
      <c r="N46" s="59">
        <v>118.6727868102948</v>
      </c>
      <c r="O46" s="59">
        <v>107.23562105250566</v>
      </c>
      <c r="P46" s="59">
        <v>110.27447239675783</v>
      </c>
      <c r="Q46" s="59">
        <v>118.66485793011881</v>
      </c>
      <c r="R46" s="59">
        <v>119.74764424272826</v>
      </c>
    </row>
    <row r="48" spans="2:18" ht="14">
      <c r="B48" s="223" t="s">
        <v>35</v>
      </c>
      <c r="C48" s="244"/>
      <c r="D48" s="244"/>
      <c r="E48" s="244"/>
      <c r="F48" s="244"/>
      <c r="G48" s="244"/>
      <c r="H48" s="244"/>
      <c r="I48" s="244"/>
      <c r="J48" s="244"/>
      <c r="K48" s="244"/>
      <c r="L48" s="244"/>
      <c r="M48" s="244"/>
      <c r="N48" s="244"/>
      <c r="O48" s="244"/>
      <c r="P48" s="244"/>
      <c r="Q48" s="244"/>
      <c r="R48" s="225"/>
    </row>
    <row r="49" spans="2:18" ht="12.75" customHeight="1">
      <c r="B49" s="226" t="s">
        <v>128</v>
      </c>
      <c r="C49" s="227"/>
      <c r="D49" s="227"/>
      <c r="E49" s="227"/>
      <c r="F49" s="227"/>
      <c r="G49" s="227"/>
      <c r="H49" s="227"/>
      <c r="I49" s="227"/>
      <c r="J49" s="227"/>
      <c r="K49" s="227"/>
      <c r="L49" s="227"/>
      <c r="M49" s="227"/>
      <c r="N49" s="227"/>
      <c r="O49" s="227"/>
      <c r="P49" s="227"/>
      <c r="Q49" s="227"/>
      <c r="R49" s="228"/>
    </row>
    <row r="50" spans="2:18" ht="14.25" customHeight="1">
      <c r="B50" s="229"/>
      <c r="C50" s="230"/>
      <c r="D50" s="230"/>
      <c r="E50" s="230"/>
      <c r="F50" s="230"/>
      <c r="G50" s="230"/>
      <c r="H50" s="230"/>
      <c r="I50" s="230"/>
      <c r="J50" s="230"/>
      <c r="K50" s="230"/>
      <c r="L50" s="230"/>
      <c r="M50" s="230"/>
      <c r="N50" s="230"/>
      <c r="O50" s="230"/>
      <c r="P50" s="230"/>
      <c r="Q50" s="230"/>
      <c r="R50" s="231"/>
    </row>
  </sheetData>
  <mergeCells count="5">
    <mergeCell ref="B4:N4"/>
    <mergeCell ref="B27:N27"/>
    <mergeCell ref="B29:R29"/>
    <mergeCell ref="B48:R48"/>
    <mergeCell ref="B49:R50"/>
  </mergeCells>
  <pageMargins left="0.74803149606299213" right="0.74803149606299213" top="0.98425196850393704" bottom="0.98425196850393704" header="0.51181102362204722" footer="0.51181102362204722"/>
  <pageSetup paperSize="9" scale="41" fitToHeight="0" orientation="portrait" r:id="rId1"/>
  <headerFooter alignWithMargins="0"/>
  <ignoredErrors>
    <ignoredError sqref="D31:R31"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4:R50"/>
  <sheetViews>
    <sheetView showGridLines="0" showRowColHeaders="0" zoomScale="75" zoomScaleNormal="75" workbookViewId="0">
      <selection activeCell="B4" sqref="B4:N4"/>
    </sheetView>
  </sheetViews>
  <sheetFormatPr defaultColWidth="9.08984375" defaultRowHeight="12.5"/>
  <cols>
    <col min="1" max="1" width="7.6328125" style="68" customWidth="1"/>
    <col min="2" max="2" width="29.54296875" style="68" customWidth="1"/>
    <col min="3" max="3" width="9.08984375" style="68"/>
    <col min="4" max="15" width="10.08984375" style="68" customWidth="1"/>
    <col min="16" max="16" width="9.08984375" style="68"/>
    <col min="17" max="18" width="9.08984375" style="68" customWidth="1"/>
    <col min="19" max="16384" width="9.08984375" style="68"/>
  </cols>
  <sheetData>
    <row r="4" spans="2:18" ht="28">
      <c r="B4" s="194" t="s">
        <v>129</v>
      </c>
      <c r="C4" s="194"/>
      <c r="D4" s="194"/>
      <c r="E4" s="194"/>
      <c r="F4" s="194"/>
      <c r="G4" s="194"/>
      <c r="H4" s="194"/>
      <c r="I4" s="194"/>
      <c r="J4" s="194"/>
      <c r="K4" s="194"/>
      <c r="L4" s="194"/>
      <c r="M4" s="194"/>
      <c r="N4" s="194"/>
      <c r="O4" s="85"/>
      <c r="P4" s="85"/>
      <c r="Q4" s="85"/>
      <c r="R4" s="85"/>
    </row>
    <row r="9" spans="2:18" hidden="1"/>
    <row r="10" spans="2:18" hidden="1"/>
    <row r="11" spans="2:18" hidden="1"/>
    <row r="12" spans="2:18" hidden="1"/>
    <row r="17" spans="2:18">
      <c r="C17" s="68" t="s">
        <v>60</v>
      </c>
    </row>
    <row r="20" spans="2:18" hidden="1"/>
    <row r="27" spans="2:18" ht="41.25" customHeight="1">
      <c r="B27" s="195"/>
      <c r="C27" s="195"/>
      <c r="D27" s="195"/>
      <c r="E27" s="195"/>
      <c r="F27" s="195"/>
      <c r="G27" s="195"/>
      <c r="H27" s="195"/>
      <c r="I27" s="195"/>
      <c r="J27" s="195"/>
      <c r="K27" s="195"/>
      <c r="L27" s="195"/>
      <c r="M27" s="195"/>
      <c r="N27" s="195"/>
      <c r="O27" s="86"/>
    </row>
    <row r="28" spans="2:18" ht="22.5" customHeight="1"/>
    <row r="29" spans="2:18" ht="66" customHeight="1">
      <c r="B29" s="196" t="s">
        <v>130</v>
      </c>
      <c r="C29" s="197"/>
      <c r="D29" s="197"/>
      <c r="E29" s="197"/>
      <c r="F29" s="197"/>
      <c r="G29" s="197"/>
      <c r="H29" s="197"/>
      <c r="I29" s="197"/>
      <c r="J29" s="197"/>
      <c r="K29" s="197"/>
      <c r="L29" s="197"/>
      <c r="M29" s="197"/>
      <c r="N29" s="197"/>
      <c r="O29" s="197"/>
      <c r="P29" s="197"/>
      <c r="Q29" s="197"/>
      <c r="R29" s="198"/>
    </row>
    <row r="30" spans="2:18" ht="31.5" customHeight="1">
      <c r="B30" s="22" t="s">
        <v>131</v>
      </c>
    </row>
    <row r="31" spans="2:18" ht="14.5" thickBot="1">
      <c r="B31" s="56"/>
      <c r="C31" s="56" t="s">
        <v>0</v>
      </c>
      <c r="D31" s="57" t="s">
        <v>1</v>
      </c>
      <c r="E31" s="57" t="s">
        <v>2</v>
      </c>
      <c r="F31" s="57" t="s">
        <v>3</v>
      </c>
      <c r="G31" s="57" t="s">
        <v>4</v>
      </c>
      <c r="H31" s="57" t="s">
        <v>5</v>
      </c>
      <c r="I31" s="57" t="s">
        <v>6</v>
      </c>
      <c r="J31" s="57" t="s">
        <v>7</v>
      </c>
      <c r="K31" s="57" t="s">
        <v>8</v>
      </c>
      <c r="L31" s="57" t="s">
        <v>9</v>
      </c>
      <c r="M31" s="57" t="s">
        <v>10</v>
      </c>
      <c r="N31" s="57" t="s">
        <v>29</v>
      </c>
      <c r="O31" s="57" t="s">
        <v>30</v>
      </c>
      <c r="P31" s="57" t="s">
        <v>31</v>
      </c>
      <c r="Q31" s="57" t="s">
        <v>32</v>
      </c>
      <c r="R31" s="57" t="s">
        <v>33</v>
      </c>
    </row>
    <row r="32" spans="2:18" ht="14">
      <c r="B32" s="55" t="s">
        <v>45</v>
      </c>
      <c r="C32" s="55" t="s">
        <v>11</v>
      </c>
      <c r="D32" s="91">
        <v>0.71</v>
      </c>
      <c r="E32" s="91">
        <v>0.64</v>
      </c>
      <c r="F32" s="91">
        <v>0.56000000000000005</v>
      </c>
      <c r="G32" s="91">
        <v>0.59</v>
      </c>
      <c r="H32" s="91">
        <v>0.62</v>
      </c>
      <c r="I32" s="91">
        <v>0.8</v>
      </c>
      <c r="J32" s="91">
        <v>0.63</v>
      </c>
      <c r="K32" s="91">
        <v>0.59</v>
      </c>
      <c r="L32" s="91">
        <v>0.498</v>
      </c>
      <c r="M32" s="91">
        <v>0.60499999999999998</v>
      </c>
      <c r="N32" s="91">
        <v>0.67451152128542502</v>
      </c>
      <c r="O32" s="91">
        <v>0.7</v>
      </c>
      <c r="P32" s="91">
        <v>0.5</v>
      </c>
      <c r="Q32" s="91">
        <v>0.63424599999999998</v>
      </c>
      <c r="R32" s="91">
        <v>0.48943500000000001</v>
      </c>
    </row>
    <row r="33" spans="2:18" ht="14">
      <c r="B33" s="55" t="s">
        <v>12</v>
      </c>
      <c r="C33" s="55" t="s">
        <v>13</v>
      </c>
      <c r="D33" s="91">
        <v>1.155</v>
      </c>
      <c r="E33" s="91">
        <v>1.0429999999999999</v>
      </c>
      <c r="F33" s="91">
        <v>1.151</v>
      </c>
      <c r="G33" s="91">
        <v>1.3009999999999999</v>
      </c>
      <c r="H33" s="91">
        <v>1.06</v>
      </c>
      <c r="I33" s="91">
        <v>1.032</v>
      </c>
      <c r="J33" s="91">
        <v>0.8831</v>
      </c>
      <c r="K33" s="91">
        <v>0.73250000000000004</v>
      </c>
      <c r="L33" s="91">
        <v>0.82499999999999996</v>
      </c>
      <c r="M33" s="91">
        <v>0.68500000000000005</v>
      </c>
      <c r="N33" s="91">
        <v>0.702848472930096</v>
      </c>
      <c r="O33" s="91">
        <v>0.71340029662555104</v>
      </c>
      <c r="P33" s="91">
        <v>0.67759999999999998</v>
      </c>
      <c r="Q33" s="91">
        <v>0.66</v>
      </c>
      <c r="R33" s="91">
        <v>0.68397513183544001</v>
      </c>
    </row>
    <row r="34" spans="2:18" ht="14">
      <c r="B34" s="55" t="s">
        <v>14</v>
      </c>
      <c r="C34" s="55" t="s">
        <v>13</v>
      </c>
      <c r="D34" s="91">
        <v>1.212</v>
      </c>
      <c r="E34" s="91">
        <v>1.22</v>
      </c>
      <c r="F34" s="91">
        <v>1.232</v>
      </c>
      <c r="G34" s="91">
        <v>1.1020000000000001</v>
      </c>
      <c r="H34" s="91">
        <v>0.97299999999999998</v>
      </c>
      <c r="I34" s="91">
        <v>0.89800000000000002</v>
      </c>
      <c r="J34" s="91">
        <v>1.0129999999999999</v>
      </c>
      <c r="K34" s="91">
        <v>1.216</v>
      </c>
      <c r="L34" s="91">
        <v>0.98</v>
      </c>
      <c r="M34" s="91">
        <v>1.0922912325560199</v>
      </c>
      <c r="N34" s="91">
        <v>0.87428641812437002</v>
      </c>
      <c r="O34" s="91">
        <v>0.85216377598530901</v>
      </c>
      <c r="P34" s="91">
        <v>0.782759242134621</v>
      </c>
      <c r="Q34" s="91">
        <v>0.82332106960351603</v>
      </c>
      <c r="R34" s="91">
        <v>0.78570038882809601</v>
      </c>
    </row>
    <row r="35" spans="2:18" ht="14">
      <c r="B35" s="55" t="s">
        <v>15</v>
      </c>
      <c r="C35" s="55" t="s">
        <v>13</v>
      </c>
      <c r="D35" s="91">
        <v>2.637</v>
      </c>
      <c r="E35" s="91">
        <v>2.2989999999999999</v>
      </c>
      <c r="F35" s="91">
        <v>2.2549999999999999</v>
      </c>
      <c r="G35" s="91">
        <v>2.3370000000000002</v>
      </c>
      <c r="H35" s="91">
        <v>1.996</v>
      </c>
      <c r="I35" s="91">
        <v>1.8660000000000001</v>
      </c>
      <c r="J35" s="91">
        <v>2.121</v>
      </c>
      <c r="K35" s="91">
        <v>1.847</v>
      </c>
      <c r="L35" s="91">
        <v>1.726</v>
      </c>
      <c r="M35" s="91">
        <v>1.96816573822055</v>
      </c>
      <c r="N35" s="91">
        <v>1.7670367702052401</v>
      </c>
      <c r="O35" s="91">
        <v>1.86014383876332</v>
      </c>
      <c r="P35" s="91">
        <v>1.7803482452535999</v>
      </c>
      <c r="Q35" s="91">
        <v>1.8747</v>
      </c>
      <c r="R35" s="91">
        <v>1.7976377329443001</v>
      </c>
    </row>
    <row r="36" spans="2:18" ht="14">
      <c r="B36" s="55" t="s">
        <v>16</v>
      </c>
      <c r="C36" s="55" t="s">
        <v>17</v>
      </c>
      <c r="D36" s="91">
        <v>1.71626633730805</v>
      </c>
      <c r="E36" s="91">
        <v>1.25492911335053</v>
      </c>
      <c r="F36" s="91">
        <v>1.3765181505089099</v>
      </c>
      <c r="G36" s="91">
        <v>1.29718837309197</v>
      </c>
      <c r="H36" s="91">
        <v>1.38272794442174</v>
      </c>
      <c r="I36" s="91">
        <v>1.10031841965523</v>
      </c>
      <c r="J36" s="91">
        <v>0.847485134414796</v>
      </c>
      <c r="K36" s="91">
        <v>0.882382905805419</v>
      </c>
      <c r="L36" s="91">
        <v>0.89290000000000003</v>
      </c>
      <c r="M36" s="91">
        <v>0.91400000000000003</v>
      </c>
      <c r="N36" s="91">
        <v>0.86429999999999996</v>
      </c>
      <c r="O36" s="91">
        <v>0.75019999999999998</v>
      </c>
      <c r="P36" s="91">
        <v>0.74904000000000004</v>
      </c>
      <c r="Q36" s="91">
        <v>0.76917000000000002</v>
      </c>
      <c r="R36" s="91">
        <v>0.76370000000000005</v>
      </c>
    </row>
    <row r="37" spans="2:18" ht="14">
      <c r="B37" s="55" t="s">
        <v>18</v>
      </c>
      <c r="C37" s="55" t="s">
        <v>17</v>
      </c>
      <c r="D37" s="91">
        <v>3.9460000000000002</v>
      </c>
      <c r="E37" s="91">
        <v>2.7490000000000001</v>
      </c>
      <c r="F37" s="91">
        <v>2.9390000000000001</v>
      </c>
      <c r="G37" s="91">
        <v>3.423</v>
      </c>
      <c r="H37" s="91">
        <v>3.2730000000000001</v>
      </c>
      <c r="I37" s="91">
        <v>2.831</v>
      </c>
      <c r="J37" s="91">
        <v>2.71</v>
      </c>
      <c r="K37" s="91">
        <v>2.4220000000000002</v>
      </c>
      <c r="L37" s="91">
        <v>2.3170000000000002</v>
      </c>
      <c r="M37" s="91">
        <v>2.5192000000000001</v>
      </c>
      <c r="N37" s="91">
        <v>2.4944999999999999</v>
      </c>
      <c r="O37" s="91">
        <v>2.1408999999999998</v>
      </c>
      <c r="P37" s="91">
        <v>2.1739000000000002</v>
      </c>
      <c r="Q37" s="91">
        <v>2.3006000000000002</v>
      </c>
      <c r="R37" s="91">
        <v>2.4253</v>
      </c>
    </row>
    <row r="38" spans="2:18" ht="14">
      <c r="B38" s="55" t="s">
        <v>19</v>
      </c>
      <c r="C38" s="55" t="s">
        <v>20</v>
      </c>
      <c r="D38" s="91">
        <v>1.663</v>
      </c>
      <c r="E38" s="91">
        <v>1.736</v>
      </c>
      <c r="F38" s="91">
        <v>1.353</v>
      </c>
      <c r="G38" s="91">
        <v>1.3740000000000001</v>
      </c>
      <c r="H38" s="91">
        <v>1.649</v>
      </c>
      <c r="I38" s="91">
        <v>1.546</v>
      </c>
      <c r="J38" s="91">
        <v>1.3080000000000001</v>
      </c>
      <c r="K38" s="91">
        <v>1.3260000000000001</v>
      </c>
      <c r="L38" s="91">
        <v>1.446</v>
      </c>
      <c r="M38" s="91">
        <v>1.123</v>
      </c>
      <c r="N38" s="91">
        <v>1.2010000000000001</v>
      </c>
      <c r="O38" s="91">
        <v>1.244</v>
      </c>
      <c r="P38" s="91">
        <v>1.1419999999999999</v>
      </c>
      <c r="Q38" s="91">
        <v>1.131</v>
      </c>
      <c r="R38" s="91">
        <v>0.9</v>
      </c>
    </row>
    <row r="39" spans="2:18" ht="14">
      <c r="B39" s="55" t="s">
        <v>21</v>
      </c>
      <c r="C39" s="55" t="s">
        <v>22</v>
      </c>
      <c r="D39" s="91">
        <v>2.04</v>
      </c>
      <c r="E39" s="91">
        <v>1.77</v>
      </c>
      <c r="F39" s="91">
        <v>1.77</v>
      </c>
      <c r="G39" s="91">
        <v>1.72</v>
      </c>
      <c r="H39" s="91">
        <v>1.84</v>
      </c>
      <c r="I39" s="91">
        <v>1.45</v>
      </c>
      <c r="J39" s="91">
        <v>1.73</v>
      </c>
      <c r="K39" s="91">
        <v>1.46</v>
      </c>
      <c r="L39" s="91">
        <v>1.8184398931432</v>
      </c>
      <c r="M39" s="91">
        <v>1.298</v>
      </c>
      <c r="N39" s="91">
        <v>1.5589999999999999</v>
      </c>
      <c r="O39" s="91">
        <v>1.4490000000000001</v>
      </c>
      <c r="P39" s="91">
        <v>1.65887837000012</v>
      </c>
      <c r="Q39" s="91">
        <v>1.55849945199989</v>
      </c>
      <c r="R39" s="91">
        <v>1.4751316490000199</v>
      </c>
    </row>
    <row r="40" spans="2:18" ht="14">
      <c r="B40" s="55" t="s">
        <v>23</v>
      </c>
      <c r="C40" s="55" t="s">
        <v>24</v>
      </c>
      <c r="D40" s="91">
        <v>2.4910000000000001</v>
      </c>
      <c r="E40" s="91">
        <v>2.327</v>
      </c>
      <c r="F40" s="91">
        <v>1.956</v>
      </c>
      <c r="G40" s="91">
        <v>2.1840000000000002</v>
      </c>
      <c r="H40" s="91">
        <v>1.91</v>
      </c>
      <c r="I40" s="91">
        <v>1.9410000000000001</v>
      </c>
      <c r="J40" s="91">
        <v>1.655</v>
      </c>
      <c r="K40" s="91">
        <v>1.8993122083398299</v>
      </c>
      <c r="L40" s="91">
        <v>1.80363058702446</v>
      </c>
      <c r="M40" s="91">
        <v>1.72617858339117</v>
      </c>
      <c r="N40" s="91">
        <v>1.68895348837209</v>
      </c>
      <c r="O40" s="91">
        <v>1.49997354006422</v>
      </c>
      <c r="P40" s="91">
        <v>1.87022645308317</v>
      </c>
      <c r="Q40" s="91">
        <v>1.76538784092649</v>
      </c>
      <c r="R40" s="92">
        <v>1.78442288798798</v>
      </c>
    </row>
    <row r="41" spans="2:18" ht="14">
      <c r="B41" s="55" t="s">
        <v>25</v>
      </c>
      <c r="C41" s="55" t="s">
        <v>24</v>
      </c>
      <c r="D41" s="91">
        <v>0.53116918957042902</v>
      </c>
      <c r="E41" s="91">
        <v>0.468300985933507</v>
      </c>
      <c r="F41" s="91">
        <v>0.30723715961154202</v>
      </c>
      <c r="G41" s="91">
        <v>0.54598915046999696</v>
      </c>
      <c r="H41" s="91">
        <v>0.43566630861019201</v>
      </c>
      <c r="I41" s="91">
        <v>0.402975972679604</v>
      </c>
      <c r="J41" s="91">
        <v>0.46894750174147898</v>
      </c>
      <c r="K41" s="91">
        <v>0.39452718435981199</v>
      </c>
      <c r="L41" s="91">
        <v>0.41583952847700201</v>
      </c>
      <c r="M41" s="91">
        <v>0.39037790116430998</v>
      </c>
      <c r="N41" s="91">
        <v>0.4</v>
      </c>
      <c r="O41" s="91">
        <v>0.333962928772712</v>
      </c>
      <c r="P41" s="91">
        <v>0.3428704377963</v>
      </c>
      <c r="Q41" s="91">
        <v>0.25695310129795002</v>
      </c>
      <c r="R41" s="92">
        <v>0.38689628539017001</v>
      </c>
    </row>
    <row r="42" spans="2:18" ht="14">
      <c r="B42" s="55" t="s">
        <v>26</v>
      </c>
      <c r="C42" s="55" t="s">
        <v>24</v>
      </c>
      <c r="D42" s="91">
        <v>1.18939135536333</v>
      </c>
      <c r="E42" s="91">
        <v>1.3185788933501399</v>
      </c>
      <c r="F42" s="91">
        <v>1.0038463063563201</v>
      </c>
      <c r="G42" s="91">
        <v>1.17244949106122</v>
      </c>
      <c r="H42" s="91">
        <v>0.93637878797666596</v>
      </c>
      <c r="I42" s="91">
        <v>0.90285356871605404</v>
      </c>
      <c r="J42" s="91">
        <v>0.92303737580823197</v>
      </c>
      <c r="K42" s="91">
        <v>1.1120691277483301</v>
      </c>
      <c r="L42" s="91">
        <v>0.95631051191945404</v>
      </c>
      <c r="M42" s="91">
        <v>0.77269092798451899</v>
      </c>
      <c r="N42" s="91">
        <v>0.87707476801085005</v>
      </c>
      <c r="O42" s="91">
        <v>0.789672679488711</v>
      </c>
      <c r="P42" s="91">
        <v>0.73189390522471698</v>
      </c>
      <c r="Q42" s="91">
        <v>0.79510822338715603</v>
      </c>
      <c r="R42" s="92">
        <v>0.80279357905400095</v>
      </c>
    </row>
    <row r="43" spans="2:18" ht="14">
      <c r="B43" s="55" t="s">
        <v>27</v>
      </c>
      <c r="C43" s="55" t="s">
        <v>24</v>
      </c>
      <c r="D43" s="91">
        <v>1.89439112423003</v>
      </c>
      <c r="E43" s="91">
        <v>1.7331809061082299</v>
      </c>
      <c r="F43" s="91">
        <v>1.49811155221209</v>
      </c>
      <c r="G43" s="91">
        <v>1.81168529065866</v>
      </c>
      <c r="H43" s="91">
        <v>1.76684296866163</v>
      </c>
      <c r="I43" s="91">
        <v>1.3512280167703701</v>
      </c>
      <c r="J43" s="91">
        <v>1.3730259960714699</v>
      </c>
      <c r="K43" s="91">
        <v>1.4363829921479701</v>
      </c>
      <c r="L43" s="91">
        <v>1.6008364060207501</v>
      </c>
      <c r="M43" s="91">
        <v>1.3803508909186999</v>
      </c>
      <c r="N43" s="91">
        <v>1.3</v>
      </c>
      <c r="O43" s="91">
        <v>1.11293036353424</v>
      </c>
      <c r="P43" s="91">
        <v>1.2778017331654501</v>
      </c>
      <c r="Q43" s="91">
        <v>1.4421849094143</v>
      </c>
      <c r="R43" s="92">
        <v>1.2498276241999999</v>
      </c>
    </row>
    <row r="44" spans="2:18" ht="14">
      <c r="B44" s="55" t="s">
        <v>28</v>
      </c>
      <c r="C44" s="55" t="s">
        <v>24</v>
      </c>
      <c r="D44" s="91">
        <v>0.920486600319943</v>
      </c>
      <c r="E44" s="91">
        <v>1.0668538396157801</v>
      </c>
      <c r="F44" s="91">
        <v>1.30452960387697</v>
      </c>
      <c r="G44" s="91">
        <v>1.3012188970088401</v>
      </c>
      <c r="H44" s="91">
        <v>0.98301365450156097</v>
      </c>
      <c r="I44" s="91">
        <v>0.95967116572529598</v>
      </c>
      <c r="J44" s="91">
        <v>1.09180572549386</v>
      </c>
      <c r="K44" s="91">
        <v>1.01</v>
      </c>
      <c r="L44" s="91">
        <v>1.0003570592197399</v>
      </c>
      <c r="M44" s="91">
        <v>0.90800000000000003</v>
      </c>
      <c r="N44" s="91">
        <v>0.80517788089713904</v>
      </c>
      <c r="O44" s="91">
        <v>0.64237100000000003</v>
      </c>
      <c r="P44" s="91">
        <v>0.58430239559653196</v>
      </c>
      <c r="Q44" s="91">
        <v>0.58999000000000001</v>
      </c>
      <c r="R44" s="92">
        <v>0.53756000000000004</v>
      </c>
    </row>
    <row r="45" spans="2:18" ht="14">
      <c r="B45" s="55" t="s">
        <v>41</v>
      </c>
      <c r="C45" s="55" t="s">
        <v>42</v>
      </c>
      <c r="D45" s="91">
        <v>3.6130469990700802</v>
      </c>
      <c r="E45" s="91">
        <v>3.33316255470822</v>
      </c>
      <c r="F45" s="91">
        <v>2.7755019789467399</v>
      </c>
      <c r="G45" s="91">
        <v>3.6828481890693601</v>
      </c>
      <c r="H45" s="91">
        <v>2.5621223202278598</v>
      </c>
      <c r="I45" s="91">
        <v>3.6453932946337102</v>
      </c>
      <c r="J45" s="91">
        <v>3.4557791256447401</v>
      </c>
      <c r="K45" s="91">
        <v>3.4559260833449001</v>
      </c>
      <c r="L45" s="91">
        <v>1.7397214614955401</v>
      </c>
      <c r="M45" s="91">
        <v>1.85241810775495</v>
      </c>
      <c r="N45" s="91">
        <v>2.6257002320168699</v>
      </c>
      <c r="O45" s="91">
        <v>2.7459683525629899</v>
      </c>
      <c r="P45" s="91">
        <v>2.39</v>
      </c>
      <c r="Q45" s="91">
        <v>2.3959999999999999</v>
      </c>
      <c r="R45" s="91">
        <v>2.3559999999999999</v>
      </c>
    </row>
    <row r="46" spans="2:18" ht="14.5" thickBot="1">
      <c r="B46" s="56" t="s">
        <v>127</v>
      </c>
      <c r="C46" s="56"/>
      <c r="D46" s="93">
        <v>1.7663381069841573</v>
      </c>
      <c r="E46" s="93">
        <v>1.5516664767153325</v>
      </c>
      <c r="F46" s="93">
        <v>1.51718007064752</v>
      </c>
      <c r="G46" s="93">
        <v>1.6250429168052936</v>
      </c>
      <c r="H46" s="93">
        <v>1.5063802174908199</v>
      </c>
      <c r="I46" s="93">
        <v>1.3690524661500689</v>
      </c>
      <c r="J46" s="93">
        <v>1.3085794913842039</v>
      </c>
      <c r="K46" s="93">
        <v>1.2754726488256785</v>
      </c>
      <c r="L46" s="93">
        <v>1.2579894447743385</v>
      </c>
      <c r="M46" s="93">
        <v>1.2083898090963043</v>
      </c>
      <c r="N46" s="93">
        <v>1.1734409566878719</v>
      </c>
      <c r="O46" s="93">
        <v>1.096245158057324</v>
      </c>
      <c r="P46" s="93">
        <v>1.1024563066372959</v>
      </c>
      <c r="Q46" s="93">
        <v>1.1282330997773355</v>
      </c>
      <c r="R46" s="93">
        <v>1.0907528283280008</v>
      </c>
    </row>
    <row r="48" spans="2:18" ht="14">
      <c r="B48" s="245" t="s">
        <v>35</v>
      </c>
      <c r="C48" s="246"/>
      <c r="D48" s="246"/>
      <c r="E48" s="246"/>
      <c r="F48" s="246"/>
      <c r="G48" s="246"/>
      <c r="H48" s="246"/>
      <c r="I48" s="246"/>
      <c r="J48" s="246"/>
      <c r="K48" s="246"/>
      <c r="L48" s="246"/>
      <c r="M48" s="246"/>
      <c r="N48" s="246"/>
      <c r="O48" s="246"/>
      <c r="P48" s="246"/>
      <c r="Q48" s="246"/>
      <c r="R48" s="247"/>
    </row>
    <row r="49" spans="2:18" ht="12.75" customHeight="1">
      <c r="B49" s="226" t="s">
        <v>128</v>
      </c>
      <c r="C49" s="227"/>
      <c r="D49" s="227"/>
      <c r="E49" s="227"/>
      <c r="F49" s="227"/>
      <c r="G49" s="227"/>
      <c r="H49" s="227"/>
      <c r="I49" s="227"/>
      <c r="J49" s="227"/>
      <c r="K49" s="227"/>
      <c r="L49" s="227"/>
      <c r="M49" s="227"/>
      <c r="N49" s="227"/>
      <c r="O49" s="227"/>
      <c r="P49" s="227"/>
      <c r="Q49" s="227"/>
      <c r="R49" s="228"/>
    </row>
    <row r="50" spans="2:18" ht="9.9" customHeight="1">
      <c r="B50" s="229"/>
      <c r="C50" s="230"/>
      <c r="D50" s="230"/>
      <c r="E50" s="230"/>
      <c r="F50" s="230"/>
      <c r="G50" s="230"/>
      <c r="H50" s="230"/>
      <c r="I50" s="230"/>
      <c r="J50" s="230"/>
      <c r="K50" s="230"/>
      <c r="L50" s="230"/>
      <c r="M50" s="230"/>
      <c r="N50" s="230"/>
      <c r="O50" s="230"/>
      <c r="P50" s="230"/>
      <c r="Q50" s="230"/>
      <c r="R50" s="231"/>
    </row>
  </sheetData>
  <mergeCells count="5">
    <mergeCell ref="B4:N4"/>
    <mergeCell ref="B27:N27"/>
    <mergeCell ref="B29:R29"/>
    <mergeCell ref="B48:R48"/>
    <mergeCell ref="B49:R50"/>
  </mergeCells>
  <pageMargins left="0.74803149606299213" right="0.74803149606299213" top="0.98425196850393704" bottom="0.98425196850393704" header="0.51181102362204722" footer="0.51181102362204722"/>
  <pageSetup paperSize="9" scale="42" fitToHeight="0" orientation="portrait" r:id="rId1"/>
  <headerFooter alignWithMargins="0"/>
  <ignoredErrors>
    <ignoredError sqref="D31:R31"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s E 1 0 T 0 F x x w e n A A A A + A A A A B I A H A B D b 2 5 m a W c v U G F j a 2 F n Z S 5 4 b W w g o h g A K K A U A A A A A A A A A A A A A A A A A A A A A A A A A A A A h Y 9 N C s I w G E S v U r J v / t S i 5 W u K u L U g i O K 2 x N g G 2 1 S a 1 P R u L j y S V 7 C g V X c u Z 3 g D b x 6 3 O 6 R 9 X Q V X 1 V r d m A Q x T F G g j G y O 2 h Q J 6 t w p n K N U w C a X 5 7 x Q w Q A b G / d W J 6 h 0 7 h I T 4 r 3 H f o K b t i C c U k Y O 2 X o r S 1 X n o T b W 5 U Y q 9 F k d / 6 + Q g P 1 L R n A c M T x j C 4 6 n E Q M y 1 p B p 8 0 X 4 Y I w p k J 8 S V l 3 l u l Y J Z c L l D s g Y g b x f i C d Q S w M E F A A C A A g A s E 1 0 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N d E 8 o i k e 4 D g A A A B E A A A A T A B w A R m 9 y b X V s Y X M v U 2 V j d G l v b j E u b S C i G A A o o B Q A A A A A A A A A A A A A A A A A A A A A A A A A A A A r T k 0 u y c z P U w i G 0 I b W A F B L A Q I t A B Q A A g A I A L B N d E 9 B c c c H p w A A A P g A A A A S A A A A A A A A A A A A A A A A A A A A A A B D b 2 5 m a W c v U G F j a 2 F n Z S 5 4 b W x Q S w E C L Q A U A A I A C A C w T X R P D 8 r p q 6 Q A A A D p A A A A E w A A A A A A A A A A A A A A A A D z A A A A W 0 N v b n R l b n R f V H l w Z X N d L n h t b F B L A Q I t A B Q A A g A I A L B N d E 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J Y P A o 4 K r w S Z t v a U c + y 6 2 V A A A A A A I A A A A A A A N m A A D A A A A A E A A A A H 9 L 3 7 c x B o C b C h d + f + z y u q w A A A A A B I A A A K A A A A A Q A A A A X N w 4 g e q o V Z h O F e k X p e 0 m t 1 A A A A D u b 2 X g 4 V k A o + o 4 k Q e 4 7 2 Y h 2 L 4 I W I B f 7 / C l b T z a 9 V N t R L d t R + L i 1 j b q E W Z T 6 H V y b h x Q x i H 1 N + W E 7 r v R d D v 1 X p x a x J j o s 8 j p J C h k P X 3 5 H r t + j B Q A A A A f T Z 5 l a x B N 9 / 3 3 I W w O 7 g B + u J s 2 a g = = < / D a t a M a s h u p > 
</file>

<file path=customXml/itemProps1.xml><?xml version="1.0" encoding="utf-8"?>
<ds:datastoreItem xmlns:ds="http://schemas.openxmlformats.org/officeDocument/2006/customXml" ds:itemID="{EAD8339F-DDA3-46AA-8CF0-DE28D9952E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Introduction</vt:lpstr>
      <vt:lpstr>Contents</vt:lpstr>
      <vt:lpstr>Dashboard</vt:lpstr>
      <vt:lpstr>1. Revenue</vt:lpstr>
      <vt:lpstr>2. RAB</vt:lpstr>
      <vt:lpstr>3. Capex</vt:lpstr>
      <vt:lpstr>4. Opex</vt:lpstr>
      <vt:lpstr>5. SAIDI</vt:lpstr>
      <vt:lpstr>6. SAIFI</vt:lpstr>
      <vt:lpstr>7. Energy delivered</vt:lpstr>
      <vt:lpstr>8. Customer numbers</vt:lpstr>
      <vt:lpstr>9. Circuit length</vt:lpstr>
      <vt:lpstr>10. Utilisation</vt:lpstr>
      <vt:lpstr>11. Reg service life</vt:lpstr>
      <vt:lpstr>New data sheet</vt:lpstr>
      <vt:lpstr>Calculations</vt:lpstr>
      <vt:lpstr>'1. Revenue'!Print_Area</vt:lpstr>
      <vt:lpstr>'10. Utilisation'!Print_Area</vt:lpstr>
      <vt:lpstr>'11. Reg service life'!Print_Area</vt:lpstr>
      <vt:lpstr>'2. RAB'!Print_Area</vt:lpstr>
      <vt:lpstr>'3. Capex'!Print_Area</vt:lpstr>
      <vt:lpstr>'4. Opex'!Print_Area</vt:lpstr>
      <vt:lpstr>'5. SAIDI'!Print_Area</vt:lpstr>
      <vt:lpstr>'6. SAIFI'!Print_Area</vt:lpstr>
      <vt:lpstr>'7. Energy delivered'!Print_Area</vt:lpstr>
      <vt:lpstr>'8. Customer numbers'!Print_Area</vt:lpstr>
      <vt:lpstr>'9. Circuit length'!Print_Area</vt:lpstr>
      <vt:lpstr>Contents!Print_Area</vt:lpstr>
      <vt:lpstr>Dashboard!Print_Area</vt:lpstr>
      <vt:lpstr>Introduction!Print_Area</vt:lpstr>
      <vt:lpstr>'1. Revenue'!Print_Titles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Pellen, Alistair</cp:lastModifiedBy>
  <cp:lastPrinted>2021-09-17T00:30:53Z</cp:lastPrinted>
  <dcterms:created xsi:type="dcterms:W3CDTF">2017-04-28T01:48:03Z</dcterms:created>
  <dcterms:modified xsi:type="dcterms:W3CDTF">2021-09-20T07:37:17Z</dcterms:modified>
</cp:coreProperties>
</file>