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drawings/drawing11.xml" ContentType="application/vnd.openxmlformats-officedocument.drawing+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drawings/drawing14.xml" ContentType="application/vnd.openxmlformats-officedocument.drawing+xml"/>
  <Override PartName="/xl/charts/chart21.xml" ContentType="application/vnd.openxmlformats-officedocument.drawingml.chart+xml"/>
  <Override PartName="/xl/drawings/drawing15.xml" ContentType="application/vnd.openxmlformats-officedocument.drawing+xml"/>
  <Override PartName="/xl/charts/chart2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T:\AER\DMT\NPRT\Performance Reports\2022 Electricity report\Operational performance data\DX\For publication\"/>
    </mc:Choice>
  </mc:AlternateContent>
  <xr:revisionPtr revIDLastSave="0" documentId="8_{F8DC3E2F-C14E-497B-A562-68B4FB971D98}" xr6:coauthVersionLast="47" xr6:coauthVersionMax="47" xr10:uidLastSave="{00000000-0000-0000-0000-000000000000}"/>
  <bookViews>
    <workbookView xWindow="-120" yWindow="-120" windowWidth="29040" windowHeight="15840" xr2:uid="{653B6559-2A9A-4E8E-9358-BE58D45DC80B}"/>
  </bookViews>
  <sheets>
    <sheet name="Introduction" sheetId="57" r:id="rId1"/>
    <sheet name="Contents" sheetId="20" r:id="rId2"/>
    <sheet name="Dashboard" sheetId="77" r:id="rId3"/>
    <sheet name="Calculations" sheetId="78" state="hidden" r:id="rId4"/>
    <sheet name="New data sheet" sheetId="79" state="hidden" r:id="rId5"/>
    <sheet name="1. Revenue" sheetId="32" r:id="rId6"/>
    <sheet name="2. RAB" sheetId="33" r:id="rId7"/>
    <sheet name="3. Capex" sheetId="34" r:id="rId8"/>
    <sheet name="4. Opex" sheetId="36" r:id="rId9"/>
    <sheet name="5. SAIDI" sheetId="70" r:id="rId10"/>
    <sheet name="6. SAIFI" sheetId="71" r:id="rId11"/>
    <sheet name="7. Energy delivered" sheetId="72" r:id="rId12"/>
    <sheet name="8. Customer numbers" sheetId="73" r:id="rId13"/>
    <sheet name="9. Circuit length" sheetId="74" r:id="rId14"/>
    <sheet name="10. Utilisation" sheetId="75" r:id="rId15"/>
    <sheet name="11. Reg service life" sheetId="76" r:id="rId16"/>
    <sheet name="Compare 14.2.20" sheetId="64" state="hidden" r:id="rId17"/>
    <sheet name="Compare 11.6.20" sheetId="62" state="hidden" r:id="rId18"/>
    <sheet name="Updates_2020" sheetId="63" state="hidden" r:id="rId19"/>
  </sheets>
  <externalReferences>
    <externalReference r:id="rId20"/>
    <externalReference r:id="rId21"/>
    <externalReference r:id="rId22"/>
    <externalReference r:id="rId23"/>
    <externalReference r:id="rId24"/>
    <externalReference r:id="rId25"/>
  </externalReferences>
  <definedNames>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15">#REF!</definedName>
    <definedName name="DMS_50_03_01" localSheetId="3">#REF!</definedName>
    <definedName name="DMS_50_03_01" localSheetId="16">#REF!</definedName>
    <definedName name="DMS_50_03_01" localSheetId="4">#REF!</definedName>
    <definedName name="DMS_50_03_01">#REF!</definedName>
    <definedName name="DMS_50_03_02" localSheetId="15">#REF!</definedName>
    <definedName name="DMS_50_03_02" localSheetId="3">#REF!</definedName>
    <definedName name="DMS_50_03_02" localSheetId="16">#REF!</definedName>
    <definedName name="DMS_50_03_02" localSheetId="4">#REF!</definedName>
    <definedName name="DMS_50_03_02">#REF!</definedName>
    <definedName name="DMS_RAB" localSheetId="15">#REF!</definedName>
    <definedName name="DMS_RAB" localSheetId="3">#REF!</definedName>
    <definedName name="DMS_RAB" localSheetId="16">#REF!</definedName>
    <definedName name="DMS_RAB" localSheetId="4">#REF!</definedName>
    <definedName name="DMS_RAB">#REF!</definedName>
    <definedName name="DMS_TAB" localSheetId="15">#REF!</definedName>
    <definedName name="DMS_TAB" localSheetId="3">#REF!</definedName>
    <definedName name="DMS_TAB" localSheetId="16">#REF!</definedName>
    <definedName name="DMS_TAB" localSheetId="4">#REF!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3">[3]WACC!$F$9</definedName>
    <definedName name="f" localSheetId="0">[3]WACC!$F$9</definedName>
    <definedName name="f" localSheetId="4">[3]WACC!$F$9</definedName>
    <definedName name="f">[4]WACC!$F$9</definedName>
    <definedName name="g">'[1]PTRM input'!$G$218</definedName>
    <definedName name="Icpr">'[1]PTRM input'!$G$229</definedName>
    <definedName name="latest_year">'[2]One-pager'!$AV$2</definedName>
    <definedName name="Opex" localSheetId="14">#REF!</definedName>
    <definedName name="Opex" localSheetId="15">#REF!</definedName>
    <definedName name="Opex" localSheetId="9">#REF!</definedName>
    <definedName name="Opex" localSheetId="10">#REF!</definedName>
    <definedName name="Opex" localSheetId="11">#REF!</definedName>
    <definedName name="Opex" localSheetId="12">#REF!</definedName>
    <definedName name="Opex" localSheetId="13">#REF!</definedName>
    <definedName name="Opex" localSheetId="3">#REF!</definedName>
    <definedName name="Opex" localSheetId="16">#REF!</definedName>
    <definedName name="Opex" localSheetId="4">#REF!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5">'1. Revenue'!$A$1:$V$84</definedName>
    <definedName name="_xlnm.Print_Area" localSheetId="15">'11. Reg service life'!$A$1:$U$89</definedName>
    <definedName name="_xlnm.Print_Area" localSheetId="6">'2. RAB'!$A$1:$T$79</definedName>
    <definedName name="_xlnm.Print_Area" localSheetId="7">'3. Capex'!$A$1:$T$80</definedName>
    <definedName name="_xlnm.Print_Area" localSheetId="8">'4. Opex'!$A$1:$T$81</definedName>
    <definedName name="_xlnm.Print_Area" localSheetId="9">'5. SAIDI'!$A$1:$U$56</definedName>
    <definedName name="_xlnm.Print_Area" localSheetId="10">'6. SAIFI'!$A$1:$U$55</definedName>
    <definedName name="_xlnm.Print_Area" localSheetId="11">'7. Energy delivered'!$A$1:$U$78</definedName>
    <definedName name="_xlnm.Print_Area" localSheetId="12">'8. Customer numbers'!$A$1:$U$54</definedName>
    <definedName name="_xlnm.Print_Area" localSheetId="1">Contents!$A$1:$M$26</definedName>
    <definedName name="_xlnm.Print_Area" localSheetId="0">Introduction!$A$1:$Q$32</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14">#REF!</definedName>
    <definedName name="X_Factor" localSheetId="15">#REF!</definedName>
    <definedName name="X_Factor" localSheetId="6">#REF!</definedName>
    <definedName name="X_Factor" localSheetId="7">#REF!</definedName>
    <definedName name="X_Factor" localSheetId="8">#REF!</definedName>
    <definedName name="X_Factor" localSheetId="9">#REF!</definedName>
    <definedName name="X_Factor" localSheetId="10">#REF!</definedName>
    <definedName name="X_Factor" localSheetId="11">#REF!</definedName>
    <definedName name="X_Factor" localSheetId="12">#REF!</definedName>
    <definedName name="X_Factor" localSheetId="13">#REF!</definedName>
    <definedName name="X_Factor" localSheetId="3">#REF!</definedName>
    <definedName name="X_Factor" localSheetId="16">#REF!</definedName>
    <definedName name="X_Factor" localSheetId="0">'[6]1.Raw DAta'!#REF!</definedName>
    <definedName name="X_Factor" localSheetId="4">#REF!</definedName>
    <definedName name="X_Factor">#REF!</definedName>
    <definedName name="x_rank">[2]Calculations!$A$351:$AE$351</definedName>
    <definedName name="y_rank">[2]Calculations!$A$351:$A$377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6" i="79" l="1"/>
  <c r="U325" i="79"/>
  <c r="U324" i="79"/>
  <c r="U323" i="79"/>
  <c r="U322" i="79"/>
  <c r="U321" i="79"/>
  <c r="U320" i="79"/>
  <c r="U319" i="79"/>
  <c r="U318" i="79"/>
  <c r="U317" i="79"/>
  <c r="U316" i="79"/>
  <c r="U315" i="79"/>
  <c r="U314" i="79"/>
  <c r="U313" i="79"/>
  <c r="U312" i="79"/>
  <c r="U311" i="79"/>
  <c r="U310" i="79"/>
  <c r="U7" i="79"/>
  <c r="U309" i="79"/>
  <c r="U308" i="79"/>
  <c r="U307" i="79"/>
  <c r="U306" i="79"/>
  <c r="U305" i="79"/>
  <c r="U304" i="79"/>
  <c r="U303" i="79"/>
  <c r="U302" i="79"/>
  <c r="U301" i="79"/>
  <c r="U300" i="79"/>
  <c r="U299" i="79"/>
  <c r="U298" i="79"/>
  <c r="U297" i="79"/>
  <c r="U296" i="79"/>
  <c r="U295" i="79"/>
  <c r="U294" i="79"/>
  <c r="U293" i="79"/>
  <c r="U292" i="79"/>
  <c r="U291" i="79"/>
  <c r="U290" i="79"/>
  <c r="U289" i="79"/>
  <c r="U288" i="79"/>
  <c r="U287" i="79"/>
  <c r="U286" i="79"/>
  <c r="U285" i="79"/>
  <c r="U284" i="79"/>
  <c r="U283" i="79"/>
  <c r="U282" i="79"/>
  <c r="U281" i="79"/>
  <c r="U280" i="79"/>
  <c r="U279" i="79"/>
  <c r="U278" i="79"/>
  <c r="U277" i="79"/>
  <c r="U276" i="79"/>
  <c r="U275" i="79"/>
  <c r="U274" i="79"/>
  <c r="U273" i="79"/>
  <c r="U272" i="79"/>
  <c r="U271" i="79"/>
  <c r="U270" i="79"/>
  <c r="U269" i="79"/>
  <c r="U268" i="79"/>
  <c r="U267" i="79"/>
  <c r="U266" i="79"/>
  <c r="U265" i="79"/>
  <c r="U264" i="79"/>
  <c r="U263" i="79"/>
  <c r="U262" i="79"/>
  <c r="U261" i="79"/>
  <c r="U260" i="79"/>
  <c r="U259" i="79"/>
  <c r="U258" i="79"/>
  <c r="U257" i="79"/>
  <c r="U256" i="79"/>
  <c r="U255" i="79"/>
  <c r="U254" i="79"/>
  <c r="U253" i="79"/>
  <c r="U252" i="79"/>
  <c r="U251" i="79"/>
  <c r="U250" i="79"/>
  <c r="U249" i="79"/>
  <c r="U248" i="79"/>
  <c r="U247" i="79"/>
  <c r="U246" i="79"/>
  <c r="U245" i="79"/>
  <c r="U244" i="79"/>
  <c r="U243" i="79"/>
  <c r="U242" i="79"/>
  <c r="U241" i="79"/>
  <c r="U240" i="79"/>
  <c r="U239" i="79"/>
  <c r="U238" i="79"/>
  <c r="U237" i="79"/>
  <c r="U236" i="79"/>
  <c r="U235" i="79"/>
  <c r="U234" i="79"/>
  <c r="U233" i="79"/>
  <c r="U232" i="79"/>
  <c r="U231" i="79"/>
  <c r="U230" i="79"/>
  <c r="U229" i="79"/>
  <c r="U228" i="79"/>
  <c r="U227" i="79"/>
  <c r="U226" i="79"/>
  <c r="U225" i="79"/>
  <c r="U224" i="79"/>
  <c r="U223" i="79"/>
  <c r="U222" i="79"/>
  <c r="U221" i="79"/>
  <c r="U220" i="79"/>
  <c r="U219" i="79"/>
  <c r="U218" i="79"/>
  <c r="U217" i="79"/>
  <c r="U216" i="79"/>
  <c r="U215" i="79"/>
  <c r="U214" i="79"/>
  <c r="U213" i="79"/>
  <c r="U212" i="79"/>
  <c r="U211" i="79"/>
  <c r="U210" i="79"/>
  <c r="U209" i="79"/>
  <c r="U208" i="79"/>
  <c r="U207" i="79"/>
  <c r="U206" i="79"/>
  <c r="U205" i="79"/>
  <c r="U204" i="79"/>
  <c r="U203" i="79"/>
  <c r="U202" i="79"/>
  <c r="U201" i="79"/>
  <c r="U200" i="79"/>
  <c r="U199" i="79"/>
  <c r="U198" i="79"/>
  <c r="U197" i="79"/>
  <c r="U196" i="79"/>
  <c r="U195" i="79"/>
  <c r="U194" i="79"/>
  <c r="U193" i="79"/>
  <c r="U192" i="79"/>
  <c r="U191" i="79"/>
  <c r="U190" i="79"/>
  <c r="U189" i="79"/>
  <c r="U188" i="79"/>
  <c r="U187" i="79"/>
  <c r="U186" i="79"/>
  <c r="U185" i="79"/>
  <c r="U184" i="79"/>
  <c r="U183" i="79"/>
  <c r="U182" i="79"/>
  <c r="U181" i="79"/>
  <c r="U180" i="79"/>
  <c r="U179" i="79"/>
  <c r="U178" i="79"/>
  <c r="U177" i="79"/>
  <c r="U176" i="79"/>
  <c r="U175" i="79"/>
  <c r="U174" i="79"/>
  <c r="U173" i="79"/>
  <c r="U172" i="79"/>
  <c r="U171" i="79"/>
  <c r="U170" i="79"/>
  <c r="U169" i="79"/>
  <c r="U168" i="79"/>
  <c r="U167" i="79"/>
  <c r="U166" i="79"/>
  <c r="U165" i="79"/>
  <c r="U164" i="79"/>
  <c r="U163" i="79"/>
  <c r="U162" i="79"/>
  <c r="U161" i="79"/>
  <c r="U160" i="79"/>
  <c r="U159" i="79"/>
  <c r="U158" i="79"/>
  <c r="U157" i="79"/>
  <c r="U156" i="79"/>
  <c r="U155" i="79"/>
  <c r="U154" i="79"/>
  <c r="U153" i="79"/>
  <c r="U152" i="79"/>
  <c r="U151" i="79"/>
  <c r="U150" i="79"/>
  <c r="U149" i="79"/>
  <c r="U148" i="79"/>
  <c r="U147" i="79"/>
  <c r="U146" i="79"/>
  <c r="U145" i="79"/>
  <c r="U144" i="79"/>
  <c r="U143" i="79"/>
  <c r="U142" i="79"/>
  <c r="U141" i="79"/>
  <c r="U140" i="79"/>
  <c r="U139" i="79"/>
  <c r="U138" i="79"/>
  <c r="U137" i="79"/>
  <c r="U136" i="79"/>
  <c r="U135" i="79"/>
  <c r="U134" i="79"/>
  <c r="U133" i="79"/>
  <c r="U132" i="79"/>
  <c r="U131" i="79"/>
  <c r="U130" i="79"/>
  <c r="U129" i="79"/>
  <c r="U128" i="79"/>
  <c r="U127" i="79"/>
  <c r="U126" i="79"/>
  <c r="U125" i="79"/>
  <c r="U124" i="79"/>
  <c r="U123" i="79"/>
  <c r="U122" i="79"/>
  <c r="U121" i="79"/>
  <c r="U120" i="79"/>
  <c r="U119" i="79"/>
  <c r="U118" i="79"/>
  <c r="U117" i="79"/>
  <c r="U116" i="79"/>
  <c r="U115" i="79"/>
  <c r="U114" i="79"/>
  <c r="U113" i="79"/>
  <c r="U112" i="79"/>
  <c r="U111" i="79"/>
  <c r="U110" i="79"/>
  <c r="U109" i="79"/>
  <c r="U108" i="79"/>
  <c r="U107" i="79"/>
  <c r="U106" i="79"/>
  <c r="U105" i="79"/>
  <c r="U104" i="79"/>
  <c r="U103" i="79"/>
  <c r="U102" i="79"/>
  <c r="U101" i="79"/>
  <c r="U100" i="79"/>
  <c r="U99" i="79"/>
  <c r="U98" i="79"/>
  <c r="U97" i="79"/>
  <c r="U96" i="79"/>
  <c r="U95" i="79"/>
  <c r="U94" i="79"/>
  <c r="U93" i="79"/>
  <c r="U92" i="79"/>
  <c r="U91" i="79"/>
  <c r="U90" i="79"/>
  <c r="U89" i="79"/>
  <c r="U88" i="79"/>
  <c r="U87" i="79"/>
  <c r="U86" i="79"/>
  <c r="U85" i="79"/>
  <c r="U84" i="79"/>
  <c r="U83" i="79"/>
  <c r="U82" i="79"/>
  <c r="U81" i="79"/>
  <c r="U80" i="79"/>
  <c r="U79" i="79"/>
  <c r="U78" i="79"/>
  <c r="U77" i="79"/>
  <c r="U76" i="79"/>
  <c r="U75" i="79"/>
  <c r="U74" i="79"/>
  <c r="U73" i="79"/>
  <c r="U72" i="79"/>
  <c r="U71" i="79"/>
  <c r="U70" i="79"/>
  <c r="U69" i="79"/>
  <c r="U68" i="79"/>
  <c r="U67" i="79"/>
  <c r="U66" i="79"/>
  <c r="U65" i="79"/>
  <c r="U64" i="79"/>
  <c r="U63" i="79"/>
  <c r="U62" i="79"/>
  <c r="U61" i="79"/>
  <c r="U60" i="79"/>
  <c r="U59" i="79"/>
  <c r="U58" i="79"/>
  <c r="U57" i="79"/>
  <c r="U56" i="79"/>
  <c r="U55" i="79"/>
  <c r="U54" i="79"/>
  <c r="U53" i="79"/>
  <c r="U52" i="79"/>
  <c r="U51" i="79"/>
  <c r="U50" i="79"/>
  <c r="U49" i="79"/>
  <c r="U48" i="79"/>
  <c r="U47" i="79"/>
  <c r="U46" i="79"/>
  <c r="U45" i="79"/>
  <c r="U44" i="79"/>
  <c r="U43" i="79"/>
  <c r="U42" i="79"/>
  <c r="U41" i="79"/>
  <c r="U40" i="79"/>
  <c r="U39" i="79"/>
  <c r="U38" i="79"/>
  <c r="U37" i="79"/>
  <c r="U36" i="79"/>
  <c r="U35" i="79"/>
  <c r="U34" i="79"/>
  <c r="U33" i="79"/>
  <c r="U32" i="79"/>
  <c r="U31" i="79"/>
  <c r="U30" i="79"/>
  <c r="U29" i="79"/>
  <c r="U28" i="79"/>
  <c r="U27" i="79"/>
  <c r="U26" i="79"/>
  <c r="U25" i="79"/>
  <c r="U24" i="79"/>
  <c r="U23" i="79"/>
  <c r="U22" i="79"/>
  <c r="U21" i="79"/>
  <c r="U20" i="79"/>
  <c r="U19" i="79"/>
  <c r="U18" i="79"/>
  <c r="U17" i="79"/>
  <c r="U16" i="79"/>
  <c r="U15" i="79"/>
  <c r="U14" i="79"/>
  <c r="U13" i="79"/>
  <c r="U12" i="79"/>
  <c r="U11" i="79"/>
  <c r="U10" i="79"/>
  <c r="U9" i="79"/>
  <c r="U8" i="79"/>
  <c r="E7" i="78"/>
  <c r="F10" i="78" s="1"/>
  <c r="G127" i="77"/>
  <c r="V97" i="77"/>
  <c r="K13" i="78" l="1"/>
  <c r="N10" i="78"/>
  <c r="S29" i="78"/>
  <c r="S13" i="78"/>
  <c r="R14" i="78"/>
  <c r="G17" i="78"/>
  <c r="O32" i="78"/>
  <c r="N18" i="78"/>
  <c r="J22" i="78"/>
  <c r="F26" i="78"/>
  <c r="E11" i="78"/>
  <c r="K17" i="78"/>
  <c r="M11" i="78"/>
  <c r="I15" i="78"/>
  <c r="E19" i="78"/>
  <c r="R22" i="78"/>
  <c r="N26" i="78"/>
  <c r="J30" i="78"/>
  <c r="U11" i="78"/>
  <c r="Q15" i="78"/>
  <c r="M19" i="78"/>
  <c r="I23" i="78"/>
  <c r="E27" i="78"/>
  <c r="R30" i="78"/>
  <c r="L12" i="78"/>
  <c r="H16" i="78"/>
  <c r="U19" i="78"/>
  <c r="Q23" i="78"/>
  <c r="M27" i="78"/>
  <c r="I31" i="78"/>
  <c r="T12" i="78"/>
  <c r="H12" i="77" s="1"/>
  <c r="P16" i="78"/>
  <c r="L20" i="78"/>
  <c r="H24" i="78"/>
  <c r="U27" i="78"/>
  <c r="Q31" i="78"/>
  <c r="T20" i="78"/>
  <c r="H20" i="77" s="1"/>
  <c r="P24" i="78"/>
  <c r="L28" i="78"/>
  <c r="H32" i="78"/>
  <c r="O17" i="78"/>
  <c r="K21" i="78"/>
  <c r="G25" i="78"/>
  <c r="T28" i="78"/>
  <c r="H28" i="77" s="1"/>
  <c r="P32" i="78"/>
  <c r="J14" i="78"/>
  <c r="F18" i="78"/>
  <c r="S21" i="78"/>
  <c r="O25" i="78"/>
  <c r="K29" i="78"/>
  <c r="O10" i="78"/>
  <c r="L13" i="78"/>
  <c r="I16" i="78"/>
  <c r="F19" i="78"/>
  <c r="K22" i="78"/>
  <c r="Q24" i="78"/>
  <c r="E28" i="78"/>
  <c r="S30" i="78"/>
  <c r="F12" i="78"/>
  <c r="T14" i="78"/>
  <c r="H14" i="77" s="1"/>
  <c r="Q17" i="78"/>
  <c r="N20" i="78"/>
  <c r="U21" i="78"/>
  <c r="S23" i="78"/>
  <c r="J24" i="78"/>
  <c r="R24" i="78"/>
  <c r="I25" i="78"/>
  <c r="Q25" i="78"/>
  <c r="H26" i="78"/>
  <c r="P26" i="78"/>
  <c r="G27" i="78"/>
  <c r="O27" i="78"/>
  <c r="F28" i="78"/>
  <c r="N28" i="78"/>
  <c r="E29" i="78"/>
  <c r="M29" i="78"/>
  <c r="U29" i="78"/>
  <c r="L30" i="78"/>
  <c r="T30" i="78"/>
  <c r="K31" i="78"/>
  <c r="S31" i="78"/>
  <c r="J32" i="78"/>
  <c r="R32" i="78"/>
  <c r="G10" i="78"/>
  <c r="U12" i="78"/>
  <c r="R15" i="78"/>
  <c r="G18" i="78"/>
  <c r="U20" i="78"/>
  <c r="R23" i="78"/>
  <c r="F27" i="78"/>
  <c r="L29" i="78"/>
  <c r="R31" i="78"/>
  <c r="N12" i="78"/>
  <c r="K15" i="78"/>
  <c r="P18" i="78"/>
  <c r="E21" i="78"/>
  <c r="I10" i="78"/>
  <c r="O12" i="78"/>
  <c r="M14" i="78"/>
  <c r="S16" i="78"/>
  <c r="Q18" i="78"/>
  <c r="F21" i="78"/>
  <c r="L23" i="78"/>
  <c r="R25" i="78"/>
  <c r="I26" i="78"/>
  <c r="H27" i="78"/>
  <c r="F29" i="78"/>
  <c r="N29" i="78"/>
  <c r="E30" i="78"/>
  <c r="M30" i="78"/>
  <c r="U30" i="78"/>
  <c r="L31" i="78"/>
  <c r="T31" i="78"/>
  <c r="K32" i="78"/>
  <c r="S32" i="78"/>
  <c r="F11" i="78"/>
  <c r="T13" i="78"/>
  <c r="H13" i="77" s="1"/>
  <c r="Q16" i="78"/>
  <c r="N19" i="78"/>
  <c r="T21" i="78"/>
  <c r="H21" i="77" s="1"/>
  <c r="H25" i="78"/>
  <c r="M28" i="78"/>
  <c r="J31" i="78"/>
  <c r="G11" i="78"/>
  <c r="U13" i="78"/>
  <c r="R16" i="78"/>
  <c r="G19" i="78"/>
  <c r="M21" i="78"/>
  <c r="G12" i="78"/>
  <c r="U14" i="78"/>
  <c r="J17" i="78"/>
  <c r="H19" i="78"/>
  <c r="N21" i="78"/>
  <c r="T23" i="78"/>
  <c r="H23" i="77" s="1"/>
  <c r="Q26" i="78"/>
  <c r="Q11" i="78"/>
  <c r="O13" i="78"/>
  <c r="T16" i="78"/>
  <c r="H16" i="77" s="1"/>
  <c r="R18" i="78"/>
  <c r="I19" i="78"/>
  <c r="Q19" i="78"/>
  <c r="H20" i="78"/>
  <c r="P20" i="78"/>
  <c r="G21" i="78"/>
  <c r="O21" i="78"/>
  <c r="F22" i="78"/>
  <c r="N22" i="78"/>
  <c r="E23" i="78"/>
  <c r="M23" i="78"/>
  <c r="U23" i="78"/>
  <c r="L24" i="78"/>
  <c r="T24" i="78"/>
  <c r="H24" i="77" s="1"/>
  <c r="K25" i="78"/>
  <c r="S25" i="78"/>
  <c r="J26" i="78"/>
  <c r="R26" i="78"/>
  <c r="I27" i="78"/>
  <c r="Q27" i="78"/>
  <c r="H28" i="78"/>
  <c r="P28" i="78"/>
  <c r="G29" i="78"/>
  <c r="O29" i="78"/>
  <c r="F30" i="78"/>
  <c r="N30" i="78"/>
  <c r="E31" i="78"/>
  <c r="M31" i="78"/>
  <c r="U31" i="78"/>
  <c r="L32" i="78"/>
  <c r="T32" i="78"/>
  <c r="N11" i="78"/>
  <c r="K14" i="78"/>
  <c r="P17" i="78"/>
  <c r="M20" i="78"/>
  <c r="J23" i="78"/>
  <c r="O26" i="78"/>
  <c r="T29" i="78"/>
  <c r="H29" i="77" s="1"/>
  <c r="Q32" i="78"/>
  <c r="P10" i="78"/>
  <c r="M13" i="78"/>
  <c r="S15" i="78"/>
  <c r="O19" i="78"/>
  <c r="T22" i="78"/>
  <c r="H22" i="77" s="1"/>
  <c r="Q10" i="78"/>
  <c r="F13" i="78"/>
  <c r="L15" i="78"/>
  <c r="R17" i="78"/>
  <c r="O20" i="78"/>
  <c r="M22" i="78"/>
  <c r="S24" i="78"/>
  <c r="P27" i="78"/>
  <c r="R10" i="78"/>
  <c r="H12" i="78"/>
  <c r="N14" i="78"/>
  <c r="M15" i="78"/>
  <c r="J18" i="78"/>
  <c r="K10" i="78"/>
  <c r="S10" i="78"/>
  <c r="J11" i="78"/>
  <c r="R11" i="78"/>
  <c r="I12" i="78"/>
  <c r="Q12" i="78"/>
  <c r="H13" i="78"/>
  <c r="P13" i="78"/>
  <c r="G14" i="78"/>
  <c r="O14" i="78"/>
  <c r="F15" i="78"/>
  <c r="N15" i="78"/>
  <c r="E16" i="78"/>
  <c r="M16" i="78"/>
  <c r="U16" i="78"/>
  <c r="L17" i="78"/>
  <c r="T17" i="78"/>
  <c r="H17" i="77" s="1"/>
  <c r="K18" i="78"/>
  <c r="S18" i="78"/>
  <c r="J19" i="78"/>
  <c r="R19" i="78"/>
  <c r="I20" i="78"/>
  <c r="Q20" i="78"/>
  <c r="H21" i="78"/>
  <c r="P21" i="78"/>
  <c r="G22" i="78"/>
  <c r="O22" i="78"/>
  <c r="F23" i="78"/>
  <c r="N23" i="78"/>
  <c r="E24" i="78"/>
  <c r="M24" i="78"/>
  <c r="U24" i="78"/>
  <c r="L25" i="78"/>
  <c r="T25" i="78"/>
  <c r="H25" i="77" s="1"/>
  <c r="K26" i="78"/>
  <c r="S26" i="78"/>
  <c r="J27" i="78"/>
  <c r="R27" i="78"/>
  <c r="I28" i="78"/>
  <c r="Q28" i="78"/>
  <c r="H29" i="78"/>
  <c r="P29" i="78"/>
  <c r="G30" i="78"/>
  <c r="O30" i="78"/>
  <c r="F31" i="78"/>
  <c r="N31" i="78"/>
  <c r="E32" i="78"/>
  <c r="M32" i="78"/>
  <c r="U32" i="78"/>
  <c r="E12" i="78"/>
  <c r="S14" i="78"/>
  <c r="H17" i="78"/>
  <c r="E20" i="78"/>
  <c r="S22" i="78"/>
  <c r="P25" i="78"/>
  <c r="N27" i="78"/>
  <c r="K30" i="78"/>
  <c r="H10" i="78"/>
  <c r="E13" i="78"/>
  <c r="J16" i="78"/>
  <c r="H18" i="78"/>
  <c r="K23" i="78"/>
  <c r="H11" i="78"/>
  <c r="N13" i="78"/>
  <c r="T15" i="78"/>
  <c r="H15" i="77" s="1"/>
  <c r="I18" i="78"/>
  <c r="G20" i="78"/>
  <c r="U22" i="78"/>
  <c r="J25" i="78"/>
  <c r="G28" i="78"/>
  <c r="J10" i="78"/>
  <c r="P12" i="78"/>
  <c r="F14" i="78"/>
  <c r="U15" i="78"/>
  <c r="S17" i="78"/>
  <c r="L10" i="78"/>
  <c r="T10" i="78"/>
  <c r="H10" i="77" s="1"/>
  <c r="K11" i="78"/>
  <c r="S11" i="78"/>
  <c r="J12" i="78"/>
  <c r="R12" i="78"/>
  <c r="I13" i="78"/>
  <c r="Q13" i="78"/>
  <c r="H14" i="78"/>
  <c r="P14" i="78"/>
  <c r="G15" i="78"/>
  <c r="O15" i="78"/>
  <c r="F16" i="78"/>
  <c r="N16" i="78"/>
  <c r="E17" i="78"/>
  <c r="M17" i="78"/>
  <c r="U17" i="78"/>
  <c r="L18" i="78"/>
  <c r="T18" i="78"/>
  <c r="H18" i="77" s="1"/>
  <c r="K19" i="78"/>
  <c r="S19" i="78"/>
  <c r="J20" i="78"/>
  <c r="R20" i="78"/>
  <c r="I21" i="78"/>
  <c r="Q21" i="78"/>
  <c r="H22" i="78"/>
  <c r="P22" i="78"/>
  <c r="G23" i="78"/>
  <c r="O23" i="78"/>
  <c r="F24" i="78"/>
  <c r="N24" i="78"/>
  <c r="E25" i="78"/>
  <c r="M25" i="78"/>
  <c r="U25" i="78"/>
  <c r="L26" i="78"/>
  <c r="T26" i="78"/>
  <c r="H26" i="77" s="1"/>
  <c r="K27" i="78"/>
  <c r="S27" i="78"/>
  <c r="J28" i="78"/>
  <c r="R28" i="78"/>
  <c r="I29" i="78"/>
  <c r="Q29" i="78"/>
  <c r="H30" i="78"/>
  <c r="P30" i="78"/>
  <c r="G31" i="78"/>
  <c r="O31" i="78"/>
  <c r="F32" i="78"/>
  <c r="N32" i="78"/>
  <c r="M12" i="78"/>
  <c r="J15" i="78"/>
  <c r="O18" i="78"/>
  <c r="L21" i="78"/>
  <c r="I24" i="78"/>
  <c r="G26" i="78"/>
  <c r="U28" i="78"/>
  <c r="I32" i="78"/>
  <c r="O11" i="78"/>
  <c r="L14" i="78"/>
  <c r="I17" i="78"/>
  <c r="F20" i="78"/>
  <c r="L22" i="78"/>
  <c r="P11" i="78"/>
  <c r="E14" i="78"/>
  <c r="K16" i="78"/>
  <c r="P19" i="78"/>
  <c r="E22" i="78"/>
  <c r="K24" i="78"/>
  <c r="O28" i="78"/>
  <c r="I11" i="78"/>
  <c r="G13" i="78"/>
  <c r="E15" i="78"/>
  <c r="L16" i="78"/>
  <c r="E10" i="78"/>
  <c r="M10" i="78"/>
  <c r="U10" i="78"/>
  <c r="L11" i="78"/>
  <c r="T11" i="78"/>
  <c r="H11" i="77" s="1"/>
  <c r="K12" i="78"/>
  <c r="S12" i="78"/>
  <c r="J13" i="78"/>
  <c r="R13" i="78"/>
  <c r="I14" i="78"/>
  <c r="Q14" i="78"/>
  <c r="H15" i="78"/>
  <c r="P15" i="78"/>
  <c r="G16" i="78"/>
  <c r="O16" i="78"/>
  <c r="F17" i="78"/>
  <c r="N17" i="78"/>
  <c r="E18" i="78"/>
  <c r="M18" i="78"/>
  <c r="U18" i="78"/>
  <c r="L19" i="78"/>
  <c r="T19" i="78"/>
  <c r="H19" i="77" s="1"/>
  <c r="K20" i="78"/>
  <c r="S20" i="78"/>
  <c r="J21" i="78"/>
  <c r="R21" i="78"/>
  <c r="I22" i="78"/>
  <c r="Q22" i="78"/>
  <c r="H23" i="78"/>
  <c r="P23" i="78"/>
  <c r="G24" i="78"/>
  <c r="O24" i="78"/>
  <c r="F25" i="78"/>
  <c r="N25" i="78"/>
  <c r="E26" i="78"/>
  <c r="M26" i="78"/>
  <c r="U26" i="78"/>
  <c r="L27" i="78"/>
  <c r="T27" i="78"/>
  <c r="H27" i="77" s="1"/>
  <c r="K28" i="78"/>
  <c r="S28" i="78"/>
  <c r="J29" i="78"/>
  <c r="R29" i="78"/>
  <c r="I30" i="78"/>
  <c r="Q30" i="78"/>
  <c r="H31" i="78"/>
  <c r="P31" i="78"/>
  <c r="G32" i="78"/>
  <c r="S46" i="75" l="1"/>
  <c r="R46" i="75"/>
  <c r="Q46" i="75"/>
  <c r="P46" i="75"/>
  <c r="O46" i="75"/>
  <c r="N46" i="75"/>
  <c r="M46" i="75"/>
  <c r="L46" i="75"/>
  <c r="K46" i="75"/>
  <c r="J46" i="75"/>
  <c r="I46" i="75"/>
  <c r="H46" i="75"/>
  <c r="G46" i="75"/>
  <c r="F46" i="75"/>
  <c r="E46" i="75"/>
  <c r="D46" i="75"/>
  <c r="S87" i="74"/>
  <c r="R87" i="74"/>
  <c r="Q87" i="74"/>
  <c r="P87" i="74"/>
  <c r="O87" i="74"/>
  <c r="N87" i="74"/>
  <c r="M87" i="74"/>
  <c r="L87" i="74"/>
  <c r="K87" i="74"/>
  <c r="J87" i="74"/>
  <c r="I87" i="74"/>
  <c r="H87" i="74"/>
  <c r="G87" i="74"/>
  <c r="F87" i="74"/>
  <c r="E87" i="74"/>
  <c r="D87" i="74"/>
  <c r="S65" i="74"/>
  <c r="R65" i="74"/>
  <c r="Q65" i="74"/>
  <c r="P65" i="74"/>
  <c r="O65" i="74"/>
  <c r="N65" i="74"/>
  <c r="M65" i="74"/>
  <c r="L65" i="74"/>
  <c r="K65" i="74"/>
  <c r="J65" i="74"/>
  <c r="I65" i="74"/>
  <c r="H65" i="74"/>
  <c r="G65" i="74"/>
  <c r="F65" i="74"/>
  <c r="E65" i="74"/>
  <c r="D65" i="74"/>
  <c r="S46" i="74"/>
  <c r="R46" i="74"/>
  <c r="Q46" i="74"/>
  <c r="P46" i="74"/>
  <c r="O46" i="74"/>
  <c r="N46" i="74"/>
  <c r="M46" i="74"/>
  <c r="L46" i="74"/>
  <c r="K46" i="74"/>
  <c r="J46" i="74"/>
  <c r="I46" i="74"/>
  <c r="H46" i="74"/>
  <c r="G46" i="74"/>
  <c r="F46" i="74"/>
  <c r="E46" i="74"/>
  <c r="D46" i="74"/>
  <c r="S46" i="73"/>
  <c r="R46" i="73"/>
  <c r="Q46" i="73"/>
  <c r="P46" i="73"/>
  <c r="O46" i="73"/>
  <c r="N46" i="73"/>
  <c r="M46" i="73"/>
  <c r="L46" i="73"/>
  <c r="K46" i="73"/>
  <c r="J46" i="73"/>
  <c r="I46" i="73"/>
  <c r="H46" i="73"/>
  <c r="G46" i="73"/>
  <c r="F46" i="73"/>
  <c r="E46" i="73"/>
  <c r="D46" i="73"/>
  <c r="S68" i="72"/>
  <c r="R68" i="72"/>
  <c r="Q68" i="72"/>
  <c r="P68" i="72"/>
  <c r="O68" i="72"/>
  <c r="N68" i="72"/>
  <c r="M68" i="72"/>
  <c r="L68" i="72"/>
  <c r="K68" i="72"/>
  <c r="J68" i="72"/>
  <c r="I68" i="72"/>
  <c r="H68" i="72"/>
  <c r="G68" i="72"/>
  <c r="F68" i="72"/>
  <c r="E68" i="72"/>
  <c r="D68" i="72"/>
  <c r="S46" i="72"/>
  <c r="R46" i="72"/>
  <c r="Q46" i="72"/>
  <c r="P46" i="72"/>
  <c r="O46" i="72"/>
  <c r="N46" i="72"/>
  <c r="M46" i="72"/>
  <c r="L46" i="72"/>
  <c r="K46" i="72"/>
  <c r="J46" i="72"/>
  <c r="I46" i="72"/>
  <c r="H46" i="72"/>
  <c r="G46" i="72"/>
  <c r="F46" i="72"/>
  <c r="E46" i="72"/>
  <c r="D46" i="72"/>
  <c r="S69" i="36" l="1"/>
  <c r="S68" i="33"/>
  <c r="S46" i="32" l="1"/>
  <c r="S68" i="32"/>
  <c r="S46" i="34" l="1"/>
  <c r="S69" i="34" l="1"/>
  <c r="R69" i="36" l="1"/>
  <c r="R46" i="34"/>
  <c r="R69" i="34"/>
  <c r="R68" i="33"/>
  <c r="C165" i="64" l="1"/>
  <c r="C164" i="64"/>
  <c r="C163" i="64"/>
  <c r="C162" i="64"/>
  <c r="C161" i="64"/>
  <c r="C160" i="64"/>
  <c r="C159" i="64"/>
  <c r="C158" i="64"/>
  <c r="C157" i="64"/>
  <c r="C156" i="64"/>
  <c r="C155" i="64"/>
  <c r="C154" i="64"/>
  <c r="C153" i="64"/>
  <c r="C152" i="64"/>
  <c r="C146" i="64"/>
  <c r="C145" i="64"/>
  <c r="C144" i="64"/>
  <c r="C143" i="64"/>
  <c r="C142" i="64"/>
  <c r="C141" i="64"/>
  <c r="C140" i="64"/>
  <c r="C139" i="64"/>
  <c r="C138" i="64"/>
  <c r="C137" i="64"/>
  <c r="C136" i="64"/>
  <c r="C135" i="64"/>
  <c r="C134" i="64"/>
  <c r="C133" i="64"/>
  <c r="C124" i="64"/>
  <c r="C123" i="64"/>
  <c r="C122" i="64"/>
  <c r="C121" i="64"/>
  <c r="C120" i="64"/>
  <c r="C119" i="64"/>
  <c r="C118" i="64"/>
  <c r="C117" i="64"/>
  <c r="C116" i="64"/>
  <c r="C115" i="64"/>
  <c r="C114" i="64"/>
  <c r="C113" i="64"/>
  <c r="C112" i="64"/>
  <c r="C111" i="64"/>
  <c r="C105" i="64"/>
  <c r="C104" i="64"/>
  <c r="C103" i="64"/>
  <c r="C102" i="64"/>
  <c r="C101" i="64"/>
  <c r="C100" i="64"/>
  <c r="C99" i="64"/>
  <c r="C98" i="64"/>
  <c r="C97" i="64"/>
  <c r="C96" i="64"/>
  <c r="C95" i="64"/>
  <c r="C94" i="64"/>
  <c r="C93" i="64"/>
  <c r="C92" i="64"/>
  <c r="C83" i="64"/>
  <c r="C82" i="64"/>
  <c r="C81" i="64"/>
  <c r="C80" i="64"/>
  <c r="C79" i="64"/>
  <c r="C78" i="64"/>
  <c r="C77" i="64"/>
  <c r="C76" i="64"/>
  <c r="C75" i="64"/>
  <c r="C74" i="64"/>
  <c r="C73" i="64"/>
  <c r="C72" i="64"/>
  <c r="C71" i="64"/>
  <c r="C70" i="64"/>
  <c r="C64" i="64"/>
  <c r="C63" i="64"/>
  <c r="C62" i="64"/>
  <c r="C61" i="64"/>
  <c r="C60" i="64"/>
  <c r="C59" i="64"/>
  <c r="C58" i="64"/>
  <c r="C57" i="64"/>
  <c r="C56" i="64"/>
  <c r="C55" i="64"/>
  <c r="C54" i="64"/>
  <c r="C53" i="64"/>
  <c r="C52" i="64"/>
  <c r="C51" i="64"/>
  <c r="C42" i="64"/>
  <c r="C41" i="64"/>
  <c r="C40" i="64"/>
  <c r="C39" i="64"/>
  <c r="C38" i="64"/>
  <c r="C37" i="64"/>
  <c r="C36" i="64"/>
  <c r="C35" i="64"/>
  <c r="C34" i="64"/>
  <c r="C33" i="64"/>
  <c r="C32" i="64"/>
  <c r="C31" i="64"/>
  <c r="C30" i="64"/>
  <c r="C29" i="64"/>
  <c r="R46" i="32" l="1"/>
  <c r="R68" i="32" l="1"/>
  <c r="C52" i="62" l="1"/>
  <c r="C53" i="62"/>
  <c r="C54" i="62"/>
  <c r="C55" i="62"/>
  <c r="C56" i="62"/>
  <c r="C57" i="62"/>
  <c r="C58" i="62"/>
  <c r="C59" i="62"/>
  <c r="C60" i="62"/>
  <c r="C61" i="62"/>
  <c r="C62" i="62"/>
  <c r="C63" i="62"/>
  <c r="C64" i="62"/>
  <c r="C71" i="62"/>
  <c r="C72" i="62"/>
  <c r="C73" i="62"/>
  <c r="C74" i="62"/>
  <c r="C75" i="62"/>
  <c r="C76" i="62"/>
  <c r="C77" i="62"/>
  <c r="C78" i="62"/>
  <c r="C79" i="62"/>
  <c r="C80" i="62"/>
  <c r="C81" i="62"/>
  <c r="C82" i="62"/>
  <c r="C83" i="62"/>
  <c r="C93" i="62"/>
  <c r="C94" i="62"/>
  <c r="C95" i="62"/>
  <c r="C96" i="62"/>
  <c r="C97" i="62"/>
  <c r="C98" i="62"/>
  <c r="C99" i="62"/>
  <c r="C100" i="62"/>
  <c r="C101" i="62"/>
  <c r="C102" i="62"/>
  <c r="C103" i="62"/>
  <c r="C104" i="62"/>
  <c r="C105" i="62"/>
  <c r="C112" i="62"/>
  <c r="C113" i="62"/>
  <c r="C114" i="62"/>
  <c r="C115" i="62"/>
  <c r="C116" i="62"/>
  <c r="C117" i="62"/>
  <c r="C118" i="62"/>
  <c r="C119" i="62"/>
  <c r="C120" i="62"/>
  <c r="C121" i="62"/>
  <c r="C122" i="62"/>
  <c r="C123" i="62"/>
  <c r="C124" i="62"/>
  <c r="C134" i="62"/>
  <c r="C135" i="62"/>
  <c r="C136" i="62"/>
  <c r="C137" i="62"/>
  <c r="C138" i="62"/>
  <c r="C139" i="62"/>
  <c r="C140" i="62"/>
  <c r="C141" i="62"/>
  <c r="C142" i="62"/>
  <c r="C143" i="62"/>
  <c r="C144" i="62"/>
  <c r="C145" i="62"/>
  <c r="C146" i="62"/>
  <c r="C153" i="62"/>
  <c r="C154" i="62"/>
  <c r="C155" i="62"/>
  <c r="C156" i="62"/>
  <c r="C157" i="62"/>
  <c r="C158" i="62"/>
  <c r="C159" i="62"/>
  <c r="C160" i="62"/>
  <c r="C161" i="62"/>
  <c r="C162" i="62"/>
  <c r="C163" i="62"/>
  <c r="C164" i="62"/>
  <c r="C165" i="62"/>
  <c r="C152" i="62"/>
  <c r="C133" i="62"/>
  <c r="C111" i="62"/>
  <c r="C92" i="62"/>
  <c r="C70" i="62"/>
  <c r="C51" i="62"/>
  <c r="C30" i="62"/>
  <c r="C31" i="62"/>
  <c r="C32" i="62"/>
  <c r="C33" i="62"/>
  <c r="C34" i="62"/>
  <c r="C35" i="62"/>
  <c r="C36" i="62"/>
  <c r="C37" i="62"/>
  <c r="C38" i="62"/>
  <c r="C39" i="62"/>
  <c r="C40" i="62"/>
  <c r="C41" i="62"/>
  <c r="C42" i="62"/>
  <c r="C29" i="62"/>
  <c r="Q69" i="34" l="1"/>
  <c r="Q69" i="36" l="1"/>
  <c r="Q46" i="34" l="1"/>
  <c r="R46" i="36" l="1"/>
  <c r="S46" i="36" l="1"/>
  <c r="Q68" i="32"/>
  <c r="Q46" i="36"/>
  <c r="Q68" i="33" l="1"/>
  <c r="P46" i="36" l="1"/>
  <c r="M46" i="32" l="1"/>
  <c r="K46" i="32"/>
  <c r="L69" i="34"/>
  <c r="P69" i="34"/>
  <c r="E46" i="32" l="1"/>
  <c r="N46" i="32"/>
  <c r="L46" i="32"/>
  <c r="D46" i="32"/>
  <c r="P69" i="36"/>
  <c r="P68" i="33"/>
  <c r="P68" i="32" l="1"/>
  <c r="E68" i="32" l="1"/>
  <c r="H68" i="32"/>
  <c r="G68" i="32"/>
  <c r="K68" i="32"/>
  <c r="K69" i="36"/>
  <c r="I69" i="36"/>
  <c r="D69" i="36"/>
  <c r="O69" i="36"/>
  <c r="H69" i="36"/>
  <c r="F69" i="36"/>
  <c r="J69" i="36"/>
  <c r="G69" i="36"/>
  <c r="E69" i="36"/>
  <c r="M69" i="36"/>
  <c r="N69" i="36"/>
  <c r="L69" i="36"/>
  <c r="L68" i="32"/>
  <c r="D68" i="32" l="1"/>
  <c r="J68" i="32"/>
  <c r="I68" i="32"/>
  <c r="F68" i="32"/>
  <c r="P46" i="32" l="1"/>
  <c r="Q46" i="32"/>
  <c r="N69" i="34" l="1"/>
  <c r="M69" i="34"/>
  <c r="O69" i="34"/>
  <c r="E46" i="36" l="1"/>
  <c r="F46" i="33"/>
  <c r="R46" i="33"/>
  <c r="N68" i="32"/>
  <c r="M68" i="33"/>
  <c r="O68" i="33"/>
  <c r="E46" i="34"/>
  <c r="I46" i="36"/>
  <c r="G46" i="36"/>
  <c r="M68" i="32"/>
  <c r="K46" i="36"/>
  <c r="E69" i="34"/>
  <c r="I68" i="33"/>
  <c r="N68" i="33"/>
  <c r="O46" i="36"/>
  <c r="P46" i="34"/>
  <c r="H46" i="36"/>
  <c r="F68" i="33"/>
  <c r="M46" i="36"/>
  <c r="F46" i="36"/>
  <c r="J46" i="36"/>
  <c r="J69" i="34"/>
  <c r="Q46" i="33"/>
  <c r="G68" i="33"/>
  <c r="L46" i="36"/>
  <c r="O68" i="32"/>
  <c r="E68" i="33"/>
  <c r="K68" i="33"/>
  <c r="L46" i="34"/>
  <c r="N46" i="34"/>
  <c r="K69" i="34"/>
  <c r="I69" i="34"/>
  <c r="L46" i="33"/>
  <c r="M46" i="34"/>
  <c r="D68" i="33"/>
  <c r="J68" i="33"/>
  <c r="D46" i="36"/>
  <c r="N46" i="36"/>
  <c r="O46" i="34"/>
  <c r="F69" i="34"/>
  <c r="L68" i="33"/>
  <c r="S46" i="33" l="1"/>
  <c r="J46" i="34"/>
  <c r="P46" i="33"/>
  <c r="H46" i="33"/>
  <c r="M46" i="33"/>
  <c r="E46" i="33"/>
  <c r="N46" i="33"/>
  <c r="F46" i="34"/>
  <c r="K46" i="33"/>
  <c r="I46" i="34"/>
  <c r="O46" i="33"/>
  <c r="H68" i="33"/>
  <c r="H69" i="34"/>
  <c r="D69" i="34"/>
  <c r="D46" i="33"/>
  <c r="G46" i="33"/>
  <c r="G69" i="34"/>
  <c r="K46" i="34"/>
  <c r="I46" i="33"/>
  <c r="J46" i="33"/>
  <c r="G46" i="34" l="1"/>
  <c r="H46" i="32"/>
  <c r="I46" i="32"/>
  <c r="F46" i="32"/>
  <c r="D46" i="34"/>
  <c r="J46" i="32"/>
  <c r="O46" i="32"/>
  <c r="H46" i="34"/>
  <c r="G46" i="32"/>
</calcChain>
</file>

<file path=xl/sharedStrings.xml><?xml version="1.0" encoding="utf-8"?>
<sst xmlns="http://schemas.openxmlformats.org/spreadsheetml/2006/main" count="2358" uniqueCount="271">
  <si>
    <t>State</t>
  </si>
  <si>
    <t>2006</t>
  </si>
  <si>
    <t>2007</t>
  </si>
  <si>
    <t>2008</t>
  </si>
  <si>
    <t>2009</t>
  </si>
  <si>
    <t>2010</t>
  </si>
  <si>
    <t>2011</t>
  </si>
  <si>
    <t>2012</t>
  </si>
  <si>
    <t>2013</t>
  </si>
  <si>
    <t>2014</t>
  </si>
  <si>
    <t>2015</t>
  </si>
  <si>
    <t>ACT</t>
  </si>
  <si>
    <t>Ausgrid</t>
  </si>
  <si>
    <t>NSW</t>
  </si>
  <si>
    <t>Endeavour Energy</t>
  </si>
  <si>
    <t>Essential Energy</t>
  </si>
  <si>
    <t>Energex</t>
  </si>
  <si>
    <t>Qld</t>
  </si>
  <si>
    <t>Ergon Energy</t>
  </si>
  <si>
    <t>SA Power Networks</t>
  </si>
  <si>
    <t>SA</t>
  </si>
  <si>
    <t>TasNetworks (D)</t>
  </si>
  <si>
    <t>Tas</t>
  </si>
  <si>
    <t>AusNet (D)</t>
  </si>
  <si>
    <t>Vic</t>
  </si>
  <si>
    <t>CitiPower</t>
  </si>
  <si>
    <t>Jemena Electricity</t>
  </si>
  <si>
    <t>Powercor Australia</t>
  </si>
  <si>
    <t>United Energy</t>
  </si>
  <si>
    <t>2016</t>
  </si>
  <si>
    <t>2017</t>
  </si>
  <si>
    <t>2018</t>
  </si>
  <si>
    <t>2019</t>
  </si>
  <si>
    <t>2020</t>
  </si>
  <si>
    <t>2021</t>
  </si>
  <si>
    <t>Sources:</t>
  </si>
  <si>
    <t>2022</t>
  </si>
  <si>
    <t>Electricity Distribution Network Service Provider</t>
  </si>
  <si>
    <t>Contents</t>
  </si>
  <si>
    <t>8. Customer numbers</t>
  </si>
  <si>
    <t>Power and Water</t>
  </si>
  <si>
    <t>NT</t>
  </si>
  <si>
    <t>Revenue</t>
  </si>
  <si>
    <t>Evoenergy</t>
  </si>
  <si>
    <t xml:space="preserve">Note: </t>
  </si>
  <si>
    <t>Actual RAB</t>
  </si>
  <si>
    <t>Forecast RAB</t>
  </si>
  <si>
    <t>Capital expenditure</t>
  </si>
  <si>
    <t>Forecast Capex</t>
  </si>
  <si>
    <t>Actual Capex</t>
  </si>
  <si>
    <t>Forecast Opex</t>
  </si>
  <si>
    <t>Actual Opex</t>
  </si>
  <si>
    <t>Operating expenditure</t>
  </si>
  <si>
    <t>1. Revenue</t>
  </si>
  <si>
    <t>2. Regulated asset base</t>
  </si>
  <si>
    <t>3. Capital expenditure</t>
  </si>
  <si>
    <t>4. Operating expenditure</t>
  </si>
  <si>
    <t>7. Energy delivered</t>
  </si>
  <si>
    <t>9. Circuit length</t>
  </si>
  <si>
    <t>DNSP Total</t>
  </si>
  <si>
    <t>10. Utilisation</t>
  </si>
  <si>
    <t>Introduction</t>
  </si>
  <si>
    <t>Interpretation</t>
  </si>
  <si>
    <t>Sources</t>
  </si>
  <si>
    <t>VERSION RECORD</t>
  </si>
  <si>
    <t>Version</t>
  </si>
  <si>
    <t>Publication date</t>
  </si>
  <si>
    <t>Data range/updates</t>
  </si>
  <si>
    <t>Financial years</t>
  </si>
  <si>
    <t>2005-06 to 2016-17</t>
  </si>
  <si>
    <t>Calendar years</t>
  </si>
  <si>
    <t>2006 to 2017</t>
  </si>
  <si>
    <t>Regulated asset base</t>
  </si>
  <si>
    <t>5. Network reliability - outage duration</t>
  </si>
  <si>
    <t>6. Network reliability - outage frequency</t>
  </si>
  <si>
    <t>Target Revenue</t>
  </si>
  <si>
    <t>Actual Revenue</t>
  </si>
  <si>
    <t>Nov 2018</t>
  </si>
  <si>
    <t>Evoenergy*</t>
  </si>
  <si>
    <t>Ausgrid*</t>
  </si>
  <si>
    <t>Endeavour Energy*</t>
  </si>
  <si>
    <t>Essential Energy*</t>
  </si>
  <si>
    <t xml:space="preserve">Notes: </t>
  </si>
  <si>
    <t>Power and Water*</t>
  </si>
  <si>
    <t>2005-06 to 2017-18</t>
  </si>
  <si>
    <t>Return on assets included</t>
  </si>
  <si>
    <t xml:space="preserve"> Circuit length</t>
  </si>
  <si>
    <t xml:space="preserve">*The actual revenues reported for 2014-15 to 2017-18 for NSW/ACT electricity distributors should be interpreted with caution. The reported revenues for those years were affected by two factors that do not typically occur over a regulatory control period: the transitional decision for 2014-15; and, an appeal on the 2015 final decision (which was subsequently set aside subject to remittal processes). </t>
  </si>
  <si>
    <t>Evoenergy operates under an average revenue cap form of control and therefore it does not have a “target revenue”. Rather, it has a target yield. Compliance with this target yield is determined by multiplying individual tariffs by volumes from two years prior to arrive at a notional revenue figure. The notional revenue reported in Evoenergy’s pricing proposal for the purposes of determining compliance is not comparable to the actual revenue reported in its RIN.</t>
  </si>
  <si>
    <t>11. Regulatory service life</t>
  </si>
  <si>
    <t>Forecast capex has been sourced from post tax revenue models developed as part of final regulatory decisions, as made by the AER or jurisdictional regulators, and amended to take into account any updates made after the final decision.</t>
  </si>
  <si>
    <t>Forecast closing RAB is sourced from post tax revenue models developed as part of final regulatory decisions, as made by the AER or jurisdictional regulators, and amended to take into account any updates made after the final decision.</t>
  </si>
  <si>
    <t>Forecast opex is sourced from post tax revenue models developed as part of final regulatory decisions, as made by the AER or jurisdictional regulators, and amended to take into account any updates made after the final decision.</t>
  </si>
  <si>
    <t>Aug 2019</t>
  </si>
  <si>
    <t>2006 to 2018</t>
  </si>
  <si>
    <t>2005-06 to 2018-19</t>
  </si>
  <si>
    <t>$m 2019</t>
  </si>
  <si>
    <t>Capital contributions have been removed from both forecast and actual capex.
Power and Water (NT) 2006-2014: Capex forecasts are not available for this period. To ensure the aggregate forecast capex data is comparable with the aggregate actual capex data, the forecast capex for PWC has been assumed to match the actual capex in the years 2006 to 2014. This data is shaded green is the table.</t>
  </si>
  <si>
    <t>Operational Performance Data</t>
  </si>
  <si>
    <t xml:space="preserve">This workbook contains operational performance data for the electricity distribution businesses regulated by the AER. Charts and data are presented for a range of financial and network operational performance measures.  </t>
  </si>
  <si>
    <r>
      <t>2019</t>
    </r>
    <r>
      <rPr>
        <sz val="11"/>
        <color theme="0"/>
        <rFont val="Arial"/>
        <family val="2"/>
      </rPr>
      <t>*</t>
    </r>
  </si>
  <si>
    <t>Issue 7 - The data has been updated with the 2020 debt update (including REFCL contingent project T3) PTRM and the forecast caex data in years 2016 and 2019 has changed to reflect this latest PTRM.</t>
  </si>
  <si>
    <t xml:space="preserve">Issue 10 - We have found a formula error in the raw data table that was sent out for consultation and the 2018 and 2019 values were incorrect. </t>
  </si>
  <si>
    <t>Issue 9 - Ausnet Services (D) RAB forecast data has been updated for 2016-2019 with the AusNet Services distribution determination - 2020 debt update (including REFCL contingent project T3) PTRM dated October 2019.</t>
  </si>
  <si>
    <t>Worksheet</t>
  </si>
  <si>
    <t>Table</t>
  </si>
  <si>
    <t>NSP</t>
  </si>
  <si>
    <t>Year</t>
  </si>
  <si>
    <t>Reason for change</t>
  </si>
  <si>
    <t>2018 &amp; 2019</t>
  </si>
  <si>
    <t>2017 to 201919</t>
  </si>
  <si>
    <t>2015 to 2019</t>
  </si>
  <si>
    <t>2016 to 2019</t>
  </si>
  <si>
    <t>2016 &amp; 2019</t>
  </si>
  <si>
    <t>2006 to 2015</t>
  </si>
  <si>
    <t>The Essential 2015-19 PTRM - update 3 - remittal final decision was updated since the beginning of consulation.</t>
  </si>
  <si>
    <t>The Powercor 2016-20  PTRM had an update (update 6) due to a contingent project.</t>
  </si>
  <si>
    <t>The Ergon 2021-25 RFM final decision was ingested after consulation.</t>
  </si>
  <si>
    <t>The SA Power Networks 2006-15 EB RIN (recast 3.1, 3.2, 3.3 during reset process) has been updated since being issued for consulation.</t>
  </si>
  <si>
    <t xml:space="preserve">Issue 6 - The data has been updated with the 2020 debt update (including REFCL contingent project T3) PTRM and the forecast opex data in years 2017 to 2019 has changed to reflect this latest PTRM. </t>
  </si>
  <si>
    <t>The Ergon 2021-25 RFM has now been updated with the final decision.</t>
  </si>
  <si>
    <t>Updated 2018 and 2019 'CPI FROM formula code' from 2012 to 2017.</t>
  </si>
  <si>
    <t>CPI</t>
  </si>
  <si>
    <t>All</t>
  </si>
  <si>
    <t xml:space="preserve">There were errors in the previous versions relating to CPI because of the name change affecting formulas. The error has now been corrected. </t>
  </si>
  <si>
    <t xml:space="preserve">Forecast or actual revenue for Ausgrid and Evoenergy do not include dual function tx revenue. </t>
  </si>
  <si>
    <t>All DNSPs</t>
  </si>
  <si>
    <t>Customer numbers</t>
  </si>
  <si>
    <t>June 2020</t>
  </si>
  <si>
    <t>As the data now excludes Tx revenues in all years, the the TX PTRM data has been removed from the calculation for 2017 .</t>
  </si>
  <si>
    <t>Issue 13 - We have used 'distribution revenue' from the AR RIN, and excluded TUOS revenues, so the actual and forecast revenue are presented on a consistent basis.</t>
  </si>
  <si>
    <t>Issue 17 -  We have used 'distribution revenue' from the AR RIN, and excluded TUOS revenues, so the actual and forecast revenue are presented on a consistent basis.</t>
  </si>
  <si>
    <t>All revenue actual data has been sourced from the Annual RIN, in preference to the EB RIN.</t>
  </si>
  <si>
    <t>Issue 16 - The forecast revenue for years 2018 and 2019 has been updated for Evoenergy, Ausgrid, Endeavour and Essential to reflect the pricing proposals and 2017 for Essential.</t>
  </si>
  <si>
    <t xml:space="preserve">5. SAIDI data </t>
  </si>
  <si>
    <t>AusGrid</t>
  </si>
  <si>
    <t>Issue 3 - Customer numbers for 2019 have been updated by Ausgrid.</t>
  </si>
  <si>
    <t xml:space="preserve">6. SAIFI data </t>
  </si>
  <si>
    <t>8. Customer numbers data</t>
  </si>
  <si>
    <t>Compare with: DNSP Operational Performance Data 2019 - FINAL no links Dashboard 11.6.2020 v4</t>
  </si>
  <si>
    <t>Actual revenues reported by the distribution businesses are for core distribution services - standard control services. Standard control services, which may include network, connection and metering services, make up the bulk of the services provided by distribution businesses and are regulated by the AER.
Target revenue is derived from regulatory decisions, but adjusted to present it on a comparable basis to actual revenues. The adjustments include rewards and penalties from incentive schemes, cost pass throughs and other factors that are taken into account in determining the target revenues used to set prices each year.</t>
  </si>
  <si>
    <t>The regulated asset base (RAB) represents the value of the distribution networks' assets used to provide the core services regulated by the AER, at a given point in time. The value changes each year due to capital expenditures, depreciation, and disposal of assets.</t>
  </si>
  <si>
    <t>Capital expenditure (capex) is a measure of investment in the distribution networks. This includes augmentation of the network, replacement of assets, improving network performance and non-network investments (for example, buildings). Capex is reported on an as-incurred basis.</t>
  </si>
  <si>
    <t>Operating expenditure (opex) includes network operation, maintenance and other non-capital costs incurred by the distribution businesses.</t>
  </si>
  <si>
    <t>Data is classified as actual or forecast. 
Actual data is generally sourced from individual annual RIN responses, including economic benchmarking and category analysis RINs, or historical data provided at the time of regulatory determinations. The RIN responses of the distribution businesses are available on the AER website.
Forecast data is generally sourced from the final regulatory determinations made by the AER for each of the businesses, updated for decisions by the Australian Competition Tribunal, and other allowed adjustments. 
Data sources are listed in each of the worksheets.</t>
  </si>
  <si>
    <t>Interim update - some 2019 Victorian data excluded. Return on assets excluded.</t>
  </si>
  <si>
    <t>2006-2018</t>
  </si>
  <si>
    <t>Distribution revenue derived from cross boundary revenue sources has been excluded.</t>
  </si>
  <si>
    <t>Power and Water (NT) 2006-2014: Revenue forecasts are not available for this period. 
Power and Water (NT) 2015-2019: Intra-period differences in service classifications between forecasts (based on the Utilities Commission of the Northern Territory's classifications) and actuals (aligned with future AER classification) mean comparisons would be misleading. To ensure the aggregate target revenue data is comparable with the aggregate actual revenue data, the target revenue for PWC has been assumed to match the actual revenue. This data is shaded green is the table.</t>
  </si>
  <si>
    <t>Power and Water (NT) 2006-2014: Opex forecasts are not available for this period. 
Power and Water (NT) 2015-2019: Intra-period differences in service classifications between forecasts and actual data mean comparisons would be misleading. To ensure aggregate forecast opex data is comparable with aggregate actual opex data, the forecast opex for PWC has been assumed to match the actual opex. This data is shaded green is the table.
Only some networks have operating expenditure for metering services. Those which recorded no opex for metering across the span of the report were: Evoenergy, Citipower, Power and Water, Powercor Australia, SA Power Networks, TasNetworks (D) and United Energy.</t>
  </si>
  <si>
    <t>Compare with: DNSP 2019 OPD - financial - Consult version 14 Feb 20</t>
  </si>
  <si>
    <t>Issue 16 - The forecast revenue has been updated for EvoEnergy, Ausgrid, Endeavour and Essential to reflect the pricing proposals for years 2018 and 2019 and only 2017 for Essential.</t>
  </si>
  <si>
    <t>Ausgrid &amp; Evoenergy - Revenue (F) – I took out the tx data in the calculation for EvoEnergy and Ausgrid for years 2017 only.</t>
  </si>
  <si>
    <t xml:space="preserve">Evoenergy - There were errors in the previous versions because of the name change and formulas relating to CPI. The error has now been corrected. </t>
  </si>
  <si>
    <t>All revenue actual data will be sourced from the Annual RIN from 2019 to provide consistency.</t>
  </si>
  <si>
    <t>Same CPI issue - now fixed. [AB this is another issue]</t>
  </si>
  <si>
    <t>[AB this is another issue]</t>
  </si>
  <si>
    <t>The Essential 2015-19 PTRM - update 3 - remittal final decision was updated since the beginning of cunsulation - D18/149518</t>
  </si>
  <si>
    <t>The Powercor 2016-20  PTRM had an update (update 6) due to a contingent project - D19/197437(v2)</t>
  </si>
  <si>
    <t>The Ergon 2021-25 RFM final decision was ingested after consulation - #10991273</t>
  </si>
  <si>
    <t>The Ergon 2021-25 RFM has now been updated to the final decision #10991273</t>
  </si>
  <si>
    <t xml:space="preserve">Issue 6 - The data has been updated with the 2020 debt update (including REFCL contingent project T3) PTRM and the forecast opex data in years 2017 to 2019 has changed to reflect this latest PTRM. Please note that for the purposes of the Operational Preformance data, opex (F) excludes  carry-over amounts, DMIA, efficiency carryover, refcl t2 opex costs, refcl t3 opex costs and s-factor true up. </t>
  </si>
  <si>
    <t>Updated since Feb - 2006-15 was due to an updated EB RIN (D14/68606 (#8,265,052), d14 149038(v2) (#9,283,411) &amp; D15/164663(v2) (#7,016,825)  - recast 3.1, 3.2, 3.3 during Reset process)</t>
  </si>
  <si>
    <t>evoenergy - for some reason the CPI has changed for Evo since being sent in Feb</t>
  </si>
  <si>
    <t>16/11/20:</t>
  </si>
  <si>
    <t>Update formulas to reference 2020 OPD</t>
  </si>
  <si>
    <t>$m 2021</t>
  </si>
  <si>
    <t>2005-06 to 2020-21</t>
  </si>
  <si>
    <t xml:space="preserve">Vic DNSP data transition from CY to FY in 2021. </t>
  </si>
  <si>
    <t>2005-06 to 2019-20</t>
  </si>
  <si>
    <t>Vic DNSPs only - cease reporting CY from 2020.</t>
  </si>
  <si>
    <t>The data covers the regulatory years from 2006 to 2021. It is reported on an end of year basis. 
Prior to 2021 the Victorian distribution businesses reported on a calendar year basis. Therefore, for these businesses for the period from 2006 to 2020 the year label refers to the year ending 31 December. 
From the year 2021 the Victorian business will report on a financial year reporting from that point forward. This include a transition in the year 2021.
All other distribution businesses report on a financial year basis, and for these businesses the year label, e.g. 2021 refers to data collected for the financial year ending 30 June 2021. 
All financial values have been converted to June 2021 dollars.
Any changes in service classification between regulatory periods have not been adjusted for in the data contained in this report.</t>
  </si>
  <si>
    <t xml:space="preserve">Economic benchmarking RIN responses 2006-2013, 2014, 2015, 2016, 2017, 2018, 2019, 2020, 2021. </t>
  </si>
  <si>
    <t>Regulatory accounts or Economic Benchmarking RIN 2006 to 2010, Annual reporting RIN or Economic Benchmarking RIN responses 2011 to 2018, Annual reporting RIN 2019 onwards.</t>
  </si>
  <si>
    <t>Actual RAB has been taken from roll forward models (RFM) developed as part of final regulatory decisions, as made by the AER or jurisdictional regulators, and amended to take into account any updates made after the final decision. When a final decision RFM is unavailable, we have used the latest available RFM, and if no RFM is available we have calculated an interim RAB value. The interim RAB value is calculated using  based on reported actual capex sourced from the distributors Annual Reporting RINs, which is pending AER's ex-post determination on the efficiency of actual capex.</t>
  </si>
  <si>
    <t>Network reliability - outage duration</t>
  </si>
  <si>
    <t>Outage duration is measured using a System Average Interruption Duration Index (SAIDI). This shows the average length of time each customer was without supply when averaged over all customers in the distribution network. This data does not include outages caused by force majeure events or other outages primarily caused or initiated by third parties. Aggregate data has been weighted by each network's customer numbers.</t>
  </si>
  <si>
    <t>Minutes/customer</t>
  </si>
  <si>
    <t>Weighted Average</t>
  </si>
  <si>
    <t>Economic benchmarking RIN responses 2006-2013, 2014, 2015, 2016, 2017, 2018, 2019, 2020, 2021.</t>
  </si>
  <si>
    <t>Network reliability - outage frequency</t>
  </si>
  <si>
    <t>Outage frequency is measured using a System Average Interruption Frequency Index (SAIFI). This shows the number of supply interruptions each customer experienced in a year when averaged over all customers on the distribution network. This data does not include outages caused by force majeure events or other outages primarily caused or initiated by third parties. Aggregate data has been weighted by each network's customer numbers.</t>
  </si>
  <si>
    <t>Interruptions/customer</t>
  </si>
  <si>
    <t>Energy delivered</t>
  </si>
  <si>
    <t>Energy delivered is a measure of total energy transported through the distribution networks in each year.</t>
  </si>
  <si>
    <t>Forecast energy delivered</t>
  </si>
  <si>
    <t>Gwh</t>
  </si>
  <si>
    <t>Source:</t>
  </si>
  <si>
    <t>Regulatory proposal RIN responses, various regulatory periods</t>
  </si>
  <si>
    <t>Actual energy delivered</t>
  </si>
  <si>
    <t>Power and Water (NT): Forecasts of energy delivered for Power and Water (NT) are not available for the years prior to 2018. To ensure the aggregate forecast energy delivered data is comparable with the aggregate actual energy delivered data, the forecast for Power and Water has been assumed to match actual energy delivered. This data is shaded green is the table.</t>
  </si>
  <si>
    <t>Customer numbers represent the number of customers connected to the distribution networks, including both metered and unmetered customers.</t>
  </si>
  <si>
    <t>000's</t>
  </si>
  <si>
    <t>Economic benchmarking RIN responses, 2006-13, 2014, 2015, 2016, 2017, 2018</t>
  </si>
  <si>
    <t>Circuit length</t>
  </si>
  <si>
    <t>The circuit length data is measured at the end of each regulatory year. It includes both overhead lines and underground cables. Circuit length is always greater than or equal to route length, as a double circuit line that traverses 10 kms is counted as 20 km of circuit length.</t>
  </si>
  <si>
    <t>Km</t>
  </si>
  <si>
    <t>Circuit length - overhead</t>
  </si>
  <si>
    <t xml:space="preserve">Sources:
</t>
  </si>
  <si>
    <t>Circuit length - underground</t>
  </si>
  <si>
    <t>Network utilisation</t>
  </si>
  <si>
    <t>Network utilisation is a measure of the use of the network. Utilisation rates are derived by comparing maximum demand to the total capacity of the distribution network, at the zone substation level.</t>
  </si>
  <si>
    <t>DNSP Average</t>
  </si>
  <si>
    <t>Regulatory Service Life</t>
  </si>
  <si>
    <t>Regulatory service life is an indicator of the regulatory age of assets in service across the distribution businesses. In general terms an increasing regulatory service life implies increased maintenance expenditure may be required, or the asset may be reaching the end of its useful life and may need to be replaced. Regulatory service life has been calculated as the difference between the expected life of a new asset and the residual life of the existing assets in service.</t>
  </si>
  <si>
    <t>Regulatory service life - distribution substations and transformers</t>
  </si>
  <si>
    <t>Regulatory service life - zone substations and transformers</t>
  </si>
  <si>
    <t>Economic benchmarking RIN responses, 2006-13, 2014, 2015, 2016, 2017, 2018, 2019, 2020, 2021</t>
  </si>
  <si>
    <t>Power and Water (NT) 2006-2014: Revenue and RAB forecasts are not available for this period.  An error in asset revaluation for the 2014 to 2019 regulatory period resulted in the forecasts not being aligned with the actual RAB. To ensure the DNSP total forecast RAB data is comparable with the DNSP total actual RAB data, the forecast RAB for PWC has been assumed to match the actual RAB. This data is shaded green is the table.</t>
  </si>
  <si>
    <t>Summary statistics</t>
  </si>
  <si>
    <t>5 year trend</t>
  </si>
  <si>
    <t>Reg Service Life- Overhead lines less than 33kV</t>
  </si>
  <si>
    <t>Reg Service Life- distribution substations and transformers</t>
  </si>
  <si>
    <t>Reg Service Life- zone substations and transformers</t>
  </si>
  <si>
    <t>Return on assets, including incentive scheme penalties or rewards</t>
  </si>
  <si>
    <t>Return on assets, excluding incentive scheme penalties or rewards</t>
  </si>
  <si>
    <t>Return on assets, real pre-tax WACC</t>
  </si>
  <si>
    <t>Financials</t>
  </si>
  <si>
    <t>Annual revenue</t>
  </si>
  <si>
    <t>Closing RAB</t>
  </si>
  <si>
    <t>Expenditure</t>
  </si>
  <si>
    <t>Opex</t>
  </si>
  <si>
    <t>Capex</t>
  </si>
  <si>
    <t>Service Performance</t>
  </si>
  <si>
    <t>Reliability - outage events</t>
  </si>
  <si>
    <t>Reliability - outage duration</t>
  </si>
  <si>
    <t>Network Descriptors</t>
  </si>
  <si>
    <t>Customer Numbers</t>
  </si>
  <si>
    <t>Utilisation</t>
  </si>
  <si>
    <t>Circuit Length</t>
  </si>
  <si>
    <t>Calculations</t>
  </si>
  <si>
    <t>Match</t>
  </si>
  <si>
    <t>Raw data</t>
  </si>
  <si>
    <t>Category</t>
  </si>
  <si>
    <t>Please DO NOT TOUCH</t>
  </si>
  <si>
    <t>This section will be deleted at the press of the button</t>
  </si>
  <si>
    <t>Actions of Buttons</t>
  </si>
  <si>
    <t>Submodules</t>
  </si>
  <si>
    <t>Actions</t>
  </si>
  <si>
    <t>Refresh all pivot tables</t>
  </si>
  <si>
    <t>Refrsh. May be beneficial to remove to increase speed if already recently</t>
  </si>
  <si>
    <t>refreshed</t>
  </si>
  <si>
    <t>Update all data</t>
  </si>
  <si>
    <t>Updates "New data sheet to latest data as per other sheets"</t>
  </si>
  <si>
    <t>Necessary to update dashboard data</t>
  </si>
  <si>
    <t>break data</t>
  </si>
  <si>
    <t xml:space="preserve">Removes data tables from their corresponding pivot tables. </t>
  </si>
  <si>
    <t>This means the values will not change if sheets are removed</t>
  </si>
  <si>
    <t>This includes data in Calculations sheet and data on Dashboard.</t>
  </si>
  <si>
    <t>breaklinks</t>
  </si>
  <si>
    <t>Removes all links the document has to the database or other sources</t>
  </si>
  <si>
    <t>Fix Data Sheet</t>
  </si>
  <si>
    <t>Removes this area of the New Data sheet tab</t>
  </si>
  <si>
    <t>remove tabs</t>
  </si>
  <si>
    <t>Remove excess tabs (including the new data sheet)</t>
  </si>
  <si>
    <t>disconnection</t>
  </si>
  <si>
    <t xml:space="preserve">Submodule run at press of button. Runs all of the above modules in that </t>
  </si>
  <si>
    <t>order</t>
  </si>
  <si>
    <t>Can add ' at start of row to comment that function out.</t>
  </si>
  <si>
    <t xml:space="preserve">Note: Running this macro will likely take a few minutes. Do not be alarmed if the screen flashes </t>
  </si>
  <si>
    <t>Sporadically. The screen may be unresponsive for 10-15 seconds after appearing to have complete</t>
  </si>
  <si>
    <t xml:space="preserve">This is normal and simply this time before trying to interact. The macro will require you to agree to </t>
  </si>
  <si>
    <t>deleting each of the workbooks before it can complete</t>
  </si>
  <si>
    <t>In 2021 the Victorian Distribution Networks  transitioned from regulatory years from calendar years to financial years. A transitional determiantion was made to effectively extend the 2015-20 regulatory period by 6 months. The 6 month transitional period from 1 January 2021 to 30 June 2021, and all financial expenditure data during this period has been annualised and is therefore an estimate only.</t>
  </si>
  <si>
    <t>Regulatory service life - overhead lines less than 33Kv (wires and poles)</t>
  </si>
  <si>
    <t xml:space="preserve">Year: 2021 </t>
  </si>
  <si>
    <t>July 2021</t>
  </si>
  <si>
    <t xml:space="preserve">Target revenue is sourced from pricing determinations made each year and published on the AER web site. Where pricing determinations are not available (for example, prior to the AER taking on the role of economic regulation of distribution businesses), forecast revenue has been sourced from post tax revenue models determined as part of final regulatory decisions, as made by jurisdictional regulators or the AER, and amended to take into account any updates made after the final decision. 
AER pricing data has been used for the following years:
2010-2016 &amp; 2018-2021: Evoenergy, Ausgrid, Endeavour Energy, 2010-2021: Essential Energy. 2011-2021: Energex, Ergon Energy, SA Power Networks. 2011-2020:  Ausnet (D), Citipower, Jemena Electricity, Powercor Australia, United Energy. 2013-2021: TasNetworks (D). 2020-2021: Power and Water
</t>
  </si>
  <si>
    <r>
      <t xml:space="preserve">Sources:
</t>
    </r>
    <r>
      <rPr>
        <sz val="11"/>
        <color theme="0"/>
        <rFont val="Arial"/>
        <family val="2"/>
      </rPr>
      <t xml:space="preserve">Actual capex has been taken from roll forward models (RFM) developed as part of final regulatory decisions, as made by the AER or jurisdictional regulators, and amended to take into account any updates made after the final decision.  Where a final decision RFM is unavailable, we have used the latest available RFMs. When RFM data is unavailable, economic benchmarking data or annual rin data has been used. </t>
    </r>
  </si>
  <si>
    <r>
      <t xml:space="preserve">Sources:
</t>
    </r>
    <r>
      <rPr>
        <sz val="11"/>
        <color theme="0"/>
        <rFont val="Arial"/>
        <family val="2"/>
      </rPr>
      <t>Economic benchmarking RIN responses 2006-2013, 2014, 2015, 2016, 2017, 2018, 2019, 2020</t>
    </r>
  </si>
  <si>
    <t>ActewAGL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</si>
</sst>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3" formatCode="_-* #,##0.00_-;\-* #,##0.00_-;_-* &quot;-&quot;??_-;_-@_-"/>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_([$€-2]* #,##0.00_);_([$€-2]* \(#,##0.00\);_([$€-2]* &quot;-&quot;??_)"/>
    <numFmt numFmtId="169" formatCode="_-* #,##0.00_-;[Red]\(#,##0.00\)_-;_-*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_-* #,##0_-;\-* #,##0_-;_-* &quot;-&quot;??_-;_-@_-"/>
    <numFmt numFmtId="186" formatCode="_(* #,##0.0_);_(* \(#,##0.0\);_(* &quot;–&quot;???_);_(* @_)"/>
    <numFmt numFmtId="187" formatCode="_(* #,##0.00_);_(* \(#,##0.00\);_(* &quot;–&quot;???_);_(* @_)"/>
    <numFmt numFmtId="188" formatCode="_(* #,##0.0000_);_(* \(#,##0.0000\);_(* &quot;–&quot;??_);_(* @_)"/>
    <numFmt numFmtId="189" formatCode="[$-1409]d\ mmm\ yy;@"/>
    <numFmt numFmtId="190" formatCode="_(* #,##0%_);_(* \(#,##0%\);_(* &quot;–&quot;???_);_(* @_)"/>
    <numFmt numFmtId="191" formatCode="_(* #,##0%_);_(* \(#,##0%\);_(* &quot;–&quot;??_);_(* @_)"/>
    <numFmt numFmtId="192" formatCode="_(* #,##0.0%_);_(* \(#,##0.0%\);_(* &quot;–&quot;??_);_(* @_)"/>
    <numFmt numFmtId="193" formatCode="_(* #,##0.000%_);_(* \(#,##0.000%\);_(* &quot;–&quot;???_);_(* @_)"/>
    <numFmt numFmtId="194" formatCode="&quot;Warning&quot;;&quot;Warning&quot;;&quot;OK&quot;"/>
    <numFmt numFmtId="195" formatCode="&quot;Warning&quot;;&quot;Warning&quot;;&quot;Ok&quot;"/>
    <numFmt numFmtId="196" formatCode="#,##0;[Red]\(#,##0\);\-"/>
    <numFmt numFmtId="197" formatCode="&quot;Cal Mth&quot;\ 0"/>
    <numFmt numFmtId="198" formatCode="#,##0_-;\ \(#,##0\);_-* &quot;-&quot;??;_-@_-"/>
    <numFmt numFmtId="199" formatCode="0\ &quot;Qtr(s)&quot;"/>
    <numFmt numFmtId="200" formatCode="[$-C09]dd\-mmm\-yy;@"/>
    <numFmt numFmtId="201" formatCode="0;[Red]\(0\);\-"/>
    <numFmt numFmtId="202" formatCode="###,000"/>
    <numFmt numFmtId="203" formatCode="_-* #,##0.000_-;\-* #,##0.000_-;_-* &quot;-&quot;??_-;_-@_-"/>
    <numFmt numFmtId="204" formatCode="_-* #,##0.0_-;\-* #,##0.0_-;_-* &quot;-&quot;??_-;_-@_-"/>
    <numFmt numFmtId="205" formatCode="_-&quot;$&quot;* #,##0_-;\-&quot;$&quot;* #,##0_-;_-&quot;$&quot;* &quot;-&quot;??_-;_-@_-"/>
  </numFmts>
  <fonts count="147">
    <font>
      <sz val="11"/>
      <color theme="1"/>
      <name val="Calibri"/>
      <family val="2"/>
      <scheme val="minor"/>
    </font>
    <font>
      <sz val="11"/>
      <color theme="1"/>
      <name val="Calibri"/>
      <family val="2"/>
      <scheme val="minor"/>
    </font>
    <font>
      <sz val="10"/>
      <name val="Arial"/>
      <family val="2"/>
    </font>
    <font>
      <b/>
      <sz val="22"/>
      <name val="Arial"/>
      <family val="2"/>
    </font>
    <font>
      <sz val="11"/>
      <color theme="1"/>
      <name val="Arial"/>
      <family val="2"/>
    </font>
    <font>
      <b/>
      <sz val="10"/>
      <name val="Arial"/>
      <family val="2"/>
    </font>
    <font>
      <sz val="1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name val="Calibri"/>
      <family val="2"/>
      <scheme val="minor"/>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color rgb="FFFF0000"/>
      <name val="Calibri"/>
      <family val="2"/>
      <scheme val="minor"/>
    </font>
    <font>
      <sz val="11"/>
      <name val="Calibri"/>
      <family val="2"/>
      <scheme val="minor"/>
    </font>
    <font>
      <sz val="10"/>
      <name val="Arial"/>
      <family val="2"/>
    </font>
    <font>
      <sz val="26"/>
      <name val="Arial"/>
      <family val="2"/>
    </font>
    <font>
      <b/>
      <sz val="42"/>
      <name val="Arial"/>
      <family val="2"/>
    </font>
    <font>
      <sz val="20"/>
      <name val="Arial"/>
      <family val="2"/>
    </font>
    <font>
      <sz val="10"/>
      <name val="Arial"/>
      <family val="2"/>
    </font>
    <font>
      <sz val="11"/>
      <name val="Calibri"/>
      <family val="2"/>
    </font>
    <font>
      <b/>
      <sz val="10"/>
      <color theme="1"/>
      <name val="Calibri"/>
      <family val="4"/>
      <scheme val="minor"/>
    </font>
    <font>
      <b/>
      <sz val="10"/>
      <name val="Calibri"/>
      <family val="4"/>
      <scheme val="minor"/>
    </font>
    <font>
      <b/>
      <sz val="14"/>
      <name val="Calibri"/>
      <family val="2"/>
      <scheme val="minor"/>
    </font>
    <font>
      <u/>
      <sz val="10"/>
      <color theme="10"/>
      <name val="Arial"/>
      <family val="2"/>
    </font>
    <font>
      <sz val="11"/>
      <color theme="9"/>
      <name val="Calibri"/>
      <family val="2"/>
      <scheme val="minor"/>
    </font>
    <font>
      <b/>
      <sz val="20"/>
      <color theme="2"/>
      <name val="Calibri"/>
      <family val="2"/>
      <scheme val="minor"/>
    </font>
    <font>
      <sz val="11"/>
      <color rgb="FFFF0000"/>
      <name val="Arial"/>
      <family val="2"/>
    </font>
    <font>
      <sz val="11"/>
      <color rgb="FF3F3F76"/>
      <name val="Calibri"/>
      <family val="2"/>
      <scheme val="minor"/>
    </font>
    <font>
      <sz val="11"/>
      <color theme="0"/>
      <name val="Arial"/>
      <family val="2"/>
    </font>
    <font>
      <sz val="10"/>
      <name val="Arial"/>
      <family val="2"/>
    </font>
    <font>
      <sz val="36"/>
      <name val="Arial"/>
      <family val="2"/>
    </font>
    <font>
      <b/>
      <sz val="24"/>
      <name val="Arial"/>
      <family val="2"/>
    </font>
    <font>
      <sz val="22"/>
      <color indexed="9"/>
      <name val="Arial"/>
      <family val="2"/>
    </font>
    <font>
      <sz val="22"/>
      <name val="Arial"/>
      <family val="2"/>
    </font>
    <font>
      <sz val="12"/>
      <name val="Arial"/>
      <family val="2"/>
    </font>
    <font>
      <b/>
      <sz val="11"/>
      <name val="Arial"/>
      <family val="2"/>
    </font>
    <font>
      <sz val="11"/>
      <name val="Arial"/>
      <family val="2"/>
    </font>
    <font>
      <sz val="11"/>
      <color theme="0"/>
      <name val="Calibri"/>
      <family val="2"/>
      <scheme val="minor"/>
    </font>
    <font>
      <sz val="10"/>
      <color theme="0"/>
      <name val="Arial"/>
      <family val="2"/>
    </font>
    <font>
      <sz val="10"/>
      <color theme="3" tint="-0.499984740745262"/>
      <name val="Arial"/>
      <family val="2"/>
    </font>
    <font>
      <sz val="10"/>
      <color indexed="55"/>
      <name val="Arial"/>
      <family val="2"/>
    </font>
    <font>
      <sz val="11"/>
      <color theme="0" tint="-0.24994659260841701"/>
      <name val="Calibri"/>
      <family val="2"/>
      <scheme val="minor"/>
    </font>
    <font>
      <sz val="11"/>
      <color theme="3" tint="-0.499984740745262"/>
      <name val="Calibri"/>
      <family val="2"/>
      <scheme val="minor"/>
    </font>
    <font>
      <sz val="10"/>
      <color indexed="23"/>
      <name val="Arial"/>
      <family val="2"/>
    </font>
    <font>
      <sz val="16"/>
      <color rgb="FFE58832"/>
      <name val="Arial"/>
      <family val="2"/>
    </font>
    <font>
      <u/>
      <sz val="11"/>
      <name val="Arial"/>
      <family val="2"/>
    </font>
    <font>
      <sz val="11"/>
      <color theme="2" tint="-0.499984740745262"/>
      <name val="Calibri"/>
      <family val="2"/>
      <scheme val="minor"/>
    </font>
    <font>
      <sz val="10"/>
      <color indexed="16"/>
      <name val="Arial"/>
      <family val="2"/>
    </font>
    <font>
      <sz val="11"/>
      <color theme="3" tint="-0.2499465926084170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4"/>
      <color theme="3" tint="-0.499984740745262"/>
      <name val="Calibri"/>
      <family val="2"/>
      <scheme val="minor"/>
    </font>
    <font>
      <sz val="11"/>
      <color theme="1" tint="0.34998626667073579"/>
      <name val="Calibri"/>
      <family val="2"/>
      <scheme val="minor"/>
    </font>
    <font>
      <i/>
      <sz val="11"/>
      <color theme="3" tint="-0.499984740745262"/>
      <name val="Calibri"/>
      <family val="2"/>
      <scheme val="minor"/>
    </font>
    <font>
      <sz val="10"/>
      <name val="Arial"/>
      <family val="2"/>
    </font>
    <font>
      <sz val="10"/>
      <color theme="1"/>
      <name val="Verdana"/>
      <family val="2"/>
    </font>
    <font>
      <u/>
      <sz val="10"/>
      <color indexed="12"/>
      <name val="MS Sans Serif"/>
      <family val="2"/>
    </font>
    <font>
      <sz val="9"/>
      <color indexed="21"/>
      <name val="Helvetica-Black"/>
      <family val="2"/>
    </font>
    <font>
      <sz val="11"/>
      <name val="Helvetica-Black"/>
      <family val="2"/>
    </font>
    <font>
      <b/>
      <sz val="11"/>
      <color rgb="FF000000"/>
      <name val="Arial"/>
      <family val="2"/>
    </font>
    <font>
      <sz val="11"/>
      <color rgb="FF000000"/>
      <name val="Arial"/>
      <family val="2"/>
    </font>
    <font>
      <b/>
      <sz val="11"/>
      <color theme="0" tint="-0.249977111117893"/>
      <name val="Arial"/>
      <family val="2"/>
    </font>
    <font>
      <sz val="11"/>
      <color theme="0" tint="-0.249977111117893"/>
      <name val="Arial"/>
      <family val="2"/>
    </font>
    <font>
      <sz val="8"/>
      <name val="Calibri"/>
      <family val="2"/>
      <scheme val="minor"/>
    </font>
    <font>
      <b/>
      <sz val="15"/>
      <color theme="3"/>
      <name val="Calibri"/>
      <family val="2"/>
      <scheme val="minor"/>
    </font>
    <font>
      <b/>
      <sz val="13"/>
      <color theme="3"/>
      <name val="Calibri"/>
      <family val="2"/>
      <scheme val="minor"/>
    </font>
    <font>
      <sz val="10"/>
      <color rgb="FFFF0000"/>
      <name val="Arial"/>
      <family val="2"/>
    </font>
    <font>
      <b/>
      <u/>
      <sz val="14"/>
      <color rgb="FF5980BF"/>
      <name val="Arial"/>
      <family val="2"/>
    </font>
    <font>
      <b/>
      <sz val="10"/>
      <color rgb="FFFF0000"/>
      <name val="Arial"/>
      <family val="2"/>
    </font>
    <font>
      <b/>
      <sz val="14"/>
      <color rgb="FF5980BF"/>
      <name val="Arial"/>
      <family val="2"/>
    </font>
    <font>
      <sz val="10"/>
      <color rgb="FF5980BF"/>
      <name val="Arial"/>
      <family val="2"/>
    </font>
    <font>
      <sz val="10"/>
      <color theme="4"/>
      <name val="Arial"/>
      <family val="2"/>
    </font>
    <font>
      <sz val="14"/>
      <color theme="4"/>
      <name val="Arial"/>
      <family val="2"/>
    </font>
    <font>
      <sz val="10"/>
      <color rgb="FF0070C0"/>
      <name val="Arial"/>
      <family val="2"/>
    </font>
    <font>
      <sz val="11"/>
      <color rgb="FF000000"/>
      <name val="Calibri"/>
      <family val="2"/>
    </font>
    <font>
      <b/>
      <sz val="11"/>
      <color rgb="FFFF0000"/>
      <name val="Arial"/>
      <family val="2"/>
    </font>
    <font>
      <sz val="20"/>
      <color theme="0"/>
      <name val="Arial"/>
      <family val="2"/>
    </font>
    <font>
      <sz val="18"/>
      <color theme="0"/>
      <name val="Arial"/>
      <family val="2"/>
    </font>
    <font>
      <u/>
      <sz val="11"/>
      <color theme="0"/>
      <name val="Arial"/>
      <family val="2"/>
    </font>
    <font>
      <u/>
      <sz val="11"/>
      <color theme="0"/>
      <name val="Calibri"/>
      <family val="2"/>
      <scheme val="minor"/>
    </font>
    <font>
      <b/>
      <sz val="26"/>
      <color theme="0"/>
      <name val="Arial"/>
      <family val="2"/>
    </font>
    <font>
      <b/>
      <sz val="22"/>
      <color theme="0"/>
      <name val="Arial"/>
      <family val="2"/>
    </font>
    <font>
      <b/>
      <sz val="14"/>
      <color theme="0"/>
      <name val="Arial"/>
      <family val="2"/>
    </font>
    <font>
      <sz val="12"/>
      <color theme="0"/>
      <name val="Arial"/>
      <family val="2"/>
    </font>
    <font>
      <b/>
      <sz val="11"/>
      <color theme="0"/>
      <name val="Arial"/>
      <family val="2"/>
    </font>
  </fonts>
  <fills count="94">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indexed="4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rgb="FFFFFFCC"/>
        <bgColor indexed="64"/>
      </patternFill>
    </fill>
    <fill>
      <patternFill patternType="solid">
        <fgColor indexed="62"/>
        <bgColor indexed="64"/>
      </patternFill>
    </fill>
    <fill>
      <patternFill patternType="solid">
        <fgColor theme="0" tint="-0.249977111117893"/>
        <bgColor indexed="64"/>
      </patternFill>
    </fill>
    <fill>
      <patternFill patternType="solid">
        <fgColor indexed="9"/>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6" tint="0.59996337778862885"/>
        <bgColor indexed="64"/>
      </patternFill>
    </fill>
    <fill>
      <patternFill patternType="solid">
        <fgColor theme="6"/>
        <bgColor indexed="64"/>
      </patternFill>
    </fill>
    <fill>
      <patternFill patternType="solid">
        <fgColor indexed="43"/>
        <bgColor indexed="64"/>
      </patternFill>
    </fill>
    <fill>
      <patternFill patternType="solid">
        <fgColor theme="4"/>
        <bgColor indexed="64"/>
      </patternFill>
    </fill>
    <fill>
      <patternFill patternType="solid">
        <fgColor theme="3"/>
        <bgColor indexed="64"/>
      </patternFill>
    </fill>
    <fill>
      <patternFill patternType="solid">
        <fgColor rgb="FFFFCC99"/>
      </patternFill>
    </fill>
    <fill>
      <patternFill patternType="solid">
        <fgColor theme="6" tint="0.59999389629810485"/>
        <bgColor indexed="64"/>
      </patternFill>
    </fill>
    <fill>
      <patternFill patternType="solid">
        <fgColor rgb="FFC4EBB5"/>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2" tint="-9.9948118533890809E-2"/>
        <bgColor indexed="64"/>
      </patternFill>
    </fill>
    <fill>
      <patternFill patternType="solid">
        <fgColor rgb="FFFFFF96"/>
        <bgColor indexed="64"/>
      </patternFill>
    </fill>
    <fill>
      <patternFill patternType="solid">
        <fgColor rgb="FFFFCC66"/>
        <bgColor indexed="64"/>
      </patternFill>
    </fill>
    <fill>
      <patternFill patternType="mediumGray"/>
    </fill>
    <fill>
      <patternFill patternType="lightDown">
        <fgColor indexed="23"/>
      </patternFill>
    </fill>
    <fill>
      <patternFill patternType="solid">
        <fgColor theme="1" tint="0.24994659260841701"/>
        <bgColor indexed="64"/>
      </patternFill>
    </fill>
    <fill>
      <patternFill patternType="solid">
        <fgColor rgb="FFDBE5F1"/>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indexed="27"/>
      </patternFill>
    </fill>
    <fill>
      <patternFill patternType="solid">
        <fgColor indexed="44"/>
      </patternFill>
    </fill>
    <fill>
      <patternFill patternType="solid">
        <fgColor rgb="FF5B9BD5"/>
        <bgColor indexed="64"/>
      </patternFill>
    </fill>
    <fill>
      <patternFill patternType="solid">
        <fgColor rgb="FFDEEAF6"/>
        <bgColor indexed="64"/>
      </patternFill>
    </fill>
    <fill>
      <patternFill patternType="solid">
        <fgColor theme="4" tint="0.79998168889431442"/>
        <bgColor indexed="64"/>
      </patternFill>
    </fill>
    <fill>
      <patternFill patternType="solid">
        <fgColor theme="9"/>
        <bgColor indexed="64"/>
      </patternFill>
    </fill>
    <fill>
      <patternFill patternType="solid">
        <fgColor rgb="FFE06026"/>
        <bgColor indexed="64"/>
      </patternFill>
    </fill>
    <fill>
      <patternFill patternType="solid">
        <fgColor rgb="FF303F51"/>
        <bgColor indexed="64"/>
      </patternFill>
    </fill>
  </fills>
  <borders count="100">
    <border>
      <left/>
      <right/>
      <top/>
      <bottom/>
      <diagonal/>
    </border>
    <border>
      <left/>
      <right/>
      <top style="thin">
        <color indexed="64"/>
      </top>
      <bottom style="medium">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style="medium">
        <color auto="1"/>
      </right>
      <top style="medium">
        <color auto="1"/>
      </top>
      <bottom style="medium">
        <color auto="1"/>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auto="1"/>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top/>
      <bottom/>
      <diagonal/>
    </border>
    <border>
      <left/>
      <right/>
      <top style="thin">
        <color indexed="49"/>
      </top>
      <bottom style="double">
        <color indexed="49"/>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bottom style="medium">
        <color indexed="3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indexed="64"/>
      </top>
      <bottom style="thin">
        <color auto="1"/>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55"/>
      </left>
      <right style="thin">
        <color indexed="55"/>
      </right>
      <top style="thin">
        <color indexed="55"/>
      </top>
      <bottom style="thin">
        <color indexed="55"/>
      </bottom>
      <diagonal/>
    </border>
    <border>
      <left style="dashed">
        <color rgb="FF7F7F7F"/>
      </left>
      <right style="dashed">
        <color rgb="FF7F7F7F"/>
      </right>
      <top style="dashed">
        <color rgb="FF7F7F7F"/>
      </top>
      <bottom style="dashed">
        <color rgb="FF7F7F7F"/>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style="thin">
        <color indexed="55"/>
      </left>
      <right style="thin">
        <color indexed="55"/>
      </right>
      <top style="thin">
        <color indexed="55"/>
      </top>
      <bottom style="thin">
        <color indexed="55"/>
      </bottom>
      <diagonal/>
    </border>
    <border>
      <left style="thin">
        <color indexed="16"/>
      </left>
      <right style="thin">
        <color indexed="16"/>
      </right>
      <top style="thin">
        <color indexed="16"/>
      </top>
      <bottom style="thin">
        <color indexed="16"/>
      </bottom>
      <diagonal/>
    </border>
    <border>
      <left/>
      <right/>
      <top/>
      <bottom style="thick">
        <color indexed="22"/>
      </bottom>
      <diagonal/>
    </border>
    <border>
      <left/>
      <right/>
      <top/>
      <bottom style="medium">
        <color indexed="49"/>
      </bottom>
      <diagonal/>
    </border>
    <border>
      <left/>
      <right/>
      <top/>
      <bottom style="medium">
        <color indexed="64"/>
      </bottom>
      <diagonal/>
    </border>
    <border>
      <left/>
      <right/>
      <top/>
      <bottom style="medium">
        <color indexed="38"/>
      </bottom>
      <diagonal/>
    </border>
    <border>
      <left style="medium">
        <color rgb="FF5B9BD5"/>
      </left>
      <right/>
      <top style="medium">
        <color rgb="FF5B9BD5"/>
      </top>
      <bottom style="medium">
        <color rgb="FF5B9BD5"/>
      </bottom>
      <diagonal/>
    </border>
    <border>
      <left/>
      <right/>
      <top style="medium">
        <color rgb="FF5B9BD5"/>
      </top>
      <bottom style="medium">
        <color rgb="FF5B9BD5"/>
      </bottom>
      <diagonal/>
    </border>
    <border>
      <left/>
      <right style="medium">
        <color rgb="FF5B9BD5"/>
      </right>
      <top style="medium">
        <color rgb="FF5B9BD5"/>
      </top>
      <bottom style="medium">
        <color rgb="FF5B9BD5"/>
      </bottom>
      <diagonal/>
    </border>
    <border>
      <left style="medium">
        <color rgb="FF9CC2E5"/>
      </left>
      <right style="medium">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style="medium">
        <color rgb="FF5B9BD5"/>
      </top>
      <bottom/>
      <diagonal/>
    </border>
    <border>
      <left style="medium">
        <color rgb="FF9CC2E5"/>
      </left>
      <right style="medium">
        <color rgb="FF9CC2E5"/>
      </right>
      <top/>
      <bottom/>
      <diagonal/>
    </border>
    <border>
      <left style="medium">
        <color rgb="FF9CC2E5"/>
      </left>
      <right style="medium">
        <color rgb="FF9CC2E5"/>
      </right>
      <top style="medium">
        <color rgb="FF9CC2E5"/>
      </top>
      <bottom/>
      <diagonal/>
    </border>
    <border>
      <left style="medium">
        <color rgb="FF9CC2E5"/>
      </left>
      <right style="medium">
        <color rgb="FF9CC2E5"/>
      </right>
      <top style="medium">
        <color rgb="FF9CC2E5"/>
      </top>
      <bottom style="medium">
        <color rgb="FF9CC2E5"/>
      </bottom>
      <diagonal/>
    </border>
    <border>
      <left/>
      <right/>
      <top/>
      <bottom style="thick">
        <color theme="4"/>
      </bottom>
      <diagonal/>
    </border>
    <border>
      <left/>
      <right/>
      <top/>
      <bottom style="thick">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style="thin">
        <color auto="1"/>
      </bottom>
      <diagonal/>
    </border>
  </borders>
  <cellStyleXfs count="1444">
    <xf numFmtId="0" fontId="0" fillId="0" borderId="0"/>
    <xf numFmtId="165" fontId="1" fillId="0" borderId="0" applyFont="0" applyFill="0" applyBorder="0" applyAlignment="0" applyProtection="0"/>
    <xf numFmtId="0" fontId="2" fillId="0" borderId="0"/>
    <xf numFmtId="0" fontId="6" fillId="0" borderId="0"/>
    <xf numFmtId="0" fontId="6" fillId="0" borderId="0"/>
    <xf numFmtId="0" fontId="6" fillId="0" borderId="0"/>
    <xf numFmtId="168" fontId="6" fillId="0" borderId="0"/>
    <xf numFmtId="168" fontId="6" fillId="0" borderId="0"/>
    <xf numFmtId="0" fontId="7" fillId="0" borderId="0"/>
    <xf numFmtId="0" fontId="7"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169" fontId="9" fillId="0" borderId="0"/>
    <xf numFmtId="169" fontId="9" fillId="0" borderId="0"/>
    <xf numFmtId="0" fontId="10" fillId="5" borderId="0" applyNumberFormat="0" applyBorder="0" applyAlignment="0" applyProtection="0"/>
    <xf numFmtId="0" fontId="1" fillId="2"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 fillId="3"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0" fillId="2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2" fillId="0" borderId="0"/>
    <xf numFmtId="166" fontId="13" fillId="0" borderId="0" applyFont="0" applyFill="0" applyBorder="0" applyAlignment="0" applyProtection="0"/>
    <xf numFmtId="0" fontId="14" fillId="24" borderId="0" applyNumberFormat="0" applyBorder="0" applyAlignment="0" applyProtection="0"/>
    <xf numFmtId="0" fontId="15" fillId="0" borderId="0" applyNumberFormat="0" applyFill="0" applyBorder="0" applyAlignment="0"/>
    <xf numFmtId="167" fontId="6" fillId="25" borderId="0" applyNumberFormat="0" applyFont="0" applyBorder="0" applyAlignment="0">
      <alignment horizontal="right"/>
    </xf>
    <xf numFmtId="167" fontId="6" fillId="25" borderId="0" applyNumberFormat="0" applyFont="0" applyBorder="0" applyAlignment="0">
      <alignment horizontal="right"/>
    </xf>
    <xf numFmtId="167" fontId="6" fillId="25" borderId="0" applyNumberFormat="0" applyFont="0" applyBorder="0" applyAlignment="0">
      <alignment horizontal="right"/>
    </xf>
    <xf numFmtId="0" fontId="16" fillId="0" borderId="0" applyNumberFormat="0" applyFill="0" applyBorder="0" applyAlignment="0">
      <protection locked="0"/>
    </xf>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18" fillId="26" borderId="4" applyNumberFormat="0" applyAlignment="0" applyProtection="0"/>
    <xf numFmtId="0" fontId="18" fillId="26" borderId="4" applyNumberFormat="0" applyAlignment="0" applyProtection="0"/>
    <xf numFmtId="167" fontId="6" fillId="0" borderId="0" applyFont="0" applyFill="0" applyBorder="0" applyAlignment="0" applyProtection="0"/>
    <xf numFmtId="0" fontId="1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9" fontId="22" fillId="27" borderId="5">
      <alignment horizontal="center" vertical="center" wrapText="1"/>
    </xf>
    <xf numFmtId="0" fontId="23"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168" fontId="10" fillId="0" borderId="0" applyFont="0" applyFill="0" applyBorder="0" applyAlignment="0" applyProtection="0"/>
    <xf numFmtId="0" fontId="24" fillId="0" borderId="0" applyNumberForma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0" fontId="25" fillId="0" borderId="0"/>
    <xf numFmtId="0" fontId="26" fillId="0" borderId="0"/>
    <xf numFmtId="0" fontId="27" fillId="31" borderId="0" applyNumberFormat="0" applyBorder="0" applyAlignment="0" applyProtection="0"/>
    <xf numFmtId="0" fontId="5" fillId="0" borderId="0" applyFill="0" applyBorder="0">
      <alignment vertical="center"/>
    </xf>
    <xf numFmtId="0" fontId="28" fillId="0" borderId="6" applyNumberFormat="0" applyFill="0" applyAlignment="0" applyProtection="0"/>
    <xf numFmtId="0" fontId="5" fillId="0" borderId="0" applyFill="0" applyBorder="0">
      <alignment vertical="center"/>
    </xf>
    <xf numFmtId="0" fontId="29" fillId="0" borderId="0" applyFill="0" applyBorder="0">
      <alignment vertical="center"/>
    </xf>
    <xf numFmtId="0" fontId="30" fillId="0" borderId="7" applyNumberFormat="0" applyFill="0" applyAlignment="0" applyProtection="0"/>
    <xf numFmtId="0" fontId="29" fillId="0" borderId="0" applyFill="0" applyBorder="0">
      <alignment vertic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Fill="0" applyBorder="0">
      <alignment vertic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Fill="0" applyBorder="0">
      <alignment vertical="center"/>
    </xf>
    <xf numFmtId="0" fontId="9" fillId="0" borderId="0" applyFill="0" applyBorder="0">
      <alignment vertical="center"/>
    </xf>
    <xf numFmtId="0" fontId="31" fillId="0" borderId="0" applyNumberFormat="0" applyFill="0" applyBorder="0" applyAlignment="0" applyProtection="0"/>
    <xf numFmtId="0" fontId="9" fillId="0" borderId="0" applyFill="0" applyBorder="0">
      <alignment vertical="center"/>
    </xf>
    <xf numFmtId="172" fontId="33" fillId="0" borderId="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0" applyNumberFormat="0" applyFill="0" applyBorder="0" applyAlignment="0" applyProtection="0"/>
    <xf numFmtId="0" fontId="35" fillId="0" borderId="0" applyNumberFormat="0" applyFill="0" applyBorder="0" applyAlignment="0" applyProtection="0">
      <alignment vertical="top"/>
      <protection locked="0"/>
    </xf>
    <xf numFmtId="0" fontId="37" fillId="0" borderId="0" applyFill="0" applyBorder="0">
      <alignment horizontal="center" vertical="center"/>
      <protection locked="0"/>
    </xf>
    <xf numFmtId="0" fontId="38" fillId="0" borderId="0" applyFill="0" applyBorder="0">
      <alignment horizontal="left" vertical="center"/>
      <protection locked="0"/>
    </xf>
    <xf numFmtId="173" fontId="6" fillId="32" borderId="0" applyFont="0" applyBorder="0">
      <alignment horizontal="right"/>
    </xf>
    <xf numFmtId="172" fontId="6" fillId="32" borderId="0" applyFont="0" applyBorder="0" applyAlignment="0"/>
    <xf numFmtId="173" fontId="6" fillId="32" borderId="0" applyFont="0" applyBorder="0">
      <alignment horizontal="right"/>
    </xf>
    <xf numFmtId="0" fontId="39" fillId="6" borderId="3" applyNumberFormat="0" applyAlignment="0" applyProtection="0"/>
    <xf numFmtId="0" fontId="39" fillId="6" borderId="3" applyNumberFormat="0" applyAlignment="0" applyProtection="0"/>
    <xf numFmtId="0" fontId="39" fillId="6" borderId="3" applyNumberFormat="0" applyAlignment="0" applyProtection="0"/>
    <xf numFmtId="167" fontId="6" fillId="33"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3" borderId="0" applyFont="0" applyBorder="0" applyAlignment="0">
      <alignment horizontal="right"/>
      <protection locked="0"/>
    </xf>
    <xf numFmtId="10" fontId="6" fillId="33" borderId="0" applyFont="0" applyBorder="0">
      <alignment horizontal="right"/>
      <protection locked="0"/>
    </xf>
    <xf numFmtId="167" fontId="6" fillId="33" borderId="0" applyFont="0" applyBorder="0" applyAlignment="0">
      <alignment horizontal="right"/>
      <protection locked="0"/>
    </xf>
    <xf numFmtId="3" fontId="6" fillId="35" borderId="0" applyFont="0" applyBorder="0">
      <protection locked="0"/>
    </xf>
    <xf numFmtId="172" fontId="29" fillId="35" borderId="0" applyBorder="0" applyAlignment="0">
      <protection locked="0"/>
    </xf>
    <xf numFmtId="174" fontId="6" fillId="36" borderId="0" applyFont="0" applyBorder="0">
      <alignment horizontal="right"/>
      <protection locked="0"/>
    </xf>
    <xf numFmtId="174" fontId="6" fillId="36" borderId="0" applyFont="0" applyBorder="0">
      <alignment horizontal="right"/>
      <protection locked="0"/>
    </xf>
    <xf numFmtId="174" fontId="6" fillId="36" borderId="0" applyFont="0" applyBorder="0">
      <alignment horizontal="right"/>
      <protection locked="0"/>
    </xf>
    <xf numFmtId="167" fontId="6" fillId="32" borderId="0" applyFont="0" applyBorder="0">
      <alignment horizontal="right"/>
      <protection locked="0"/>
    </xf>
    <xf numFmtId="167" fontId="6" fillId="32" borderId="0" applyFont="0" applyBorder="0">
      <alignment horizontal="right"/>
      <protection locked="0"/>
    </xf>
    <xf numFmtId="167" fontId="6" fillId="32" borderId="0" applyFont="0" applyBorder="0">
      <alignment horizontal="right"/>
      <protection locked="0"/>
    </xf>
    <xf numFmtId="175" fontId="1" fillId="37" borderId="9">
      <protection locked="0"/>
    </xf>
    <xf numFmtId="175" fontId="1" fillId="37" borderId="9">
      <protection locked="0"/>
    </xf>
    <xf numFmtId="175" fontId="1" fillId="37" borderId="9">
      <protection locked="0"/>
    </xf>
    <xf numFmtId="49" fontId="1" fillId="37" borderId="9" applyFont="0" applyAlignment="0">
      <alignment horizontal="left" vertical="center" wrapText="1"/>
      <protection locked="0"/>
    </xf>
    <xf numFmtId="49" fontId="1" fillId="37" borderId="9" applyFont="0" applyAlignment="0">
      <alignment horizontal="left" vertical="center" wrapText="1"/>
      <protection locked="0"/>
    </xf>
    <xf numFmtId="49" fontId="1" fillId="37" borderId="9" applyFont="0" applyAlignment="0">
      <alignment horizontal="left" vertical="center" wrapText="1"/>
      <protection locked="0"/>
    </xf>
    <xf numFmtId="172" fontId="40" fillId="38" borderId="0" applyBorder="0" applyAlignment="0"/>
    <xf numFmtId="0" fontId="9" fillId="25" borderId="0"/>
    <xf numFmtId="0" fontId="41" fillId="0" borderId="10" applyNumberFormat="0" applyFill="0" applyAlignment="0" applyProtection="0"/>
    <xf numFmtId="173" fontId="42" fillId="25" borderId="11" applyFont="0" applyBorder="0" applyAlignment="0"/>
    <xf numFmtId="172" fontId="29" fillId="25" borderId="0" applyFont="0" applyBorder="0" applyAlignment="0"/>
    <xf numFmtId="176" fontId="43" fillId="0" borderId="0"/>
    <xf numFmtId="0" fontId="44" fillId="0" borderId="0" applyFill="0" applyBorder="0">
      <alignment horizontal="left" vertical="center"/>
    </xf>
    <xf numFmtId="0" fontId="45" fillId="9" borderId="0" applyNumberFormat="0" applyBorder="0" applyAlignment="0" applyProtection="0"/>
    <xf numFmtId="175" fontId="1" fillId="39" borderId="9"/>
    <xf numFmtId="175" fontId="1" fillId="39" borderId="9"/>
    <xf numFmtId="175" fontId="1" fillId="39" borderId="9"/>
    <xf numFmtId="177" fontId="46" fillId="0" borderId="0"/>
    <xf numFmtId="0" fontId="6" fillId="0" borderId="0"/>
    <xf numFmtId="0" fontId="6" fillId="0" borderId="0"/>
    <xf numFmtId="0" fontId="1" fillId="0" borderId="0"/>
    <xf numFmtId="0" fontId="6" fillId="0" borderId="0"/>
    <xf numFmtId="0" fontId="6" fillId="40" borderId="0"/>
    <xf numFmtId="0" fontId="1" fillId="0" borderId="0"/>
    <xf numFmtId="0" fontId="6" fillId="0" borderId="0" applyFill="0"/>
    <xf numFmtId="0" fontId="6" fillId="0" borderId="0" applyFill="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40" borderId="0"/>
    <xf numFmtId="0" fontId="6" fillId="40" borderId="0"/>
    <xf numFmtId="0" fontId="6" fillId="0" borderId="0"/>
    <xf numFmtId="0" fontId="6" fillId="0" borderId="0"/>
    <xf numFmtId="0" fontId="6" fillId="0" borderId="0"/>
    <xf numFmtId="0" fontId="2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applyFill="0"/>
    <xf numFmtId="0" fontId="6" fillId="4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40" borderId="0"/>
    <xf numFmtId="0" fontId="6" fillId="40" borderId="0"/>
    <xf numFmtId="0" fontId="6" fillId="0" borderId="0"/>
    <xf numFmtId="0" fontId="6" fillId="4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protection locked="0"/>
    </xf>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3" fillId="0" borderId="0"/>
    <xf numFmtId="0" fontId="6" fillId="40" borderId="0"/>
    <xf numFmtId="0" fontId="6" fillId="4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47" fillId="8" borderId="13" applyNumberFormat="0" applyAlignment="0" applyProtection="0"/>
    <xf numFmtId="0" fontId="47" fillId="8" borderId="13" applyNumberFormat="0" applyAlignment="0" applyProtection="0"/>
    <xf numFmtId="0" fontId="47" fillId="8" borderId="13" applyNumberFormat="0" applyAlignment="0" applyProtection="0"/>
    <xf numFmtId="178" fontId="6" fillId="0" borderId="0" applyFill="0" applyBorder="0"/>
    <xf numFmtId="178" fontId="6" fillId="0" borderId="0" applyFill="0" applyBorder="0"/>
    <xf numFmtId="178" fontId="6"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172" fontId="48" fillId="0" borderId="0"/>
    <xf numFmtId="0" fontId="32" fillId="0" borderId="0" applyFill="0" applyBorder="0">
      <alignment vertical="center"/>
    </xf>
    <xf numFmtId="0" fontId="19" fillId="0" borderId="0" applyNumberFormat="0" applyFont="0" applyFill="0" applyBorder="0" applyAlignment="0" applyProtection="0">
      <alignment horizontal="left"/>
    </xf>
    <xf numFmtId="15" fontId="19" fillId="0" borderId="0" applyFont="0" applyFill="0" applyBorder="0" applyAlignment="0" applyProtection="0"/>
    <xf numFmtId="4" fontId="19" fillId="0" borderId="0" applyFont="0" applyFill="0" applyBorder="0" applyAlignment="0" applyProtection="0"/>
    <xf numFmtId="179" fontId="49" fillId="0" borderId="14"/>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3" fontId="19" fillId="0" borderId="0" applyFont="0" applyFill="0" applyBorder="0" applyAlignment="0" applyProtection="0"/>
    <xf numFmtId="0" fontId="19" fillId="41" borderId="0" applyNumberFormat="0" applyFont="0" applyBorder="0" applyAlignment="0" applyProtection="0"/>
    <xf numFmtId="180" fontId="6" fillId="0" borderId="0"/>
    <xf numFmtId="180" fontId="6" fillId="0" borderId="0"/>
    <xf numFmtId="180" fontId="6" fillId="0" borderId="0"/>
    <xf numFmtId="181" fontId="9" fillId="0" borderId="0" applyFill="0" applyBorder="0">
      <alignment horizontal="right" vertical="center"/>
    </xf>
    <xf numFmtId="182" fontId="9" fillId="0" borderId="0" applyFill="0" applyBorder="0">
      <alignment horizontal="right" vertical="center"/>
    </xf>
    <xf numFmtId="183" fontId="9" fillId="0" borderId="0" applyFill="0" applyBorder="0">
      <alignment horizontal="right" vertical="center"/>
    </xf>
    <xf numFmtId="175" fontId="4" fillId="37" borderId="16">
      <alignment horizontal="right" indent="2"/>
      <protection locked="0"/>
    </xf>
    <xf numFmtId="0" fontId="6" fillId="7"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8" borderId="0" applyNumberFormat="0" applyFont="0" applyBorder="0" applyAlignment="0" applyProtection="0"/>
    <xf numFmtId="0" fontId="6" fillId="10" borderId="0" applyNumberFormat="0" applyFont="0" applyBorder="0" applyAlignment="0" applyProtection="0"/>
    <xf numFmtId="0" fontId="6" fillId="1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10" borderId="0" applyNumberFormat="0" applyFont="0" applyBorder="0" applyAlignment="0" applyProtection="0"/>
    <xf numFmtId="0" fontId="6" fillId="1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Border="0" applyAlignment="0" applyProtection="0"/>
    <xf numFmtId="0" fontId="6" fillId="0" borderId="0" applyNumberFormat="0" applyFont="0" applyBorder="0" applyAlignment="0" applyProtection="0"/>
    <xf numFmtId="0" fontId="51" fillId="0" borderId="0" applyNumberFormat="0" applyFill="0" applyBorder="0" applyAlignment="0" applyProtection="0"/>
    <xf numFmtId="0" fontId="52" fillId="42"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53" fillId="0" borderId="0"/>
    <xf numFmtId="15" fontId="6" fillId="0" borderId="0"/>
    <xf numFmtId="15" fontId="6" fillId="0" borderId="0"/>
    <xf numFmtId="15" fontId="6" fillId="0" borderId="0"/>
    <xf numFmtId="10" fontId="6" fillId="0" borderId="0"/>
    <xf numFmtId="10" fontId="6" fillId="0" borderId="0"/>
    <xf numFmtId="10" fontId="6" fillId="0" borderId="0"/>
    <xf numFmtId="0" fontId="54" fillId="43" borderId="2" applyBorder="0" applyProtection="0">
      <alignment horizontal="centerContinuous" vertical="center"/>
    </xf>
    <xf numFmtId="0" fontId="55" fillId="0" borderId="0" applyBorder="0" applyProtection="0">
      <alignment vertical="center"/>
    </xf>
    <xf numFmtId="0" fontId="56" fillId="0" borderId="0">
      <alignment horizontal="left"/>
    </xf>
    <xf numFmtId="0" fontId="56" fillId="0" borderId="17" applyFill="0" applyBorder="0" applyProtection="0">
      <alignment horizontal="left" vertical="top"/>
    </xf>
    <xf numFmtId="0" fontId="52" fillId="44" borderId="0">
      <alignment horizontal="left" vertical="center"/>
      <protection locked="0"/>
    </xf>
    <xf numFmtId="0" fontId="57" fillId="45" borderId="0">
      <alignment vertical="center"/>
      <protection locked="0"/>
    </xf>
    <xf numFmtId="49" fontId="6" fillId="0" borderId="0" applyFont="0" applyFill="0" applyBorder="0" applyAlignment="0" applyProtection="0"/>
    <xf numFmtId="0" fontId="58" fillId="0" borderId="0"/>
    <xf numFmtId="49" fontId="6" fillId="0" borderId="0" applyFont="0" applyFill="0" applyBorder="0" applyAlignment="0" applyProtection="0"/>
    <xf numFmtId="0" fontId="59" fillId="0" borderId="0"/>
    <xf numFmtId="0" fontId="59" fillId="0" borderId="0"/>
    <xf numFmtId="0" fontId="58" fillId="0" borderId="0"/>
    <xf numFmtId="176" fontId="60" fillId="0" borderId="0"/>
    <xf numFmtId="0" fontId="51" fillId="0" borderId="0" applyNumberFormat="0" applyFill="0" applyBorder="0" applyAlignment="0" applyProtection="0"/>
    <xf numFmtId="0" fontId="61" fillId="0" borderId="0" applyFill="0" applyBorder="0">
      <alignment horizontal="left" vertical="center"/>
      <protection locked="0"/>
    </xf>
    <xf numFmtId="0" fontId="58" fillId="0" borderId="0"/>
    <xf numFmtId="0" fontId="62" fillId="0" borderId="0" applyFill="0" applyBorder="0">
      <alignment horizontal="left" vertical="center"/>
      <protection locked="0"/>
    </xf>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63" fillId="0" borderId="0" applyNumberFormat="0" applyFill="0" applyBorder="0" applyAlignment="0" applyProtection="0"/>
    <xf numFmtId="184" fontId="6" fillId="0" borderId="2" applyBorder="0" applyProtection="0">
      <alignment horizontal="right"/>
    </xf>
    <xf numFmtId="184" fontId="6" fillId="0" borderId="2" applyBorder="0" applyProtection="0">
      <alignment horizontal="right"/>
    </xf>
    <xf numFmtId="184" fontId="6" fillId="0" borderId="2" applyBorder="0" applyProtection="0">
      <alignment horizontal="right"/>
    </xf>
    <xf numFmtId="0" fontId="66" fillId="0" borderId="0"/>
    <xf numFmtId="0" fontId="36" fillId="0" borderId="0" applyNumberFormat="0" applyFill="0" applyBorder="0" applyAlignment="0" applyProtection="0"/>
    <xf numFmtId="0" fontId="70" fillId="0" borderId="0"/>
    <xf numFmtId="186" fontId="71" fillId="0" borderId="0" applyFont="0" applyFill="0" applyBorder="0" applyAlignment="0" applyProtection="0">
      <protection locked="0"/>
    </xf>
    <xf numFmtId="187" fontId="71" fillId="0" borderId="0" applyFont="0" applyFill="0" applyBorder="0" applyAlignment="0" applyProtection="0">
      <protection locked="0"/>
    </xf>
    <xf numFmtId="188" fontId="71" fillId="0" borderId="0" applyFont="0" applyFill="0" applyBorder="0" applyAlignment="0" applyProtection="0"/>
    <xf numFmtId="189" fontId="71" fillId="0" borderId="0" applyFont="0" applyFill="0" applyBorder="0" applyAlignment="0" applyProtection="0">
      <alignment wrapText="1"/>
    </xf>
    <xf numFmtId="0" fontId="72" fillId="50" borderId="22" applyNumberFormat="0">
      <alignment horizontal="left" indent="1"/>
    </xf>
    <xf numFmtId="0" fontId="73" fillId="51" borderId="23" applyFill="0">
      <alignment horizontal="right" wrapText="1" indent="1"/>
    </xf>
    <xf numFmtId="49" fontId="74" fillId="52" borderId="0" applyFill="0" applyBorder="0">
      <alignment horizontal="left"/>
    </xf>
    <xf numFmtId="0" fontId="75" fillId="0" borderId="0" applyNumberFormat="0" applyFill="0" applyBorder="0" applyAlignment="0" applyProtection="0">
      <alignment vertical="top"/>
      <protection locked="0"/>
    </xf>
    <xf numFmtId="0" fontId="73" fillId="51" borderId="23" applyNumberFormat="0" applyFill="0">
      <alignment horizontal="centerContinuous" wrapText="1"/>
    </xf>
    <xf numFmtId="190" fontId="76" fillId="53" borderId="23" applyNumberFormat="0" applyAlignment="0"/>
    <xf numFmtId="191" fontId="1" fillId="0" borderId="0" applyFont="0" applyFill="0" applyBorder="0" applyAlignment="0" applyProtection="0"/>
    <xf numFmtId="192" fontId="65" fillId="0" borderId="0" applyFont="0" applyFill="0" applyBorder="0" applyAlignment="0" applyProtection="0">
      <alignment horizontal="center" vertical="top" wrapText="1"/>
    </xf>
    <xf numFmtId="193" fontId="65" fillId="49" borderId="0" applyFont="0" applyBorder="0"/>
    <xf numFmtId="167" fontId="1" fillId="54" borderId="24" applyNumberFormat="0" applyFont="0" applyFill="0" applyAlignment="0" applyProtection="0"/>
    <xf numFmtId="49" fontId="77" fillId="0" borderId="0" applyFill="0" applyAlignment="0"/>
    <xf numFmtId="0" fontId="79" fillId="55" borderId="25" applyNumberFormat="0" applyAlignment="0" applyProtection="0"/>
    <xf numFmtId="9" fontId="1" fillId="0" borderId="0" applyFont="0" applyFill="0" applyBorder="0" applyAlignment="0" applyProtection="0"/>
    <xf numFmtId="0" fontId="81" fillId="0" borderId="0"/>
    <xf numFmtId="167" fontId="2" fillId="25" borderId="0" applyNumberFormat="0" applyFont="0" applyBorder="0" applyAlignment="0">
      <alignment horizontal="right"/>
    </xf>
    <xf numFmtId="165" fontId="2" fillId="0" borderId="0" applyFont="0" applyFill="0" applyBorder="0" applyAlignment="0" applyProtection="0"/>
    <xf numFmtId="164" fontId="2" fillId="0" borderId="0" applyFont="0" applyFill="0" applyBorder="0" applyAlignment="0" applyProtection="0"/>
    <xf numFmtId="173" fontId="2" fillId="32" borderId="0" applyFont="0" applyBorder="0">
      <alignment horizontal="right"/>
    </xf>
    <xf numFmtId="172" fontId="2" fillId="32" borderId="0" applyFont="0" applyBorder="0" applyAlignment="0"/>
    <xf numFmtId="167" fontId="2" fillId="33" borderId="0" applyFont="0" applyBorder="0" applyAlignment="0">
      <alignment horizontal="right"/>
      <protection locked="0"/>
    </xf>
    <xf numFmtId="10" fontId="2" fillId="33" borderId="0" applyFont="0" applyBorder="0">
      <alignment horizontal="right"/>
      <protection locked="0"/>
    </xf>
    <xf numFmtId="3" fontId="2" fillId="35" borderId="0" applyFont="0" applyBorder="0">
      <protection locked="0"/>
    </xf>
    <xf numFmtId="174" fontId="2" fillId="36" borderId="0" applyFont="0" applyBorder="0">
      <alignment horizontal="right"/>
      <protection locked="0"/>
    </xf>
    <xf numFmtId="167" fontId="2" fillId="32" borderId="0" applyFont="0" applyBorder="0">
      <alignment horizontal="right"/>
      <protection locked="0"/>
    </xf>
    <xf numFmtId="9"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ill="0"/>
    <xf numFmtId="0" fontId="2" fillId="0" borderId="0"/>
    <xf numFmtId="0" fontId="2"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applyFill="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167" fontId="2" fillId="25" borderId="0" applyNumberFormat="0" applyFont="0" applyBorder="0" applyAlignment="0">
      <alignment horizontal="right"/>
    </xf>
    <xf numFmtId="0" fontId="2"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5" fontId="2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31" fillId="0" borderId="27" applyNumberFormat="0" applyFill="0" applyAlignment="0" applyProtection="0"/>
    <xf numFmtId="0" fontId="31" fillId="0" borderId="27" applyNumberFormat="0" applyFill="0" applyAlignment="0" applyProtection="0"/>
    <xf numFmtId="167" fontId="2" fillId="34" borderId="0" applyFont="0" applyBorder="0" applyAlignment="0">
      <alignment horizontal="right"/>
      <protection locked="0"/>
    </xf>
    <xf numFmtId="174" fontId="2" fillId="36" borderId="0" applyFont="0" applyBorder="0">
      <alignment horizontal="right"/>
      <protection locked="0"/>
    </xf>
    <xf numFmtId="167" fontId="2" fillId="32" borderId="0" applyFont="0" applyBorder="0">
      <alignment horizontal="right"/>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40" borderId="0"/>
    <xf numFmtId="0" fontId="2" fillId="0" borderId="0"/>
    <xf numFmtId="0" fontId="2" fillId="0" borderId="0"/>
    <xf numFmtId="0" fontId="2" fillId="0" borderId="0"/>
    <xf numFmtId="0" fontId="2" fillId="0" borderId="0"/>
    <xf numFmtId="0" fontId="2" fillId="0" borderId="0"/>
    <xf numFmtId="0" fontId="2" fillId="0" borderId="0"/>
    <xf numFmtId="0" fontId="2" fillId="40" borderId="0"/>
    <xf numFmtId="0" fontId="2" fillId="0" borderId="0"/>
    <xf numFmtId="0" fontId="2" fillId="0" borderId="0"/>
    <xf numFmtId="0" fontId="2" fillId="0" borderId="0"/>
    <xf numFmtId="0" fontId="2" fillId="7" borderId="12" applyNumberFormat="0" applyFont="0" applyAlignment="0" applyProtection="0"/>
    <xf numFmtId="178" fontId="2" fillId="0" borderId="0" applyFill="0" applyBorder="0"/>
    <xf numFmtId="178" fontId="2" fillId="0" borderId="0" applyFill="0" applyBorder="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0" borderId="26">
      <alignment horizontal="center"/>
    </xf>
    <xf numFmtId="180" fontId="2" fillId="0" borderId="0"/>
    <xf numFmtId="180" fontId="2" fillId="0" borderId="0"/>
    <xf numFmtId="0" fontId="2" fillId="7" borderId="0" applyNumberFormat="0" applyFont="0" applyBorder="0" applyAlignment="0" applyProtection="0"/>
    <xf numFmtId="0" fontId="2" fillId="7" borderId="0" applyNumberFormat="0" applyFont="0" applyBorder="0" applyAlignment="0" applyProtection="0"/>
    <xf numFmtId="0" fontId="2" fillId="8" borderId="0" applyNumberFormat="0" applyFont="0" applyBorder="0" applyAlignment="0" applyProtection="0"/>
    <xf numFmtId="0" fontId="2" fillId="8" borderId="0" applyNumberFormat="0" applyFont="0" applyBorder="0" applyAlignment="0" applyProtection="0"/>
    <xf numFmtId="0" fontId="2" fillId="10" borderId="0" applyNumberFormat="0" applyFont="0" applyBorder="0" applyAlignment="0" applyProtection="0"/>
    <xf numFmtId="0" fontId="2" fillId="10"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10" borderId="0" applyNumberFormat="0" applyFont="0" applyBorder="0" applyAlignment="0" applyProtection="0"/>
    <xf numFmtId="0" fontId="2" fillId="10"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xf numFmtId="0" fontId="2" fillId="0" borderId="0"/>
    <xf numFmtId="15" fontId="2" fillId="0" borderId="0"/>
    <xf numFmtId="15" fontId="2" fillId="0" borderId="0"/>
    <xf numFmtId="10" fontId="2" fillId="0" borderId="0"/>
    <xf numFmtId="10" fontId="2" fillId="0" borderId="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49" fontId="2" fillId="0" borderId="0" applyFont="0" applyFill="0" applyBorder="0" applyAlignment="0" applyProtection="0"/>
    <xf numFmtId="49" fontId="2" fillId="0" borderId="0" applyFont="0" applyFill="0" applyBorder="0" applyAlignment="0" applyProtection="0"/>
    <xf numFmtId="0" fontId="9" fillId="0" borderId="0" applyFill="0" applyBorder="0" applyAlignment="0"/>
    <xf numFmtId="164" fontId="2" fillId="0" borderId="0" applyFont="0" applyFill="0" applyBorder="0" applyAlignment="0" applyProtection="0"/>
    <xf numFmtId="0" fontId="2" fillId="0" borderId="0"/>
    <xf numFmtId="184" fontId="2" fillId="0" borderId="2" applyBorder="0" applyProtection="0">
      <alignment horizontal="right"/>
    </xf>
    <xf numFmtId="184" fontId="2" fillId="0" borderId="2" applyBorder="0" applyProtection="0">
      <alignment horizontal="right"/>
    </xf>
    <xf numFmtId="168" fontId="2" fillId="0" borderId="0"/>
    <xf numFmtId="167" fontId="2" fillId="25" borderId="0" applyNumberFormat="0" applyFont="0" applyBorder="0" applyAlignment="0">
      <alignment horizontal="right"/>
    </xf>
    <xf numFmtId="165"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167" fontId="2" fillId="34" borderId="0" applyFont="0" applyBorder="0" applyAlignment="0">
      <alignment horizontal="right"/>
      <protection locked="0"/>
    </xf>
    <xf numFmtId="167" fontId="2" fillId="34" borderId="0" applyFont="0" applyBorder="0" applyAlignment="0">
      <alignment horizontal="right"/>
      <protection locked="0"/>
    </xf>
    <xf numFmtId="167" fontId="2" fillId="34" borderId="0" applyFont="0" applyBorder="0" applyAlignment="0">
      <alignment horizontal="right"/>
      <protection locked="0"/>
    </xf>
    <xf numFmtId="167" fontId="2" fillId="34" borderId="0" applyFont="0" applyBorder="0" applyAlignment="0">
      <alignment horizontal="right"/>
      <protection locked="0"/>
    </xf>
    <xf numFmtId="167" fontId="2" fillId="33" borderId="0" applyFont="0" applyBorder="0" applyAlignment="0">
      <alignment horizontal="right"/>
      <protection locked="0"/>
    </xf>
    <xf numFmtId="174" fontId="2" fillId="36" borderId="0" applyFont="0" applyBorder="0">
      <alignment horizontal="right"/>
      <protection locked="0"/>
    </xf>
    <xf numFmtId="167" fontId="2" fillId="32" borderId="0" applyFont="0" applyBorder="0">
      <alignment horizontal="right"/>
      <protection locked="0"/>
    </xf>
    <xf numFmtId="0" fontId="2" fillId="0" borderId="0"/>
    <xf numFmtId="0" fontId="2" fillId="0" borderId="0"/>
    <xf numFmtId="0" fontId="2" fillId="40" borderId="0"/>
    <xf numFmtId="0" fontId="2" fillId="0" borderId="0"/>
    <xf numFmtId="0" fontId="2" fillId="0" borderId="0"/>
    <xf numFmtId="0" fontId="2" fillId="0" borderId="0"/>
    <xf numFmtId="0" fontId="2" fillId="0" borderId="0"/>
    <xf numFmtId="0" fontId="2" fillId="0" borderId="0"/>
    <xf numFmtId="0" fontId="2" fillId="0" borderId="0"/>
    <xf numFmtId="0" fontId="2" fillId="40" borderId="0"/>
    <xf numFmtId="0" fontId="2" fillId="40" borderId="0"/>
    <xf numFmtId="0" fontId="2" fillId="0" borderId="0"/>
    <xf numFmtId="0" fontId="2" fillId="0" borderId="0"/>
    <xf numFmtId="0" fontId="2" fillId="0" borderId="0" applyFill="0"/>
    <xf numFmtId="0" fontId="2" fillId="0" borderId="0"/>
    <xf numFmtId="0" fontId="2" fillId="0" borderId="0"/>
    <xf numFmtId="0" fontId="2" fillId="0" borderId="0"/>
    <xf numFmtId="0" fontId="2" fillId="40" borderId="0"/>
    <xf numFmtId="0" fontId="2" fillId="40" borderId="0"/>
    <xf numFmtId="0" fontId="2" fillId="0" borderId="0"/>
    <xf numFmtId="0" fontId="2" fillId="40" borderId="0"/>
    <xf numFmtId="0" fontId="2" fillId="0" borderId="0"/>
    <xf numFmtId="0" fontId="2" fillId="0" borderId="0"/>
    <xf numFmtId="0" fontId="2" fillId="0" borderId="0" applyFill="0"/>
    <xf numFmtId="0" fontId="2" fillId="0" borderId="0"/>
    <xf numFmtId="0" fontId="2" fillId="40" borderId="0"/>
    <xf numFmtId="0" fontId="2" fillId="0" borderId="0"/>
    <xf numFmtId="0" fontId="2" fillId="0" borderId="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50" fillId="0" borderId="26">
      <alignment horizontal="center"/>
    </xf>
    <xf numFmtId="0" fontId="50" fillId="0" borderId="26">
      <alignment horizontal="center"/>
    </xf>
    <xf numFmtId="0" fontId="50" fillId="0" borderId="26">
      <alignment horizontal="center"/>
    </xf>
    <xf numFmtId="0" fontId="50" fillId="0" borderId="26">
      <alignment horizontal="center"/>
    </xf>
    <xf numFmtId="0" fontId="50" fillId="0" borderId="26">
      <alignment horizontal="center"/>
    </xf>
    <xf numFmtId="0" fontId="50" fillId="0" borderId="26">
      <alignment horizontal="center"/>
    </xf>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0" fontId="50" fillId="0" borderId="32">
      <alignment horizontal="center"/>
    </xf>
    <xf numFmtId="165" fontId="1"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0" fillId="0" borderId="32">
      <alignment horizontal="center"/>
    </xf>
    <xf numFmtId="0" fontId="50" fillId="0" borderId="32">
      <alignment horizontal="center"/>
    </xf>
    <xf numFmtId="0" fontId="50" fillId="0" borderId="32">
      <alignment horizontal="center"/>
    </xf>
    <xf numFmtId="0" fontId="50" fillId="0" borderId="32">
      <alignment horizontal="center"/>
    </xf>
    <xf numFmtId="0" fontId="50" fillId="0" borderId="32">
      <alignment horizontal="center"/>
    </xf>
    <xf numFmtId="0" fontId="50" fillId="0" borderId="32">
      <alignment horizontal="center"/>
    </xf>
    <xf numFmtId="0" fontId="2" fillId="0" borderId="0"/>
    <xf numFmtId="0" fontId="2" fillId="0" borderId="0"/>
    <xf numFmtId="0" fontId="65" fillId="60" borderId="35" applyAlignment="0" applyProtection="0"/>
    <xf numFmtId="0" fontId="91" fillId="61" borderId="36" applyNumberFormat="0"/>
    <xf numFmtId="194" fontId="92" fillId="0" borderId="37">
      <alignment horizontal="center"/>
    </xf>
    <xf numFmtId="195" fontId="93" fillId="0" borderId="33" applyAlignment="0" applyProtection="0"/>
    <xf numFmtId="196" fontId="1" fillId="0" borderId="0" applyFont="0" applyFill="0" applyBorder="0" applyAlignment="0" applyProtection="0"/>
    <xf numFmtId="0" fontId="94" fillId="62" borderId="38" applyAlignment="0" applyProtection="0"/>
    <xf numFmtId="197" fontId="1" fillId="63" borderId="0"/>
    <xf numFmtId="198" fontId="95" fillId="64" borderId="0"/>
    <xf numFmtId="0" fontId="96" fillId="0" borderId="0" applyNumberFormat="0" applyFill="0" applyBorder="0" applyAlignment="0"/>
    <xf numFmtId="0" fontId="87" fillId="0" borderId="0" applyNumberFormat="0" applyFill="0"/>
    <xf numFmtId="0" fontId="97" fillId="0" borderId="0" applyNumberFormat="0" applyFill="0" applyBorder="0" applyAlignment="0"/>
    <xf numFmtId="0" fontId="2" fillId="0" borderId="34" applyNumberFormat="0"/>
    <xf numFmtId="0" fontId="2" fillId="0" borderId="34" applyNumberFormat="0"/>
    <xf numFmtId="0" fontId="98" fillId="0" borderId="39"/>
    <xf numFmtId="0" fontId="89" fillId="65" borderId="34"/>
    <xf numFmtId="0" fontId="89" fillId="65" borderId="34"/>
    <xf numFmtId="199" fontId="2" fillId="25" borderId="34" applyNumberFormat="0" applyAlignment="0">
      <alignment horizontal="right"/>
    </xf>
    <xf numFmtId="200" fontId="1" fillId="0" borderId="0"/>
    <xf numFmtId="201" fontId="65" fillId="0" borderId="0"/>
    <xf numFmtId="0" fontId="99" fillId="25" borderId="40" applyNumberFormat="0"/>
    <xf numFmtId="0" fontId="100" fillId="0" borderId="41"/>
    <xf numFmtId="0" fontId="101" fillId="0" borderId="42" applyNumberFormat="0" applyFont="0" applyFill="0" applyAlignment="0" applyProtection="0"/>
    <xf numFmtId="202" fontId="102" fillId="0" borderId="43" applyNumberFormat="0" applyProtection="0">
      <alignment horizontal="right" vertical="center"/>
    </xf>
    <xf numFmtId="202" fontId="103" fillId="0" borderId="44" applyNumberFormat="0" applyProtection="0">
      <alignment horizontal="right" vertical="center"/>
    </xf>
    <xf numFmtId="0" fontId="103" fillId="66" borderId="42" applyNumberFormat="0" applyAlignment="0" applyProtection="0">
      <alignment horizontal="left" vertical="center" indent="1"/>
    </xf>
    <xf numFmtId="0" fontId="104" fillId="59" borderId="44" applyNumberFormat="0" applyAlignment="0" applyProtection="0">
      <alignment horizontal="left" vertical="center" indent="1"/>
    </xf>
    <xf numFmtId="0" fontId="104" fillId="59" borderId="44" applyNumberFormat="0" applyAlignment="0" applyProtection="0">
      <alignment horizontal="left" vertical="center" indent="1"/>
    </xf>
    <xf numFmtId="0" fontId="105" fillId="0" borderId="45" applyNumberFormat="0" applyFill="0" applyBorder="0" applyAlignment="0" applyProtection="0"/>
    <xf numFmtId="0" fontId="105" fillId="59" borderId="44" applyNumberFormat="0" applyAlignment="0" applyProtection="0">
      <alignment horizontal="left" vertical="center" indent="1"/>
    </xf>
    <xf numFmtId="0" fontId="105" fillId="59" borderId="44" applyNumberFormat="0" applyAlignment="0" applyProtection="0">
      <alignment horizontal="left" vertical="center" indent="1"/>
    </xf>
    <xf numFmtId="202" fontId="106" fillId="67" borderId="43" applyNumberFormat="0" applyBorder="0" applyProtection="0">
      <alignment horizontal="right" vertical="center"/>
    </xf>
    <xf numFmtId="202" fontId="107" fillId="67" borderId="44" applyNumberFormat="0" applyBorder="0" applyProtection="0">
      <alignment horizontal="right" vertical="center"/>
    </xf>
    <xf numFmtId="0" fontId="105" fillId="68" borderId="44" applyNumberFormat="0" applyAlignment="0" applyProtection="0">
      <alignment horizontal="left" vertical="center" indent="1"/>
    </xf>
    <xf numFmtId="202" fontId="107" fillId="68" borderId="44" applyNumberFormat="0" applyProtection="0">
      <alignment horizontal="right" vertical="center"/>
    </xf>
    <xf numFmtId="0" fontId="108" fillId="0" borderId="45" applyNumberFormat="0" applyBorder="0" applyAlignment="0" applyProtection="0"/>
    <xf numFmtId="202" fontId="109" fillId="69" borderId="46" applyNumberFormat="0" applyBorder="0" applyAlignment="0" applyProtection="0">
      <alignment horizontal="right" vertical="center" indent="1"/>
    </xf>
    <xf numFmtId="202" fontId="110" fillId="70" borderId="46" applyNumberFormat="0" applyBorder="0" applyAlignment="0" applyProtection="0">
      <alignment horizontal="right" vertical="center" indent="1"/>
    </xf>
    <xf numFmtId="202" fontId="110" fillId="71" borderId="46" applyNumberFormat="0" applyBorder="0" applyAlignment="0" applyProtection="0">
      <alignment horizontal="right" vertical="center" indent="1"/>
    </xf>
    <xf numFmtId="202" fontId="111" fillId="72" borderId="46" applyNumberFormat="0" applyBorder="0" applyAlignment="0" applyProtection="0">
      <alignment horizontal="right" vertical="center" indent="1"/>
    </xf>
    <xf numFmtId="202" fontId="111" fillId="73" borderId="46" applyNumberFormat="0" applyBorder="0" applyAlignment="0" applyProtection="0">
      <alignment horizontal="right" vertical="center" indent="1"/>
    </xf>
    <xf numFmtId="202" fontId="111" fillId="74" borderId="46" applyNumberFormat="0" applyBorder="0" applyAlignment="0" applyProtection="0">
      <alignment horizontal="right" vertical="center" indent="1"/>
    </xf>
    <xf numFmtId="202" fontId="112" fillId="75" borderId="46" applyNumberFormat="0" applyBorder="0" applyAlignment="0" applyProtection="0">
      <alignment horizontal="right" vertical="center" indent="1"/>
    </xf>
    <xf numFmtId="202" fontId="112" fillId="76" borderId="46" applyNumberFormat="0" applyBorder="0" applyAlignment="0" applyProtection="0">
      <alignment horizontal="right" vertical="center" indent="1"/>
    </xf>
    <xf numFmtId="202" fontId="112" fillId="77" borderId="46" applyNumberFormat="0" applyBorder="0" applyAlignment="0" applyProtection="0">
      <alignment horizontal="right" vertical="center" indent="1"/>
    </xf>
    <xf numFmtId="202" fontId="102" fillId="0" borderId="43" applyNumberFormat="0" applyFill="0" applyBorder="0" applyAlignment="0" applyProtection="0">
      <alignment horizontal="right" vertical="center"/>
    </xf>
    <xf numFmtId="0" fontId="104" fillId="78" borderId="42" applyNumberFormat="0" applyAlignment="0" applyProtection="0">
      <alignment horizontal="left" vertical="center" indent="1"/>
    </xf>
    <xf numFmtId="0" fontId="104" fillId="79" borderId="42" applyNumberFormat="0" applyAlignment="0" applyProtection="0">
      <alignment horizontal="left" vertical="center" indent="1"/>
    </xf>
    <xf numFmtId="0" fontId="104" fillId="80" borderId="42" applyNumberFormat="0" applyAlignment="0" applyProtection="0">
      <alignment horizontal="left" vertical="center" indent="1"/>
    </xf>
    <xf numFmtId="0" fontId="104" fillId="67" borderId="42" applyNumberFormat="0" applyAlignment="0" applyProtection="0">
      <alignment horizontal="left" vertical="center" indent="1"/>
    </xf>
    <xf numFmtId="0" fontId="104" fillId="68" borderId="44" applyNumberFormat="0" applyAlignment="0" applyProtection="0">
      <alignment horizontal="left" vertical="center" indent="1"/>
    </xf>
    <xf numFmtId="202" fontId="102" fillId="67" borderId="43" applyNumberFormat="0" applyBorder="0" applyProtection="0">
      <alignment horizontal="right" vertical="center"/>
    </xf>
    <xf numFmtId="202" fontId="103" fillId="67" borderId="44" applyNumberFormat="0" applyBorder="0" applyProtection="0">
      <alignment horizontal="right" vertical="center"/>
    </xf>
    <xf numFmtId="202" fontId="102" fillId="81" borderId="42" applyNumberFormat="0" applyAlignment="0" applyProtection="0">
      <alignment horizontal="left" vertical="center" indent="1"/>
    </xf>
    <xf numFmtId="0" fontId="103" fillId="66" borderId="44" applyNumberFormat="0" applyAlignment="0" applyProtection="0">
      <alignment horizontal="left" vertical="center" indent="1"/>
    </xf>
    <xf numFmtId="202" fontId="102" fillId="0" borderId="43" applyNumberFormat="0" applyFill="0" applyBorder="0" applyAlignment="0" applyProtection="0">
      <alignment horizontal="right" vertical="center"/>
    </xf>
    <xf numFmtId="0" fontId="104" fillId="68" borderId="44" applyNumberFormat="0" applyAlignment="0" applyProtection="0">
      <alignment horizontal="left" vertical="center" indent="1"/>
    </xf>
    <xf numFmtId="202" fontId="103" fillId="68" borderId="44" applyNumberFormat="0" applyProtection="0">
      <alignment horizontal="right" vertical="center"/>
    </xf>
    <xf numFmtId="0" fontId="113" fillId="0" borderId="0" applyFill="0" applyBorder="0" applyAlignment="0" applyProtection="0"/>
    <xf numFmtId="0" fontId="1" fillId="0" borderId="31"/>
    <xf numFmtId="0" fontId="89" fillId="65" borderId="47">
      <alignment horizontal="center" vertical="top" wrapText="1"/>
    </xf>
    <xf numFmtId="0" fontId="90" fillId="82" borderId="34" applyNumberFormat="0">
      <alignment horizontal="centerContinuous" vertical="center" wrapText="1"/>
    </xf>
    <xf numFmtId="2" fontId="93" fillId="83" borderId="48"/>
    <xf numFmtId="0" fontId="95" fillId="84" borderId="49" applyNumberFormat="0">
      <alignment horizontal="right"/>
    </xf>
    <xf numFmtId="0" fontId="114" fillId="85" borderId="50"/>
    <xf numFmtId="0" fontId="92" fillId="0" borderId="0" applyNumberFormat="0"/>
    <xf numFmtId="0" fontId="115"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170" fontId="2" fillId="0" borderId="0" applyFont="0" applyFill="0" applyBorder="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 fillId="0" borderId="0"/>
    <xf numFmtId="0" fontId="2" fillId="0" borderId="0"/>
    <xf numFmtId="0" fontId="72" fillId="50" borderId="34" applyNumberFormat="0">
      <alignment horizontal="left" indent="1"/>
    </xf>
    <xf numFmtId="167" fontId="1" fillId="54" borderId="24" applyNumberFormat="0" applyFont="0" applyFill="0" applyAlignment="0" applyProtection="0"/>
    <xf numFmtId="0" fontId="2" fillId="0" borderId="0"/>
    <xf numFmtId="0" fontId="31" fillId="0" borderId="8" applyNumberFormat="0" applyFill="0" applyAlignment="0" applyProtection="0"/>
    <xf numFmtId="0" fontId="31" fillId="0" borderId="8" applyNumberFormat="0" applyFill="0" applyAlignment="0" applyProtection="0"/>
    <xf numFmtId="0" fontId="2" fillId="7" borderId="54" applyNumberFormat="0" applyFont="0" applyAlignment="0" applyProtection="0"/>
    <xf numFmtId="0" fontId="50" fillId="0" borderId="32">
      <alignment horizont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2" fillId="7" borderId="54" applyNumberFormat="0" applyFont="0" applyAlignment="0" applyProtection="0"/>
    <xf numFmtId="0" fontId="50" fillId="0" borderId="32">
      <alignment horizontal="center"/>
    </xf>
    <xf numFmtId="0" fontId="50" fillId="0" borderId="32">
      <alignment horizontal="center"/>
    </xf>
    <xf numFmtId="0" fontId="50" fillId="0" borderId="32">
      <alignment horizontal="center"/>
    </xf>
    <xf numFmtId="0" fontId="50" fillId="0" borderId="32">
      <alignment horizontal="center"/>
    </xf>
    <xf numFmtId="0" fontId="50" fillId="0" borderId="32">
      <alignment horizontal="center"/>
    </xf>
    <xf numFmtId="0" fontId="50" fillId="0" borderId="32">
      <alignment horizontal="center"/>
    </xf>
    <xf numFmtId="170" fontId="2" fillId="0" borderId="0" applyFont="0" applyFill="0" applyBorder="0" applyAlignment="0" applyProtection="0"/>
    <xf numFmtId="194" fontId="92" fillId="0" borderId="58">
      <alignment horizontal="center"/>
    </xf>
    <xf numFmtId="0" fontId="99" fillId="25" borderId="59" applyNumberFormat="0"/>
    <xf numFmtId="0" fontId="1" fillId="0" borderId="57"/>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16"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1" fillId="0" borderId="63" applyNumberFormat="0" applyFill="0" applyAlignment="0" applyProtection="0"/>
    <xf numFmtId="0" fontId="31" fillId="0" borderId="63" applyNumberFormat="0" applyFill="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9" fontId="2"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170" fontId="2" fillId="0" borderId="0" applyFont="0" applyFill="0" applyBorder="0" applyAlignment="0" applyProtection="0"/>
    <xf numFmtId="0" fontId="1" fillId="0" borderId="0"/>
    <xf numFmtId="0" fontId="1" fillId="0" borderId="0"/>
    <xf numFmtId="0" fontId="2" fillId="0" borderId="0"/>
    <xf numFmtId="0" fontId="1" fillId="0" borderId="0"/>
    <xf numFmtId="0" fontId="1" fillId="0" borderId="0"/>
    <xf numFmtId="0" fontId="10" fillId="8" borderId="0" applyNumberFormat="0" applyBorder="0" applyAlignment="0" applyProtection="0"/>
    <xf numFmtId="0" fontId="10" fillId="86" borderId="0" applyNumberFormat="0" applyBorder="0" applyAlignment="0" applyProtection="0"/>
    <xf numFmtId="0" fontId="10" fillId="10" borderId="0" applyNumberFormat="0" applyBorder="0" applyAlignment="0" applyProtection="0"/>
    <xf numFmtId="0" fontId="10" fillId="8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167" fontId="2" fillId="25" borderId="0" applyNumberFormat="0" applyFont="0" applyBorder="0" applyAlignment="0">
      <alignment horizontal="right"/>
    </xf>
    <xf numFmtId="167" fontId="2" fillId="25" borderId="0" applyNumberFormat="0" applyFont="0" applyBorder="0" applyAlignment="0">
      <alignment horizontal="right"/>
    </xf>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7" fillId="8" borderId="53" applyNumberFormat="0" applyAlignment="0" applyProtection="0"/>
    <xf numFmtId="0" fontId="18" fillId="26" borderId="4" applyNumberFormat="0" applyAlignment="0" applyProtection="0"/>
    <xf numFmtId="0" fontId="18" fillId="26" borderId="4"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117" fillId="0" borderId="0" applyFont="0" applyFill="0" applyBorder="0" applyAlignment="0" applyProtection="0"/>
    <xf numFmtId="164" fontId="1" fillId="0" borderId="0" applyFont="0" applyFill="0" applyBorder="0" applyAlignment="0" applyProtection="0"/>
    <xf numFmtId="0" fontId="30" fillId="0" borderId="60" applyNumberFormat="0" applyFill="0" applyAlignment="0" applyProtection="0"/>
    <xf numFmtId="0" fontId="31" fillId="0" borderId="61" applyNumberFormat="0" applyFill="0" applyAlignment="0" applyProtection="0"/>
    <xf numFmtId="0" fontId="31" fillId="0" borderId="61" applyNumberFormat="0" applyFill="0" applyAlignment="0" applyProtection="0"/>
    <xf numFmtId="0" fontId="31" fillId="0" borderId="61" applyNumberFormat="0" applyFill="0" applyAlignment="0" applyProtection="0"/>
    <xf numFmtId="0" fontId="31" fillId="0" borderId="61" applyNumberFormat="0" applyFill="0" applyAlignment="0" applyProtection="0"/>
    <xf numFmtId="0" fontId="118" fillId="0" borderId="0" applyNumberFormat="0" applyFill="0" applyBorder="0" applyAlignment="0" applyProtection="0"/>
    <xf numFmtId="0" fontId="31" fillId="0" borderId="63" applyNumberFormat="0" applyFill="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1" fillId="0" borderId="63" applyNumberFormat="0" applyFill="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1" fillId="0" borderId="63" applyNumberFormat="0" applyFill="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0" fontId="39" fillId="6" borderId="53" applyNumberFormat="0" applyAlignment="0" applyProtection="0"/>
    <xf numFmtId="167" fontId="2" fillId="34" borderId="0" applyFont="0" applyBorder="0" applyAlignment="0">
      <alignment horizontal="right"/>
      <protection locked="0"/>
    </xf>
    <xf numFmtId="167" fontId="2" fillId="33" borderId="0" applyFont="0" applyBorder="0" applyAlignment="0">
      <alignment horizontal="right"/>
      <protection locked="0"/>
    </xf>
    <xf numFmtId="167" fontId="2" fillId="33" borderId="0" applyFont="0" applyBorder="0" applyAlignment="0">
      <alignment horizontal="right"/>
      <protection locked="0"/>
    </xf>
    <xf numFmtId="167" fontId="2" fillId="34" borderId="0" applyFont="0" applyBorder="0" applyAlignment="0">
      <alignment horizontal="right"/>
      <protection locked="0"/>
    </xf>
    <xf numFmtId="167" fontId="2" fillId="32" borderId="0" applyFont="0" applyBorder="0">
      <alignment horizontal="right"/>
      <protection locked="0"/>
    </xf>
    <xf numFmtId="167" fontId="2" fillId="32" borderId="0" applyFont="0" applyBorder="0">
      <alignment horizontal="right"/>
      <protection locked="0"/>
    </xf>
    <xf numFmtId="167" fontId="2" fillId="32" borderId="0" applyFont="0" applyBorder="0">
      <alignment horizontal="right"/>
      <protection locked="0"/>
    </xf>
    <xf numFmtId="167" fontId="2" fillId="32"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40" borderId="0"/>
    <xf numFmtId="0" fontId="2" fillId="40" borderId="0"/>
    <xf numFmtId="0" fontId="2" fillId="40" borderId="0"/>
    <xf numFmtId="0" fontId="1" fillId="0" borderId="0"/>
    <xf numFmtId="0" fontId="1" fillId="0" borderId="0"/>
    <xf numFmtId="0" fontId="2" fillId="0" borderId="0" applyFill="0"/>
    <xf numFmtId="0" fontId="10" fillId="0" borderId="0"/>
    <xf numFmtId="0" fontId="2" fillId="0" borderId="0" applyFill="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0" fontId="47" fillId="8" borderId="55" applyNumberFormat="0" applyAlignment="0" applyProtection="0"/>
    <xf numFmtId="9" fontId="10" fillId="0" borderId="0" applyFont="0" applyFill="0" applyBorder="0" applyAlignment="0" applyProtection="0"/>
    <xf numFmtId="9" fontId="1" fillId="0" borderId="0" applyFont="0" applyFill="0" applyBorder="0" applyAlignment="0" applyProtection="0"/>
    <xf numFmtId="179" fontId="49" fillId="0" borderId="14"/>
    <xf numFmtId="0" fontId="50" fillId="0" borderId="62">
      <alignment horizontal="center"/>
    </xf>
    <xf numFmtId="0" fontId="50" fillId="0" borderId="62">
      <alignment horizontal="center"/>
    </xf>
    <xf numFmtId="0" fontId="50" fillId="0" borderId="62">
      <alignment horizontal="center"/>
    </xf>
    <xf numFmtId="0" fontId="50" fillId="0" borderId="62">
      <alignment horizontal="center"/>
    </xf>
    <xf numFmtId="0" fontId="50" fillId="0" borderId="62">
      <alignment horizontal="center"/>
    </xf>
    <xf numFmtId="0" fontId="50" fillId="0" borderId="62">
      <alignment horizontal="center"/>
    </xf>
    <xf numFmtId="0" fontId="50" fillId="0" borderId="62">
      <alignment horizontal="center"/>
    </xf>
    <xf numFmtId="0" fontId="119" fillId="43" borderId="2" applyBorder="0" applyProtection="0">
      <alignment horizontal="centerContinuous" vertical="center"/>
    </xf>
    <xf numFmtId="0" fontId="119" fillId="43" borderId="2" applyBorder="0" applyProtection="0">
      <alignment horizontal="centerContinuous" vertical="center"/>
    </xf>
    <xf numFmtId="0" fontId="119" fillId="43" borderId="2" applyBorder="0" applyProtection="0">
      <alignment horizontal="centerContinuous" vertical="center"/>
    </xf>
    <xf numFmtId="0" fontId="119" fillId="43" borderId="2" applyBorder="0" applyProtection="0">
      <alignment horizontal="centerContinuous" vertical="center"/>
    </xf>
    <xf numFmtId="0" fontId="56" fillId="0" borderId="17" applyFill="0" applyBorder="0" applyProtection="0">
      <alignment horizontal="left" vertical="top"/>
    </xf>
    <xf numFmtId="0" fontId="120" fillId="0" borderId="0"/>
    <xf numFmtId="0" fontId="120" fillId="0" borderId="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0" fontId="23" fillId="0" borderId="56" applyNumberFormat="0" applyFill="0" applyAlignment="0" applyProtection="0"/>
    <xf numFmtId="165" fontId="2" fillId="0" borderId="0" applyFont="0" applyFill="0" applyBorder="0" applyAlignment="0" applyProtection="0"/>
    <xf numFmtId="0" fontId="116" fillId="0" borderId="0"/>
    <xf numFmtId="0" fontId="126" fillId="0" borderId="73" applyNumberFormat="0" applyFill="0" applyAlignment="0" applyProtection="0"/>
    <xf numFmtId="0" fontId="127" fillId="0" borderId="74" applyNumberFormat="0" applyFill="0" applyAlignment="0" applyProtection="0"/>
  </cellStyleXfs>
  <cellXfs count="329">
    <xf numFmtId="0" fontId="0" fillId="0" borderId="0" xfId="0"/>
    <xf numFmtId="0" fontId="64" fillId="0" borderId="0" xfId="0" applyFont="1"/>
    <xf numFmtId="0" fontId="66" fillId="0" borderId="0" xfId="549"/>
    <xf numFmtId="0" fontId="69" fillId="0" borderId="0" xfId="549" applyFont="1"/>
    <xf numFmtId="0" fontId="69" fillId="0" borderId="0" xfId="549" applyFont="1" applyAlignment="1">
      <alignment vertical="center"/>
    </xf>
    <xf numFmtId="0" fontId="2" fillId="0" borderId="0" xfId="2"/>
    <xf numFmtId="0" fontId="44" fillId="0" borderId="0" xfId="2" applyFont="1"/>
    <xf numFmtId="0" fontId="81" fillId="40" borderId="0" xfId="569" applyFill="1"/>
    <xf numFmtId="0" fontId="81" fillId="0" borderId="0" xfId="569"/>
    <xf numFmtId="0" fontId="2" fillId="40" borderId="0" xfId="569" applyFont="1" applyFill="1"/>
    <xf numFmtId="0" fontId="82" fillId="40" borderId="0" xfId="569" applyFont="1" applyFill="1"/>
    <xf numFmtId="0" fontId="67" fillId="40" borderId="0" xfId="569" applyFont="1" applyFill="1" applyAlignment="1">
      <alignment vertical="center"/>
    </xf>
    <xf numFmtId="0" fontId="83" fillId="40" borderId="0" xfId="569" applyFont="1" applyFill="1"/>
    <xf numFmtId="0" fontId="81" fillId="49" borderId="0" xfId="569" applyFill="1"/>
    <xf numFmtId="0" fontId="67" fillId="49" borderId="0" xfId="569" applyFont="1" applyFill="1" applyAlignment="1">
      <alignment vertical="center"/>
    </xf>
    <xf numFmtId="0" fontId="2" fillId="49" borderId="0" xfId="569" applyFont="1" applyFill="1"/>
    <xf numFmtId="0" fontId="44" fillId="49" borderId="0" xfId="569" applyFont="1" applyFill="1"/>
    <xf numFmtId="0" fontId="86" fillId="49" borderId="0" xfId="569" applyFont="1" applyFill="1"/>
    <xf numFmtId="0" fontId="5" fillId="49" borderId="0" xfId="569" applyFont="1" applyFill="1"/>
    <xf numFmtId="0" fontId="2" fillId="49" borderId="2" xfId="569" applyFont="1" applyFill="1" applyBorder="1"/>
    <xf numFmtId="0" fontId="2" fillId="49" borderId="0" xfId="569" applyFont="1" applyFill="1" applyBorder="1" applyAlignment="1">
      <alignment horizontal="left"/>
    </xf>
    <xf numFmtId="17" fontId="2" fillId="49" borderId="0" xfId="569" quotePrefix="1" applyNumberFormat="1" applyFont="1" applyFill="1" applyBorder="1"/>
    <xf numFmtId="0" fontId="66" fillId="0" borderId="0" xfId="549" applyFill="1"/>
    <xf numFmtId="0" fontId="2" fillId="0" borderId="0" xfId="549" applyFont="1" applyFill="1"/>
    <xf numFmtId="15" fontId="2" fillId="0" borderId="0" xfId="549" applyNumberFormat="1" applyFont="1" applyFill="1"/>
    <xf numFmtId="0" fontId="88" fillId="0" borderId="0" xfId="2" applyFont="1" applyBorder="1" applyAlignment="1">
      <alignment horizontal="right" vertical="center"/>
    </xf>
    <xf numFmtId="0" fontId="88" fillId="0" borderId="1" xfId="2" applyFont="1" applyBorder="1" applyAlignment="1">
      <alignment horizontal="right" vertical="center"/>
    </xf>
    <xf numFmtId="49" fontId="88" fillId="0" borderId="1" xfId="2" applyNumberFormat="1" applyFont="1" applyBorder="1" applyAlignment="1">
      <alignment horizontal="right" vertical="center"/>
    </xf>
    <xf numFmtId="185" fontId="88" fillId="0" borderId="0" xfId="1" applyNumberFormat="1" applyFont="1" applyBorder="1" applyAlignment="1">
      <alignment horizontal="right" vertical="center"/>
    </xf>
    <xf numFmtId="185" fontId="88" fillId="57" borderId="0" xfId="1" applyNumberFormat="1" applyFont="1" applyFill="1" applyBorder="1" applyAlignment="1">
      <alignment horizontal="right" vertical="center"/>
    </xf>
    <xf numFmtId="185" fontId="88" fillId="0" borderId="1" xfId="1" applyNumberFormat="1" applyFont="1" applyBorder="1" applyAlignment="1">
      <alignment horizontal="right" vertical="center"/>
    </xf>
    <xf numFmtId="185" fontId="88" fillId="0" borderId="0" xfId="1" applyNumberFormat="1" applyFont="1" applyFill="1" applyBorder="1" applyAlignment="1">
      <alignment horizontal="right" vertical="center"/>
    </xf>
    <xf numFmtId="0" fontId="66" fillId="0" borderId="0" xfId="549" applyAlignment="1">
      <alignment wrapText="1"/>
    </xf>
    <xf numFmtId="0" fontId="81" fillId="40" borderId="0" xfId="569" applyFill="1" applyAlignment="1">
      <alignment wrapText="1"/>
    </xf>
    <xf numFmtId="0" fontId="0" fillId="0" borderId="0" xfId="0"/>
    <xf numFmtId="0" fontId="2" fillId="0" borderId="0" xfId="2"/>
    <xf numFmtId="0" fontId="2" fillId="0" borderId="0" xfId="2" applyBorder="1"/>
    <xf numFmtId="0" fontId="68" fillId="49" borderId="0" xfId="569" applyFont="1" applyFill="1" applyAlignment="1">
      <alignment horizontal="center" vertical="center"/>
    </xf>
    <xf numFmtId="0" fontId="121" fillId="88" borderId="64" xfId="0" applyFont="1" applyFill="1" applyBorder="1" applyAlignment="1">
      <alignment vertical="center"/>
    </xf>
    <xf numFmtId="0" fontId="121" fillId="88" borderId="65" xfId="0" applyFont="1" applyFill="1" applyBorder="1" applyAlignment="1">
      <alignment vertical="center"/>
    </xf>
    <xf numFmtId="0" fontId="121" fillId="88" borderId="66" xfId="0" applyFont="1" applyFill="1" applyBorder="1" applyAlignment="1">
      <alignment vertical="center"/>
    </xf>
    <xf numFmtId="0" fontId="122" fillId="89" borderId="68" xfId="0" applyFont="1" applyFill="1" applyBorder="1" applyAlignment="1">
      <alignment horizontal="left" vertical="center" wrapText="1"/>
    </xf>
    <xf numFmtId="0" fontId="0" fillId="0" borderId="0" xfId="0" applyAlignment="1">
      <alignment vertical="center"/>
    </xf>
    <xf numFmtId="0" fontId="122" fillId="89" borderId="68" xfId="0" applyFont="1" applyFill="1" applyBorder="1" applyAlignment="1">
      <alignment horizontal="left" vertical="center"/>
    </xf>
    <xf numFmtId="0" fontId="122" fillId="58" borderId="68" xfId="0" applyFont="1" applyFill="1" applyBorder="1" applyAlignment="1">
      <alignment horizontal="left" vertical="center"/>
    </xf>
    <xf numFmtId="0" fontId="122" fillId="58" borderId="68" xfId="0" applyFont="1" applyFill="1" applyBorder="1" applyAlignment="1">
      <alignment horizontal="left" vertical="center" wrapText="1"/>
    </xf>
    <xf numFmtId="0" fontId="122" fillId="90" borderId="68" xfId="0" applyFont="1" applyFill="1" applyBorder="1" applyAlignment="1">
      <alignment horizontal="left" vertical="center"/>
    </xf>
    <xf numFmtId="0" fontId="122" fillId="90" borderId="68" xfId="0" applyFont="1" applyFill="1" applyBorder="1" applyAlignment="1">
      <alignment horizontal="left" vertical="center" wrapText="1"/>
    </xf>
    <xf numFmtId="0" fontId="0" fillId="0" borderId="0" xfId="0" applyFill="1"/>
    <xf numFmtId="0" fontId="44" fillId="0" borderId="0" xfId="952" applyFont="1"/>
    <xf numFmtId="0" fontId="2" fillId="0" borderId="0" xfId="952"/>
    <xf numFmtId="0" fontId="44" fillId="49" borderId="0" xfId="952" applyFont="1" applyFill="1"/>
    <xf numFmtId="0" fontId="86" fillId="49" borderId="0" xfId="952" applyFont="1" applyFill="1"/>
    <xf numFmtId="0" fontId="2" fillId="49" borderId="0" xfId="952" applyFill="1"/>
    <xf numFmtId="0" fontId="2" fillId="49" borderId="0" xfId="952" applyFont="1" applyFill="1"/>
    <xf numFmtId="0" fontId="2" fillId="49" borderId="0" xfId="952" applyFont="1" applyFill="1" applyBorder="1" applyAlignment="1">
      <alignment horizontal="left"/>
    </xf>
    <xf numFmtId="17" fontId="2" fillId="49" borderId="0" xfId="952" quotePrefix="1" applyNumberFormat="1" applyFont="1" applyFill="1" applyBorder="1"/>
    <xf numFmtId="0" fontId="2" fillId="49" borderId="0" xfId="952" applyFont="1" applyFill="1" applyBorder="1"/>
    <xf numFmtId="0" fontId="2" fillId="0" borderId="0" xfId="952" applyFont="1" applyFill="1"/>
    <xf numFmtId="0" fontId="2" fillId="0" borderId="0" xfId="952" applyFont="1" applyBorder="1" applyAlignment="1">
      <alignment horizontal="left"/>
    </xf>
    <xf numFmtId="49" fontId="2" fillId="49" borderId="0" xfId="952" quotePrefix="1" applyNumberFormat="1" applyFont="1" applyFill="1" applyBorder="1"/>
    <xf numFmtId="0" fontId="2" fillId="0" borderId="0" xfId="952" applyBorder="1"/>
    <xf numFmtId="0" fontId="2" fillId="0" borderId="0" xfId="952" applyFont="1" applyBorder="1"/>
    <xf numFmtId="0" fontId="2" fillId="0" borderId="0" xfId="952" applyFont="1" applyFill="1" applyBorder="1"/>
    <xf numFmtId="0" fontId="64" fillId="0" borderId="0" xfId="0" applyFont="1" applyFill="1"/>
    <xf numFmtId="0" fontId="124" fillId="47" borderId="68" xfId="0" applyFont="1" applyFill="1" applyBorder="1" applyAlignment="1">
      <alignment horizontal="left" vertical="center"/>
    </xf>
    <xf numFmtId="0" fontId="124" fillId="47" borderId="68" xfId="0" applyFont="1" applyFill="1" applyBorder="1" applyAlignment="1">
      <alignment horizontal="left" vertical="center" wrapText="1"/>
    </xf>
    <xf numFmtId="0" fontId="123" fillId="47" borderId="72" xfId="0" applyFont="1" applyFill="1" applyBorder="1" applyAlignment="1">
      <alignment horizontal="left" vertical="center"/>
    </xf>
    <xf numFmtId="0" fontId="123" fillId="47" borderId="67" xfId="0" applyFont="1" applyFill="1" applyBorder="1" applyAlignment="1">
      <alignment horizontal="left" vertical="center"/>
    </xf>
    <xf numFmtId="0" fontId="64" fillId="48" borderId="0" xfId="0" applyFont="1" applyFill="1"/>
    <xf numFmtId="0" fontId="2" fillId="49" borderId="0" xfId="569" applyFont="1" applyFill="1" applyBorder="1"/>
    <xf numFmtId="0" fontId="78" fillId="0" borderId="0" xfId="2" applyFont="1" applyAlignment="1">
      <alignment horizontal="left" vertical="center" wrapText="1"/>
    </xf>
    <xf numFmtId="0" fontId="88" fillId="0" borderId="0" xfId="2" applyFont="1" applyAlignment="1">
      <alignment horizontal="right" vertical="center"/>
    </xf>
    <xf numFmtId="165" fontId="88" fillId="0" borderId="0" xfId="1" applyFont="1" applyBorder="1" applyAlignment="1">
      <alignment horizontal="right" vertical="center"/>
    </xf>
    <xf numFmtId="165" fontId="88" fillId="49" borderId="0" xfId="1" applyFont="1" applyFill="1" applyBorder="1" applyAlignment="1">
      <alignment horizontal="right" vertical="center"/>
    </xf>
    <xf numFmtId="165" fontId="88" fillId="0" borderId="1" xfId="1" applyFont="1" applyBorder="1" applyAlignment="1">
      <alignment horizontal="right" vertical="center"/>
    </xf>
    <xf numFmtId="43" fontId="2" fillId="0" borderId="0" xfId="2" applyNumberFormat="1"/>
    <xf numFmtId="185" fontId="88" fillId="49" borderId="0" xfId="1" applyNumberFormat="1" applyFont="1" applyFill="1" applyBorder="1" applyAlignment="1">
      <alignment horizontal="right" vertical="center"/>
    </xf>
    <xf numFmtId="185" fontId="88" fillId="56" borderId="0" xfId="1" applyNumberFormat="1" applyFont="1" applyFill="1" applyBorder="1" applyAlignment="1">
      <alignment horizontal="right" vertical="center"/>
    </xf>
    <xf numFmtId="185" fontId="2" fillId="0" borderId="0" xfId="1" applyNumberFormat="1" applyFont="1" applyBorder="1" applyAlignment="1">
      <alignment horizontal="right"/>
    </xf>
    <xf numFmtId="49" fontId="88" fillId="0" borderId="1" xfId="1" applyNumberFormat="1" applyFont="1" applyBorder="1" applyAlignment="1">
      <alignment horizontal="right" vertical="center"/>
    </xf>
    <xf numFmtId="0" fontId="4" fillId="0" borderId="0" xfId="2" applyFont="1" applyAlignment="1">
      <alignment horizontal="left" vertical="center" wrapText="1"/>
    </xf>
    <xf numFmtId="0" fontId="44" fillId="49" borderId="0" xfId="2" applyFont="1" applyFill="1"/>
    <xf numFmtId="0" fontId="2" fillId="0" borderId="1" xfId="2" applyBorder="1" applyAlignment="1">
      <alignment horizontal="right"/>
    </xf>
    <xf numFmtId="49" fontId="2" fillId="0" borderId="1" xfId="2" applyNumberFormat="1" applyBorder="1" applyAlignment="1">
      <alignment horizontal="right"/>
    </xf>
    <xf numFmtId="0" fontId="2" fillId="0" borderId="0" xfId="2" applyAlignment="1">
      <alignment horizontal="right"/>
    </xf>
    <xf numFmtId="1" fontId="2" fillId="0" borderId="0" xfId="1" applyNumberFormat="1" applyFont="1" applyBorder="1" applyAlignment="1">
      <alignment horizontal="right"/>
    </xf>
    <xf numFmtId="1" fontId="2" fillId="49" borderId="0" xfId="1" applyNumberFormat="1" applyFont="1" applyFill="1" applyBorder="1" applyAlignment="1">
      <alignment horizontal="right"/>
    </xf>
    <xf numFmtId="1" fontId="2" fillId="0" borderId="0" xfId="1" applyNumberFormat="1" applyFont="1" applyFill="1" applyBorder="1" applyAlignment="1">
      <alignment horizontal="right"/>
    </xf>
    <xf numFmtId="1" fontId="2" fillId="0" borderId="1" xfId="1" applyNumberFormat="1" applyFont="1" applyBorder="1" applyAlignment="1">
      <alignment horizontal="right"/>
    </xf>
    <xf numFmtId="49" fontId="2" fillId="49" borderId="1" xfId="2" applyNumberFormat="1" applyFill="1" applyBorder="1" applyAlignment="1">
      <alignment horizontal="right"/>
    </xf>
    <xf numFmtId="0" fontId="2" fillId="49" borderId="0" xfId="2" applyFill="1"/>
    <xf numFmtId="0" fontId="2" fillId="49" borderId="0" xfId="2" applyFill="1" applyBorder="1"/>
    <xf numFmtId="0" fontId="78" fillId="49" borderId="0" xfId="2" applyFont="1" applyFill="1" applyAlignment="1">
      <alignment horizontal="left" vertical="center" wrapText="1"/>
    </xf>
    <xf numFmtId="185" fontId="2" fillId="49" borderId="0" xfId="2" applyNumberFormat="1" applyFill="1"/>
    <xf numFmtId="9" fontId="2" fillId="49" borderId="0" xfId="568" applyFont="1" applyFill="1"/>
    <xf numFmtId="0" fontId="88" fillId="49" borderId="1" xfId="2" applyFont="1" applyFill="1" applyBorder="1" applyAlignment="1">
      <alignment horizontal="right" vertical="center"/>
    </xf>
    <xf numFmtId="49" fontId="88" fillId="49" borderId="1" xfId="2" applyNumberFormat="1" applyFont="1" applyFill="1" applyBorder="1" applyAlignment="1">
      <alignment horizontal="right" vertical="center"/>
    </xf>
    <xf numFmtId="0" fontId="88" fillId="49" borderId="0" xfId="2" applyFont="1" applyFill="1" applyBorder="1" applyAlignment="1">
      <alignment horizontal="right" vertical="center"/>
    </xf>
    <xf numFmtId="185" fontId="88" fillId="49" borderId="1" xfId="1" applyNumberFormat="1" applyFont="1" applyFill="1" applyBorder="1" applyAlignment="1">
      <alignment horizontal="right" vertical="center"/>
    </xf>
    <xf numFmtId="0" fontId="0" fillId="49" borderId="0" xfId="0" applyFill="1"/>
    <xf numFmtId="0" fontId="88" fillId="49" borderId="0" xfId="2" applyFont="1" applyFill="1" applyBorder="1" applyAlignment="1">
      <alignment horizontal="left" vertical="center" wrapText="1"/>
    </xf>
    <xf numFmtId="0" fontId="0" fillId="49" borderId="0" xfId="0" applyFill="1" applyBorder="1"/>
    <xf numFmtId="3" fontId="88" fillId="49" borderId="1" xfId="2" applyNumberFormat="1" applyFont="1" applyFill="1" applyBorder="1" applyAlignment="1">
      <alignment horizontal="right" vertical="center"/>
    </xf>
    <xf numFmtId="0" fontId="2" fillId="0" borderId="51" xfId="2" applyBorder="1"/>
    <xf numFmtId="0" fontId="2" fillId="0" borderId="31" xfId="2" applyBorder="1"/>
    <xf numFmtId="0" fontId="2" fillId="0" borderId="52" xfId="2" applyBorder="1"/>
    <xf numFmtId="0" fontId="2" fillId="0" borderId="17" xfId="2" applyBorder="1"/>
    <xf numFmtId="0" fontId="2" fillId="0" borderId="11" xfId="2" applyBorder="1"/>
    <xf numFmtId="0" fontId="78" fillId="0" borderId="0" xfId="2" applyFont="1" applyBorder="1" applyAlignment="1">
      <alignment horizontal="left" vertical="center" wrapText="1"/>
    </xf>
    <xf numFmtId="0" fontId="44" fillId="0" borderId="0" xfId="2" applyFont="1" applyBorder="1"/>
    <xf numFmtId="185" fontId="2" fillId="0" borderId="0" xfId="2" applyNumberFormat="1" applyBorder="1"/>
    <xf numFmtId="0" fontId="2" fillId="0" borderId="20" xfId="2" applyBorder="1"/>
    <xf numFmtId="0" fontId="2" fillId="0" borderId="2" xfId="2" applyBorder="1"/>
    <xf numFmtId="0" fontId="2" fillId="0" borderId="21" xfId="2" applyBorder="1"/>
    <xf numFmtId="0" fontId="2" fillId="0" borderId="0" xfId="759"/>
    <xf numFmtId="0" fontId="128" fillId="0" borderId="0" xfId="759" applyFont="1"/>
    <xf numFmtId="0" fontId="2" fillId="0" borderId="0" xfId="759" applyAlignment="1">
      <alignment horizontal="left"/>
    </xf>
    <xf numFmtId="0" fontId="126" fillId="0" borderId="73" xfId="1442"/>
    <xf numFmtId="0" fontId="127" fillId="0" borderId="74" xfId="1443"/>
    <xf numFmtId="49" fontId="2" fillId="0" borderId="86" xfId="2" applyNumberFormat="1" applyBorder="1" applyAlignment="1">
      <alignment horizontal="right"/>
    </xf>
    <xf numFmtId="49" fontId="2" fillId="0" borderId="87" xfId="2" applyNumberFormat="1" applyBorder="1" applyAlignment="1">
      <alignment horizontal="right"/>
    </xf>
    <xf numFmtId="49" fontId="2" fillId="0" borderId="88" xfId="2" applyNumberFormat="1" applyBorder="1" applyAlignment="1">
      <alignment horizontal="right"/>
    </xf>
    <xf numFmtId="49" fontId="2" fillId="0" borderId="0" xfId="2" applyNumberFormat="1" applyAlignment="1">
      <alignment horizontal="right"/>
    </xf>
    <xf numFmtId="0" fontId="2" fillId="0" borderId="89" xfId="2" applyBorder="1"/>
    <xf numFmtId="185" fontId="0" fillId="0" borderId="90" xfId="571" applyNumberFormat="1" applyFont="1" applyBorder="1"/>
    <xf numFmtId="185" fontId="0" fillId="0" borderId="91" xfId="571" applyNumberFormat="1" applyFont="1" applyBorder="1"/>
    <xf numFmtId="185" fontId="0" fillId="0" borderId="92" xfId="571" applyNumberFormat="1" applyFont="1" applyBorder="1"/>
    <xf numFmtId="0" fontId="2" fillId="0" borderId="93" xfId="2" applyBorder="1"/>
    <xf numFmtId="185" fontId="0" fillId="0" borderId="30" xfId="571" applyNumberFormat="1" applyFont="1" applyBorder="1"/>
    <xf numFmtId="185" fontId="0" fillId="0" borderId="34" xfId="571" applyNumberFormat="1" applyFont="1" applyBorder="1"/>
    <xf numFmtId="185" fontId="0" fillId="0" borderId="94" xfId="571" applyNumberFormat="1" applyFont="1" applyBorder="1"/>
    <xf numFmtId="0" fontId="86" fillId="0" borderId="0" xfId="2" applyFont="1"/>
    <xf numFmtId="203" fontId="0" fillId="0" borderId="30" xfId="571" applyNumberFormat="1" applyFont="1" applyBorder="1"/>
    <xf numFmtId="203" fontId="0" fillId="0" borderId="34" xfId="571" applyNumberFormat="1" applyFont="1" applyBorder="1"/>
    <xf numFmtId="203" fontId="0" fillId="0" borderId="94" xfId="571" applyNumberFormat="1" applyFont="1" applyBorder="1"/>
    <xf numFmtId="204" fontId="0" fillId="0" borderId="30" xfId="571" applyNumberFormat="1" applyFont="1" applyBorder="1"/>
    <xf numFmtId="204" fontId="0" fillId="0" borderId="34" xfId="571" applyNumberFormat="1" applyFont="1" applyBorder="1"/>
    <xf numFmtId="204" fontId="0" fillId="0" borderId="94" xfId="571" applyNumberFormat="1" applyFont="1" applyBorder="1"/>
    <xf numFmtId="0" fontId="2" fillId="0" borderId="0" xfId="2" applyAlignment="1">
      <alignment horizontal="left"/>
    </xf>
    <xf numFmtId="0" fontId="126" fillId="0" borderId="73" xfId="1442" applyAlignment="1">
      <alignment horizontal="left"/>
    </xf>
    <xf numFmtId="0" fontId="137" fillId="45" borderId="0" xfId="2" applyFont="1" applyFill="1"/>
    <xf numFmtId="0" fontId="2" fillId="91" borderId="0" xfId="2" applyFill="1"/>
    <xf numFmtId="0" fontId="2" fillId="85" borderId="2" xfId="2" applyFill="1" applyBorder="1" applyAlignment="1">
      <alignment vertical="center"/>
    </xf>
    <xf numFmtId="0" fontId="2" fillId="85" borderId="21" xfId="2" applyFill="1" applyBorder="1" applyAlignment="1">
      <alignment vertical="center" wrapText="1"/>
    </xf>
    <xf numFmtId="0" fontId="2" fillId="85" borderId="99" xfId="2" applyFill="1" applyBorder="1" applyAlignment="1">
      <alignment vertical="center" wrapText="1"/>
    </xf>
    <xf numFmtId="0" fontId="2" fillId="85" borderId="30" xfId="2" applyFill="1" applyBorder="1" applyAlignment="1">
      <alignment vertical="center" wrapText="1"/>
    </xf>
    <xf numFmtId="0" fontId="2" fillId="85" borderId="99" xfId="2" applyFill="1" applyBorder="1" applyAlignment="1">
      <alignment vertical="center"/>
    </xf>
    <xf numFmtId="0" fontId="2" fillId="85" borderId="30" xfId="2" applyFill="1" applyBorder="1" applyAlignment="1">
      <alignment vertical="center"/>
    </xf>
    <xf numFmtId="0" fontId="2" fillId="46" borderId="0" xfId="2" applyFill="1"/>
    <xf numFmtId="0" fontId="2" fillId="85" borderId="99" xfId="2" applyFill="1" applyBorder="1"/>
    <xf numFmtId="0" fontId="2" fillId="85" borderId="30" xfId="2" applyFill="1" applyBorder="1"/>
    <xf numFmtId="0" fontId="2" fillId="85" borderId="0" xfId="2" applyFill="1"/>
    <xf numFmtId="2" fontId="88" fillId="0" borderId="0" xfId="2" applyNumberFormat="1" applyFont="1" applyAlignment="1">
      <alignment horizontal="right" vertical="center"/>
    </xf>
    <xf numFmtId="2" fontId="88" fillId="0" borderId="0" xfId="2" applyNumberFormat="1" applyFont="1" applyAlignment="1">
      <alignment horizontal="left" vertical="center"/>
    </xf>
    <xf numFmtId="0" fontId="88" fillId="0" borderId="0" xfId="2" applyFont="1" applyAlignment="1">
      <alignment horizontal="left" vertical="center"/>
    </xf>
    <xf numFmtId="0" fontId="2" fillId="58" borderId="78" xfId="759" applyFill="1" applyBorder="1"/>
    <xf numFmtId="0" fontId="2" fillId="58" borderId="79" xfId="2" applyFill="1" applyBorder="1" applyAlignment="1">
      <alignment horizontal="right"/>
    </xf>
    <xf numFmtId="0" fontId="2" fillId="58" borderId="79" xfId="759" applyFill="1" applyBorder="1"/>
    <xf numFmtId="0" fontId="2" fillId="58" borderId="80" xfId="759" applyFill="1" applyBorder="1"/>
    <xf numFmtId="0" fontId="2" fillId="58" borderId="81" xfId="759" applyFill="1" applyBorder="1"/>
    <xf numFmtId="0" fontId="129" fillId="58" borderId="0" xfId="2" applyFont="1" applyFill="1" applyAlignment="1">
      <alignment horizontal="left"/>
    </xf>
    <xf numFmtId="0" fontId="2" fillId="58" borderId="0" xfId="759" applyFill="1"/>
    <xf numFmtId="0" fontId="2" fillId="58" borderId="82" xfId="759" applyFill="1" applyBorder="1"/>
    <xf numFmtId="0" fontId="2" fillId="58" borderId="0" xfId="2" applyFill="1" applyAlignment="1">
      <alignment horizontal="right"/>
    </xf>
    <xf numFmtId="0" fontId="130" fillId="58" borderId="0" xfId="759" applyFont="1" applyFill="1"/>
    <xf numFmtId="0" fontId="88" fillId="58" borderId="0" xfId="2" applyFont="1" applyFill="1" applyAlignment="1">
      <alignment horizontal="right"/>
    </xf>
    <xf numFmtId="0" fontId="87" fillId="58" borderId="0" xfId="759" applyFont="1" applyFill="1" applyAlignment="1">
      <alignment horizontal="center"/>
    </xf>
    <xf numFmtId="0" fontId="87" fillId="58" borderId="0" xfId="2" applyFont="1" applyFill="1" applyAlignment="1">
      <alignment horizontal="center"/>
    </xf>
    <xf numFmtId="0" fontId="88" fillId="58" borderId="0" xfId="759" applyFont="1" applyFill="1"/>
    <xf numFmtId="205" fontId="1" fillId="58" borderId="0" xfId="621" applyNumberFormat="1" applyFont="1" applyFill="1" applyBorder="1" applyAlignment="1">
      <alignment horizontal="right" indent="2"/>
    </xf>
    <xf numFmtId="0" fontId="128" fillId="58" borderId="81" xfId="759" applyFont="1" applyFill="1" applyBorder="1"/>
    <xf numFmtId="0" fontId="2" fillId="58" borderId="83" xfId="759" applyFill="1" applyBorder="1"/>
    <xf numFmtId="0" fontId="2" fillId="58" borderId="84" xfId="759" applyFill="1" applyBorder="1"/>
    <xf numFmtId="0" fontId="2" fillId="58" borderId="84" xfId="759" applyFill="1" applyBorder="1" applyAlignment="1">
      <alignment horizontal="left"/>
    </xf>
    <xf numFmtId="0" fontId="2" fillId="58" borderId="85" xfId="759" applyFill="1" applyBorder="1"/>
    <xf numFmtId="0" fontId="86" fillId="49" borderId="0" xfId="2" applyFont="1" applyFill="1"/>
    <xf numFmtId="49" fontId="88" fillId="0" borderId="0" xfId="2" applyNumberFormat="1" applyFont="1" applyBorder="1" applyAlignment="1">
      <alignment horizontal="right" vertical="center"/>
    </xf>
    <xf numFmtId="3" fontId="88" fillId="0" borderId="0" xfId="2" applyNumberFormat="1" applyFont="1" applyBorder="1" applyAlignment="1">
      <alignment horizontal="right" vertical="center"/>
    </xf>
    <xf numFmtId="0" fontId="86" fillId="0" borderId="0" xfId="2" applyFont="1" applyBorder="1"/>
    <xf numFmtId="2" fontId="88" fillId="0" borderId="0" xfId="2" applyNumberFormat="1" applyFont="1" applyBorder="1" applyAlignment="1">
      <alignment horizontal="right" vertical="center"/>
    </xf>
    <xf numFmtId="0" fontId="2" fillId="45" borderId="93" xfId="2" applyFill="1" applyBorder="1"/>
    <xf numFmtId="165" fontId="0" fillId="45" borderId="30" xfId="571" applyFont="1" applyFill="1" applyBorder="1"/>
    <xf numFmtId="165" fontId="0" fillId="45" borderId="34" xfId="571" applyFont="1" applyFill="1" applyBorder="1"/>
    <xf numFmtId="185" fontId="0" fillId="45" borderId="34" xfId="571" applyNumberFormat="1" applyFont="1" applyFill="1" applyBorder="1"/>
    <xf numFmtId="185" fontId="0" fillId="45" borderId="94" xfId="571" applyNumberFormat="1" applyFont="1" applyFill="1" applyBorder="1"/>
    <xf numFmtId="0" fontId="2" fillId="45" borderId="95" xfId="2" applyFill="1" applyBorder="1"/>
    <xf numFmtId="165" fontId="0" fillId="45" borderId="96" xfId="571" applyFont="1" applyFill="1" applyBorder="1"/>
    <xf numFmtId="165" fontId="0" fillId="45" borderId="97" xfId="571" applyFont="1" applyFill="1" applyBorder="1"/>
    <xf numFmtId="165" fontId="0" fillId="45" borderId="98" xfId="571" applyFont="1" applyFill="1" applyBorder="1"/>
    <xf numFmtId="43" fontId="0" fillId="0" borderId="34" xfId="571" applyNumberFormat="1" applyFont="1" applyBorder="1"/>
    <xf numFmtId="0" fontId="139" fillId="92" borderId="0" xfId="549" applyFont="1" applyFill="1" applyBorder="1"/>
    <xf numFmtId="0" fontId="139" fillId="92" borderId="0" xfId="550" applyFont="1" applyFill="1" applyBorder="1" applyAlignment="1">
      <alignment vertical="center"/>
    </xf>
    <xf numFmtId="0" fontId="140" fillId="92" borderId="0" xfId="550" applyFont="1" applyFill="1" applyBorder="1" applyAlignment="1">
      <alignment vertical="center"/>
    </xf>
    <xf numFmtId="0" fontId="139" fillId="92" borderId="0" xfId="549" applyFont="1" applyFill="1" applyBorder="1" applyAlignment="1">
      <alignment vertical="center"/>
    </xf>
    <xf numFmtId="0" fontId="139" fillId="92" borderId="0" xfId="567" applyFont="1" applyFill="1" applyBorder="1" applyAlignment="1">
      <alignment vertical="center"/>
    </xf>
    <xf numFmtId="0" fontId="138" fillId="92" borderId="0" xfId="567" applyFont="1" applyFill="1" applyBorder="1"/>
    <xf numFmtId="0" fontId="139" fillId="92" borderId="0" xfId="567" quotePrefix="1" applyFont="1" applyFill="1" applyBorder="1" applyAlignment="1">
      <alignment vertical="center"/>
    </xf>
    <xf numFmtId="0" fontId="89" fillId="92" borderId="0" xfId="567" applyFont="1" applyFill="1" applyBorder="1" applyAlignment="1">
      <alignment vertical="center"/>
    </xf>
    <xf numFmtId="0" fontId="89" fillId="92" borderId="0" xfId="567" applyFont="1" applyFill="1" applyBorder="1"/>
    <xf numFmtId="0" fontId="141" fillId="92" borderId="0" xfId="550" applyFont="1" applyFill="1" applyBorder="1" applyAlignment="1">
      <alignment vertical="center"/>
    </xf>
    <xf numFmtId="0" fontId="138" fillId="92" borderId="2" xfId="549" applyFont="1" applyFill="1" applyBorder="1"/>
    <xf numFmtId="0" fontId="0" fillId="25" borderId="0" xfId="0" applyFill="1"/>
    <xf numFmtId="0" fontId="139" fillId="92" borderId="2" xfId="549" applyFont="1" applyFill="1" applyBorder="1"/>
    <xf numFmtId="0" fontId="69" fillId="49" borderId="0" xfId="549" applyFont="1" applyFill="1"/>
    <xf numFmtId="0" fontId="138" fillId="92" borderId="31" xfId="549" applyFont="1" applyFill="1" applyBorder="1"/>
    <xf numFmtId="0" fontId="138" fillId="92" borderId="0" xfId="549" applyFont="1" applyFill="1" applyBorder="1"/>
    <xf numFmtId="0" fontId="139" fillId="92" borderId="31" xfId="549" applyFont="1" applyFill="1" applyBorder="1"/>
    <xf numFmtId="0" fontId="138" fillId="92" borderId="0" xfId="549" applyFont="1" applyFill="1" applyBorder="1" applyAlignment="1">
      <alignment vertical="center"/>
    </xf>
    <xf numFmtId="0" fontId="2" fillId="93" borderId="78" xfId="759" applyFill="1" applyBorder="1"/>
    <xf numFmtId="0" fontId="2" fillId="93" borderId="79" xfId="759" applyFill="1" applyBorder="1"/>
    <xf numFmtId="0" fontId="2" fillId="93" borderId="79" xfId="759" applyFill="1" applyBorder="1" applyAlignment="1">
      <alignment horizontal="left"/>
    </xf>
    <xf numFmtId="0" fontId="2" fillId="93" borderId="80" xfId="759" applyFill="1" applyBorder="1"/>
    <xf numFmtId="0" fontId="2" fillId="93" borderId="81" xfId="759" applyFill="1" applyBorder="1"/>
    <xf numFmtId="0" fontId="2" fillId="93" borderId="0" xfId="759" applyFill="1" applyAlignment="1">
      <alignment horizontal="left"/>
    </xf>
    <xf numFmtId="0" fontId="2" fillId="93" borderId="0" xfId="759" applyFill="1"/>
    <xf numFmtId="0" fontId="2" fillId="93" borderId="82" xfId="759" applyFill="1" applyBorder="1"/>
    <xf numFmtId="0" fontId="131" fillId="93" borderId="0" xfId="2" applyFont="1" applyFill="1" applyAlignment="1">
      <alignment horizontal="left"/>
    </xf>
    <xf numFmtId="0" fontId="132" fillId="93" borderId="0" xfId="759" applyFont="1" applyFill="1"/>
    <xf numFmtId="0" fontId="133" fillId="93" borderId="0" xfId="759" applyFont="1" applyFill="1"/>
    <xf numFmtId="0" fontId="134" fillId="93" borderId="0" xfId="759" applyFont="1" applyFill="1"/>
    <xf numFmtId="0" fontId="2" fillId="93" borderId="83" xfId="759" applyFill="1" applyBorder="1"/>
    <xf numFmtId="0" fontId="2" fillId="93" borderId="84" xfId="759" applyFill="1" applyBorder="1"/>
    <xf numFmtId="0" fontId="2" fillId="93" borderId="84" xfId="759" applyFill="1" applyBorder="1" applyAlignment="1">
      <alignment horizontal="left"/>
    </xf>
    <xf numFmtId="0" fontId="2" fillId="93" borderId="85" xfId="759" applyFill="1" applyBorder="1"/>
    <xf numFmtId="0" fontId="135" fillId="93" borderId="0" xfId="759" applyFont="1" applyFill="1"/>
    <xf numFmtId="0" fontId="2" fillId="0" borderId="0" xfId="759" applyBorder="1"/>
    <xf numFmtId="0" fontId="143" fillId="93" borderId="0" xfId="759" applyFont="1" applyFill="1"/>
    <xf numFmtId="0" fontId="90" fillId="93" borderId="0" xfId="759" applyFont="1" applyFill="1" applyAlignment="1">
      <alignment horizontal="left"/>
    </xf>
    <xf numFmtId="0" fontId="90" fillId="93" borderId="0" xfId="759" applyFont="1" applyFill="1"/>
    <xf numFmtId="0" fontId="144" fillId="93" borderId="0" xfId="2" applyFont="1" applyFill="1" applyAlignment="1">
      <alignment horizontal="left"/>
    </xf>
    <xf numFmtId="0" fontId="143" fillId="92" borderId="0" xfId="2" applyFont="1" applyFill="1" applyBorder="1" applyAlignment="1">
      <alignment horizontal="left" wrapText="1"/>
    </xf>
    <xf numFmtId="0" fontId="146" fillId="92" borderId="51" xfId="2" applyFont="1" applyFill="1" applyBorder="1" applyAlignment="1"/>
    <xf numFmtId="0" fontId="146" fillId="92" borderId="57" xfId="2" applyFont="1" applyFill="1" applyBorder="1" applyAlignment="1"/>
    <xf numFmtId="0" fontId="146" fillId="92" borderId="31" xfId="2" applyFont="1" applyFill="1" applyBorder="1" applyAlignment="1"/>
    <xf numFmtId="0" fontId="146" fillId="92" borderId="52" xfId="2" applyFont="1" applyFill="1" applyBorder="1" applyAlignment="1"/>
    <xf numFmtId="0" fontId="146" fillId="92" borderId="17" xfId="2" applyFont="1" applyFill="1" applyBorder="1" applyAlignment="1"/>
    <xf numFmtId="0" fontId="146" fillId="92" borderId="0" xfId="2" applyFont="1" applyFill="1" applyBorder="1" applyAlignment="1"/>
    <xf numFmtId="0" fontId="146" fillId="92" borderId="11" xfId="2" applyFont="1" applyFill="1" applyBorder="1" applyAlignment="1"/>
    <xf numFmtId="0" fontId="80" fillId="92" borderId="17" xfId="2" applyFont="1" applyFill="1" applyBorder="1" applyAlignment="1">
      <alignment vertical="center"/>
    </xf>
    <xf numFmtId="0" fontId="80" fillId="92" borderId="0" xfId="2" applyFont="1" applyFill="1" applyBorder="1" applyAlignment="1">
      <alignment vertical="center"/>
    </xf>
    <xf numFmtId="0" fontId="80" fillId="92" borderId="11" xfId="2" applyFont="1" applyFill="1" applyBorder="1" applyAlignment="1">
      <alignment vertical="center"/>
    </xf>
    <xf numFmtId="0" fontId="80" fillId="92" borderId="20" xfId="2" applyFont="1" applyFill="1" applyBorder="1" applyAlignment="1">
      <alignment vertical="center"/>
    </xf>
    <xf numFmtId="0" fontId="80" fillId="92" borderId="2" xfId="2" applyFont="1" applyFill="1" applyBorder="1" applyAlignment="1">
      <alignment vertical="center"/>
    </xf>
    <xf numFmtId="0" fontId="80" fillId="92" borderId="21" xfId="2" applyFont="1" applyFill="1" applyBorder="1" applyAlignment="1">
      <alignment vertical="center"/>
    </xf>
    <xf numFmtId="0" fontId="146" fillId="92" borderId="51" xfId="2" applyFont="1" applyFill="1" applyBorder="1" applyAlignment="1">
      <alignment vertical="center" wrapText="1"/>
    </xf>
    <xf numFmtId="0" fontId="146" fillId="92" borderId="31" xfId="2" applyFont="1" applyFill="1" applyBorder="1" applyAlignment="1">
      <alignment vertical="center" wrapText="1"/>
    </xf>
    <xf numFmtId="0" fontId="146" fillId="92" borderId="52" xfId="2" applyFont="1" applyFill="1" applyBorder="1" applyAlignment="1">
      <alignment vertical="center" wrapText="1"/>
    </xf>
    <xf numFmtId="0" fontId="145" fillId="92" borderId="30" xfId="2" applyFont="1" applyFill="1" applyBorder="1" applyAlignment="1">
      <alignment vertical="center" wrapText="1"/>
    </xf>
    <xf numFmtId="0" fontId="146" fillId="92" borderId="57" xfId="2" applyFont="1" applyFill="1" applyBorder="1" applyAlignment="1">
      <alignment vertical="center" wrapText="1"/>
    </xf>
    <xf numFmtId="0" fontId="80" fillId="92" borderId="11" xfId="2" applyFont="1" applyFill="1" applyBorder="1" applyAlignment="1">
      <alignment vertical="center" wrapText="1"/>
    </xf>
    <xf numFmtId="0" fontId="80" fillId="92" borderId="21" xfId="2" applyFont="1" applyFill="1" applyBorder="1" applyAlignment="1">
      <alignment vertical="center" wrapText="1"/>
    </xf>
    <xf numFmtId="0" fontId="146" fillId="92" borderId="52" xfId="2" applyFont="1" applyFill="1" applyBorder="1" applyAlignment="1">
      <alignment vertical="top" wrapText="1"/>
    </xf>
    <xf numFmtId="0" fontId="146" fillId="92" borderId="11" xfId="2" applyFont="1" applyFill="1" applyBorder="1" applyAlignment="1">
      <alignment vertical="top" wrapText="1"/>
    </xf>
    <xf numFmtId="0" fontId="146" fillId="92" borderId="21" xfId="2" applyFont="1" applyFill="1" applyBorder="1" applyAlignment="1">
      <alignment vertical="top" wrapText="1"/>
    </xf>
    <xf numFmtId="0" fontId="143" fillId="92" borderId="0" xfId="2" applyFont="1" applyFill="1" applyBorder="1" applyAlignment="1">
      <alignment wrapText="1"/>
    </xf>
    <xf numFmtId="0" fontId="146" fillId="92" borderId="51" xfId="2" applyFont="1" applyFill="1" applyBorder="1"/>
    <xf numFmtId="0" fontId="146" fillId="92" borderId="31" xfId="2" applyFont="1" applyFill="1" applyBorder="1"/>
    <xf numFmtId="0" fontId="146" fillId="92" borderId="52" xfId="2" applyFont="1" applyFill="1" applyBorder="1"/>
    <xf numFmtId="0" fontId="143" fillId="92" borderId="0" xfId="2" applyFont="1" applyFill="1" applyAlignment="1">
      <alignment horizontal="left" wrapText="1"/>
    </xf>
    <xf numFmtId="0" fontId="146" fillId="92" borderId="51" xfId="0" applyFont="1" applyFill="1" applyBorder="1" applyAlignment="1">
      <alignment vertical="top" wrapText="1"/>
    </xf>
    <xf numFmtId="0" fontId="146" fillId="92" borderId="31" xfId="0" applyFont="1" applyFill="1" applyBorder="1" applyAlignment="1">
      <alignment vertical="top" wrapText="1"/>
    </xf>
    <xf numFmtId="0" fontId="146" fillId="92" borderId="52" xfId="0" applyFont="1" applyFill="1" applyBorder="1" applyAlignment="1">
      <alignment vertical="top" wrapText="1"/>
    </xf>
    <xf numFmtId="0" fontId="146" fillId="92" borderId="21" xfId="0" applyFont="1" applyFill="1" applyBorder="1" applyAlignment="1">
      <alignment vertical="top" wrapText="1"/>
    </xf>
    <xf numFmtId="0" fontId="146" fillId="92" borderId="51" xfId="2" applyFont="1" applyFill="1" applyBorder="1" applyAlignment="1">
      <alignment vertical="center"/>
    </xf>
    <xf numFmtId="0" fontId="146" fillId="92" borderId="31" xfId="2" applyFont="1" applyFill="1" applyBorder="1" applyAlignment="1">
      <alignment vertical="center"/>
    </xf>
    <xf numFmtId="0" fontId="146" fillId="92" borderId="52" xfId="2" applyFont="1" applyFill="1" applyBorder="1" applyAlignment="1">
      <alignment vertical="center"/>
    </xf>
    <xf numFmtId="0" fontId="86" fillId="49" borderId="0" xfId="952" applyFont="1" applyFill="1" applyAlignment="1">
      <alignment horizontal="left" vertical="center" wrapText="1"/>
    </xf>
    <xf numFmtId="0" fontId="67" fillId="49" borderId="0" xfId="549" applyFont="1" applyFill="1" applyAlignment="1">
      <alignment horizontal="center" vertical="center"/>
    </xf>
    <xf numFmtId="0" fontId="68" fillId="49" borderId="0" xfId="549" applyFont="1" applyFill="1" applyAlignment="1">
      <alignment horizontal="center"/>
    </xf>
    <xf numFmtId="0" fontId="142" fillId="93" borderId="75" xfId="759" applyFont="1" applyFill="1" applyBorder="1" applyAlignment="1">
      <alignment horizontal="center" vertical="center"/>
    </xf>
    <xf numFmtId="0" fontId="142" fillId="93" borderId="76" xfId="759" applyFont="1" applyFill="1" applyBorder="1" applyAlignment="1">
      <alignment horizontal="center" vertical="center"/>
    </xf>
    <xf numFmtId="0" fontId="142" fillId="93" borderId="77" xfId="759" applyFont="1" applyFill="1" applyBorder="1" applyAlignment="1">
      <alignment horizontal="center" vertical="center"/>
    </xf>
    <xf numFmtId="0" fontId="143" fillId="92" borderId="0" xfId="2" applyFont="1" applyFill="1" applyBorder="1" applyAlignment="1">
      <alignment horizontal="left" wrapText="1"/>
    </xf>
    <xf numFmtId="0" fontId="78" fillId="49" borderId="0" xfId="2" applyFont="1" applyFill="1" applyAlignment="1">
      <alignment horizontal="left" vertical="center" wrapText="1"/>
    </xf>
    <xf numFmtId="0" fontId="145" fillId="92" borderId="28" xfId="2" applyFont="1" applyFill="1" applyBorder="1" applyAlignment="1">
      <alignment horizontal="left" vertical="center" wrapText="1"/>
    </xf>
    <xf numFmtId="0" fontId="145" fillId="92" borderId="29" xfId="2" applyFont="1" applyFill="1" applyBorder="1" applyAlignment="1">
      <alignment horizontal="left" vertical="center" wrapText="1"/>
    </xf>
    <xf numFmtId="0" fontId="145" fillId="92" borderId="30" xfId="2" applyFont="1" applyFill="1" applyBorder="1" applyAlignment="1">
      <alignment horizontal="left" vertical="center" wrapText="1"/>
    </xf>
    <xf numFmtId="0" fontId="80" fillId="92" borderId="17" xfId="2" applyFont="1" applyFill="1" applyBorder="1" applyAlignment="1">
      <alignment horizontal="left" vertical="center" wrapText="1"/>
    </xf>
    <xf numFmtId="0" fontId="80" fillId="92" borderId="0" xfId="2" applyFont="1" applyFill="1" applyBorder="1" applyAlignment="1">
      <alignment horizontal="left" vertical="center" wrapText="1"/>
    </xf>
    <xf numFmtId="0" fontId="80" fillId="92" borderId="11" xfId="2" applyFont="1" applyFill="1" applyBorder="1" applyAlignment="1">
      <alignment horizontal="left" vertical="center" wrapText="1"/>
    </xf>
    <xf numFmtId="0" fontId="80" fillId="92" borderId="20" xfId="2" applyFont="1" applyFill="1" applyBorder="1" applyAlignment="1">
      <alignment horizontal="left" vertical="center" wrapText="1"/>
    </xf>
    <xf numFmtId="0" fontId="80" fillId="92" borderId="2" xfId="2" applyFont="1" applyFill="1" applyBorder="1" applyAlignment="1">
      <alignment horizontal="left" vertical="center" wrapText="1"/>
    </xf>
    <xf numFmtId="0" fontId="80" fillId="92" borderId="21" xfId="2" applyFont="1" applyFill="1" applyBorder="1" applyAlignment="1">
      <alignment horizontal="left" vertical="center" wrapText="1"/>
    </xf>
    <xf numFmtId="0" fontId="146" fillId="92" borderId="51" xfId="2" applyFont="1" applyFill="1" applyBorder="1" applyAlignment="1">
      <alignment horizontal="left" vertical="top" wrapText="1"/>
    </xf>
    <xf numFmtId="0" fontId="146" fillId="92" borderId="31" xfId="2" applyFont="1" applyFill="1" applyBorder="1" applyAlignment="1">
      <alignment horizontal="left" vertical="top" wrapText="1"/>
    </xf>
    <xf numFmtId="0" fontId="146" fillId="92" borderId="17" xfId="2" applyFont="1" applyFill="1" applyBorder="1" applyAlignment="1">
      <alignment horizontal="left" vertical="top" wrapText="1"/>
    </xf>
    <xf numFmtId="0" fontId="146" fillId="92" borderId="0" xfId="2" applyFont="1" applyFill="1" applyBorder="1" applyAlignment="1">
      <alignment horizontal="left" vertical="top" wrapText="1"/>
    </xf>
    <xf numFmtId="0" fontId="146" fillId="92" borderId="20" xfId="2" applyFont="1" applyFill="1" applyBorder="1" applyAlignment="1">
      <alignment horizontal="left" vertical="top" wrapText="1"/>
    </xf>
    <xf numFmtId="0" fontId="146" fillId="92" borderId="2" xfId="2" applyFont="1" applyFill="1" applyBorder="1" applyAlignment="1">
      <alignment horizontal="left" vertical="top" wrapText="1"/>
    </xf>
    <xf numFmtId="0" fontId="78" fillId="0" borderId="0" xfId="2" applyFont="1" applyBorder="1" applyAlignment="1">
      <alignment horizontal="left" vertical="center" wrapText="1"/>
    </xf>
    <xf numFmtId="0" fontId="145" fillId="92" borderId="99" xfId="2" applyFont="1" applyFill="1" applyBorder="1" applyAlignment="1">
      <alignment horizontal="left" vertical="center" wrapText="1"/>
    </xf>
    <xf numFmtId="0" fontId="143" fillId="92" borderId="0" xfId="2" applyFont="1" applyFill="1" applyAlignment="1">
      <alignment horizontal="left" wrapText="1"/>
    </xf>
    <xf numFmtId="0" fontId="78" fillId="0" borderId="0" xfId="2" applyFont="1" applyAlignment="1">
      <alignment horizontal="left" vertical="center" wrapText="1"/>
    </xf>
    <xf numFmtId="0" fontId="80" fillId="92" borderId="20" xfId="0" applyFont="1" applyFill="1" applyBorder="1" applyAlignment="1">
      <alignment horizontal="left" vertical="top" wrapText="1"/>
    </xf>
    <xf numFmtId="0" fontId="80" fillId="92" borderId="2" xfId="0" applyFont="1" applyFill="1" applyBorder="1" applyAlignment="1">
      <alignment horizontal="left" vertical="top" wrapText="1"/>
    </xf>
    <xf numFmtId="0" fontId="80" fillId="92" borderId="21" xfId="0" applyFont="1" applyFill="1" applyBorder="1" applyAlignment="1">
      <alignment horizontal="left" vertical="top" wrapText="1"/>
    </xf>
    <xf numFmtId="0" fontId="0" fillId="0" borderId="0" xfId="0" applyAlignment="1">
      <alignment horizontal="left" vertical="center"/>
    </xf>
    <xf numFmtId="0" fontId="3" fillId="4" borderId="0" xfId="2" applyFont="1" applyFill="1" applyBorder="1" applyAlignment="1">
      <alignment horizontal="left" wrapText="1"/>
    </xf>
    <xf numFmtId="0" fontId="121" fillId="89" borderId="71" xfId="0" applyFont="1" applyFill="1" applyBorder="1" applyAlignment="1">
      <alignment horizontal="left" vertical="center"/>
    </xf>
    <xf numFmtId="0" fontId="121" fillId="89" borderId="70" xfId="0" applyFont="1" applyFill="1" applyBorder="1" applyAlignment="1">
      <alignment horizontal="left" vertical="center"/>
    </xf>
    <xf numFmtId="0" fontId="121" fillId="89" borderId="67" xfId="0" applyFont="1" applyFill="1" applyBorder="1" applyAlignment="1">
      <alignment horizontal="left" vertical="center"/>
    </xf>
    <xf numFmtId="0" fontId="122" fillId="89" borderId="71" xfId="0" applyFont="1" applyFill="1" applyBorder="1" applyAlignment="1">
      <alignment horizontal="left" vertical="center"/>
    </xf>
    <xf numFmtId="0" fontId="122" fillId="89" borderId="67" xfId="0" applyFont="1" applyFill="1" applyBorder="1" applyAlignment="1">
      <alignment horizontal="left" vertical="center"/>
    </xf>
    <xf numFmtId="0" fontId="124" fillId="47" borderId="71" xfId="0" applyFont="1" applyFill="1" applyBorder="1" applyAlignment="1">
      <alignment horizontal="left" vertical="center"/>
    </xf>
    <xf numFmtId="0" fontId="124" fillId="47" borderId="67" xfId="0" applyFont="1" applyFill="1" applyBorder="1" applyAlignment="1">
      <alignment horizontal="left" vertical="center"/>
    </xf>
    <xf numFmtId="0" fontId="121" fillId="58" borderId="71" xfId="0" applyFont="1" applyFill="1" applyBorder="1" applyAlignment="1">
      <alignment horizontal="left" vertical="center"/>
    </xf>
    <xf numFmtId="0" fontId="121" fillId="58" borderId="70" xfId="0" applyFont="1" applyFill="1" applyBorder="1" applyAlignment="1">
      <alignment horizontal="left" vertical="center"/>
    </xf>
    <xf numFmtId="0" fontId="121" fillId="58" borderId="67" xfId="0" applyFont="1" applyFill="1" applyBorder="1" applyAlignment="1">
      <alignment horizontal="left" vertical="center"/>
    </xf>
    <xf numFmtId="0" fontId="124" fillId="47" borderId="69" xfId="0" applyFont="1" applyFill="1" applyBorder="1" applyAlignment="1">
      <alignment horizontal="center" vertical="center" wrapText="1"/>
    </xf>
    <xf numFmtId="0" fontId="124" fillId="47" borderId="70" xfId="0" applyFont="1" applyFill="1" applyBorder="1" applyAlignment="1">
      <alignment horizontal="center" vertical="center" wrapText="1"/>
    </xf>
    <xf numFmtId="0" fontId="124" fillId="47" borderId="67" xfId="0" applyFont="1" applyFill="1" applyBorder="1" applyAlignment="1">
      <alignment horizontal="center" vertical="center" wrapText="1"/>
    </xf>
    <xf numFmtId="0" fontId="122" fillId="89" borderId="70" xfId="0" applyFont="1" applyFill="1" applyBorder="1" applyAlignment="1">
      <alignment horizontal="left" vertical="center"/>
    </xf>
    <xf numFmtId="0" fontId="124" fillId="47" borderId="71" xfId="0" applyFont="1" applyFill="1" applyBorder="1" applyAlignment="1">
      <alignment horizontal="center" vertical="center" wrapText="1"/>
    </xf>
    <xf numFmtId="0" fontId="123" fillId="47" borderId="69" xfId="0" applyFont="1" applyFill="1" applyBorder="1" applyAlignment="1">
      <alignment horizontal="left" vertical="center" wrapText="1"/>
    </xf>
    <xf numFmtId="0" fontId="123" fillId="47" borderId="70" xfId="0" applyFont="1" applyFill="1" applyBorder="1" applyAlignment="1">
      <alignment horizontal="left" vertical="center" wrapText="1"/>
    </xf>
    <xf numFmtId="0" fontId="123" fillId="47" borderId="67" xfId="0" applyFont="1" applyFill="1" applyBorder="1" applyAlignment="1">
      <alignment horizontal="left" vertical="center" wrapText="1"/>
    </xf>
    <xf numFmtId="0" fontId="124" fillId="47" borderId="69" xfId="0" applyFont="1" applyFill="1" applyBorder="1" applyAlignment="1">
      <alignment horizontal="left" vertical="center"/>
    </xf>
    <xf numFmtId="0" fontId="124" fillId="47" borderId="70" xfId="0" applyFont="1" applyFill="1" applyBorder="1" applyAlignment="1">
      <alignment horizontal="left" vertical="center"/>
    </xf>
    <xf numFmtId="0" fontId="122" fillId="58" borderId="71" xfId="0" applyFont="1" applyFill="1" applyBorder="1" applyAlignment="1">
      <alignment horizontal="left" vertical="center"/>
    </xf>
    <xf numFmtId="0" fontId="122" fillId="58" borderId="70" xfId="0" applyFont="1" applyFill="1" applyBorder="1" applyAlignment="1">
      <alignment horizontal="left" vertical="center"/>
    </xf>
    <xf numFmtId="0" fontId="122" fillId="58" borderId="67" xfId="0" applyFont="1" applyFill="1" applyBorder="1" applyAlignment="1">
      <alignment horizontal="left" vertical="center"/>
    </xf>
    <xf numFmtId="0" fontId="81" fillId="92" borderId="19" xfId="569" applyFill="1" applyBorder="1"/>
    <xf numFmtId="0" fontId="84" fillId="92" borderId="0" xfId="569" applyFont="1" applyFill="1" applyBorder="1"/>
    <xf numFmtId="0" fontId="81" fillId="92" borderId="0" xfId="569" applyFill="1" applyBorder="1"/>
    <xf numFmtId="0" fontId="81" fillId="92" borderId="0" xfId="569" applyFill="1"/>
    <xf numFmtId="0" fontId="85" fillId="92" borderId="0" xfId="569" applyFont="1" applyFill="1"/>
    <xf numFmtId="0" fontId="44" fillId="92" borderId="0" xfId="569" applyFont="1" applyFill="1" applyBorder="1"/>
    <xf numFmtId="0" fontId="81" fillId="92" borderId="2" xfId="569" applyFill="1" applyBorder="1"/>
  </cellXfs>
  <cellStyles count="1444">
    <cellStyle name=" 1" xfId="3" xr:uid="{00000000-0005-0000-0000-000000000000}"/>
    <cellStyle name=" 1 2" xfId="4" xr:uid="{00000000-0005-0000-0000-000001000000}"/>
    <cellStyle name=" 1 2 2" xfId="5" xr:uid="{00000000-0005-0000-0000-000002000000}"/>
    <cellStyle name=" 1 2 2 2" xfId="600" xr:uid="{00000000-0005-0000-0000-000003000000}"/>
    <cellStyle name=" 1 2 3" xfId="6" xr:uid="{00000000-0005-0000-0000-000004000000}"/>
    <cellStyle name=" 1 2 3 2" xfId="695" xr:uid="{00000000-0005-0000-0000-000005000000}"/>
    <cellStyle name=" 1 2 4" xfId="599" xr:uid="{00000000-0005-0000-0000-000006000000}"/>
    <cellStyle name=" 1 3" xfId="7" xr:uid="{00000000-0005-0000-0000-000007000000}"/>
    <cellStyle name=" 1 3 2" xfId="8" xr:uid="{00000000-0005-0000-0000-000008000000}"/>
    <cellStyle name=" 1 3 3" xfId="601" xr:uid="{00000000-0005-0000-0000-000009000000}"/>
    <cellStyle name=" 1 4" xfId="9" xr:uid="{00000000-0005-0000-0000-00000A000000}"/>
    <cellStyle name=" 1 5" xfId="598" xr:uid="{00000000-0005-0000-0000-00000B000000}"/>
    <cellStyle name=" 1_29(d) - Gas extensions -tariffs" xfId="10" xr:uid="{00000000-0005-0000-0000-00000C000000}"/>
    <cellStyle name=" Writer Import]_x000a__x000a_Display Dialog=No_x000a__x000a__x000a__x000a_[Horizontal Arrange]_x000a__x000a_Dimensions Interlocking=Yes_x000a__x000a_Sum Hierarchy=Yes_x000a__x000a_Generate" xfId="852" xr:uid="{00000000-0005-0000-0000-00000D000000}"/>
    <cellStyle name=" Writer Import]_x000a__x000a_Display Dialog=No_x000a__x000a__x000a__x000a_[Horizontal Arrange]_x000a__x000a_Dimensions Interlocking=Yes_x000a__x000a_Sum Hierarchy=Yes_x000a__x000a_Generate 2" xfId="853" xr:uid="{00000000-0005-0000-0000-00000E000000}"/>
    <cellStyle name="_3GIS model v2.77_Distribution Business_Retail Fin Perform " xfId="11" xr:uid="{00000000-0005-0000-0000-00000F000000}"/>
    <cellStyle name="_3GIS model v2.77_Fleet Overhead Costs 2_Retail Fin Perform " xfId="12" xr:uid="{00000000-0005-0000-0000-000010000000}"/>
    <cellStyle name="_3GIS model v2.77_Fleet Overhead Costs_Retail Fin Perform " xfId="13" xr:uid="{00000000-0005-0000-0000-000011000000}"/>
    <cellStyle name="_3GIS model v2.77_Forecast 2_Retail Fin Perform " xfId="14" xr:uid="{00000000-0005-0000-0000-000012000000}"/>
    <cellStyle name="_3GIS model v2.77_Forecast_Retail Fin Perform " xfId="15" xr:uid="{00000000-0005-0000-0000-000013000000}"/>
    <cellStyle name="_3GIS model v2.77_Funding &amp; Cashflow_1_Retail Fin Perform " xfId="16" xr:uid="{00000000-0005-0000-0000-000014000000}"/>
    <cellStyle name="_3GIS model v2.77_Funding &amp; Cashflow_Retail Fin Perform " xfId="17" xr:uid="{00000000-0005-0000-0000-000015000000}"/>
    <cellStyle name="_3GIS model v2.77_Group P&amp;L_1_Retail Fin Perform " xfId="18" xr:uid="{00000000-0005-0000-0000-000016000000}"/>
    <cellStyle name="_3GIS model v2.77_Group P&amp;L_Retail Fin Perform " xfId="19" xr:uid="{00000000-0005-0000-0000-000017000000}"/>
    <cellStyle name="_3GIS model v2.77_Opening  Detailed BS_Retail Fin Perform " xfId="20" xr:uid="{00000000-0005-0000-0000-000018000000}"/>
    <cellStyle name="_3GIS model v2.77_OUTPUT DB_Retail Fin Perform " xfId="21" xr:uid="{00000000-0005-0000-0000-000019000000}"/>
    <cellStyle name="_3GIS model v2.77_OUTPUT EB_Retail Fin Perform " xfId="22" xr:uid="{00000000-0005-0000-0000-00001A000000}"/>
    <cellStyle name="_3GIS model v2.77_Report_Retail Fin Perform " xfId="23" xr:uid="{00000000-0005-0000-0000-00001B000000}"/>
    <cellStyle name="_3GIS model v2.77_Retail Fin Perform " xfId="24" xr:uid="{00000000-0005-0000-0000-00001C000000}"/>
    <cellStyle name="_3GIS model v2.77_Sheet2 2_Retail Fin Perform " xfId="25" xr:uid="{00000000-0005-0000-0000-00001D000000}"/>
    <cellStyle name="_3GIS model v2.77_Sheet2_Retail Fin Perform " xfId="26" xr:uid="{00000000-0005-0000-0000-00001E000000}"/>
    <cellStyle name="_Capex" xfId="27" xr:uid="{00000000-0005-0000-0000-00001F000000}"/>
    <cellStyle name="_Capex 2" xfId="28" xr:uid="{00000000-0005-0000-0000-000020000000}"/>
    <cellStyle name="_Capex 2 2" xfId="603" xr:uid="{00000000-0005-0000-0000-000021000000}"/>
    <cellStyle name="_Capex 3" xfId="602" xr:uid="{00000000-0005-0000-0000-000022000000}"/>
    <cellStyle name="_Capex_29(d) - Gas extensions -tariffs" xfId="29" xr:uid="{00000000-0005-0000-0000-000023000000}"/>
    <cellStyle name="_Capex_29(d) - Gas extensions -tariffs 2" xfId="604" xr:uid="{00000000-0005-0000-0000-000024000000}"/>
    <cellStyle name="_UED AMP 2009-14 Final 250309 Less PU" xfId="30" xr:uid="{00000000-0005-0000-0000-000025000000}"/>
    <cellStyle name="_UED AMP 2009-14 Final 250309 Less PU_1011 monthly" xfId="31" xr:uid="{00000000-0005-0000-0000-000026000000}"/>
    <cellStyle name="20% - Accent1 2" xfId="32" xr:uid="{00000000-0005-0000-0000-000027000000}"/>
    <cellStyle name="20% - Accent1 2 2" xfId="1110" xr:uid="{00000000-0005-0000-0000-000028000000}"/>
    <cellStyle name="20% - Accent1 3" xfId="33" xr:uid="{00000000-0005-0000-0000-000029000000}"/>
    <cellStyle name="20% - Accent2 2" xfId="34" xr:uid="{00000000-0005-0000-0000-00002A000000}"/>
    <cellStyle name="20% - Accent3 2" xfId="35" xr:uid="{00000000-0005-0000-0000-00002B000000}"/>
    <cellStyle name="20% - Accent4 2" xfId="36" xr:uid="{00000000-0005-0000-0000-00002C000000}"/>
    <cellStyle name="20% - Accent5 2" xfId="37" xr:uid="{00000000-0005-0000-0000-00002D000000}"/>
    <cellStyle name="20% - Accent5 2 2" xfId="1111" xr:uid="{00000000-0005-0000-0000-00002E000000}"/>
    <cellStyle name="20% - Accent6 2" xfId="38" xr:uid="{00000000-0005-0000-0000-00002F000000}"/>
    <cellStyle name="40% - Accent1 2" xfId="39" xr:uid="{00000000-0005-0000-0000-000030000000}"/>
    <cellStyle name="40% - Accent1 2 2" xfId="1112" xr:uid="{00000000-0005-0000-0000-000031000000}"/>
    <cellStyle name="40% - Accent1 3" xfId="40" xr:uid="{00000000-0005-0000-0000-000032000000}"/>
    <cellStyle name="40% - Accent2 2" xfId="41" xr:uid="{00000000-0005-0000-0000-000033000000}"/>
    <cellStyle name="40% - Accent3 2" xfId="42" xr:uid="{00000000-0005-0000-0000-000034000000}"/>
    <cellStyle name="40% - Accent4 2" xfId="43" xr:uid="{00000000-0005-0000-0000-000035000000}"/>
    <cellStyle name="40% - Accent5 2" xfId="44" xr:uid="{00000000-0005-0000-0000-000036000000}"/>
    <cellStyle name="40% - Accent5 2 2" xfId="1113" xr:uid="{00000000-0005-0000-0000-000037000000}"/>
    <cellStyle name="40% - Accent6 2" xfId="45" xr:uid="{00000000-0005-0000-0000-000038000000}"/>
    <cellStyle name="60% - Accent1 2" xfId="46" xr:uid="{00000000-0005-0000-0000-000039000000}"/>
    <cellStyle name="60% - Accent1 2 2" xfId="1114" xr:uid="{00000000-0005-0000-0000-00003A000000}"/>
    <cellStyle name="60% - Accent2 2" xfId="47" xr:uid="{00000000-0005-0000-0000-00003B000000}"/>
    <cellStyle name="60% - Accent3 2" xfId="48" xr:uid="{00000000-0005-0000-0000-00003C000000}"/>
    <cellStyle name="60% - Accent4 2" xfId="49" xr:uid="{00000000-0005-0000-0000-00003D000000}"/>
    <cellStyle name="60% - Accent5 2" xfId="50" xr:uid="{00000000-0005-0000-0000-00003E000000}"/>
    <cellStyle name="60% - Accent5 2 2" xfId="1115" xr:uid="{00000000-0005-0000-0000-00003F000000}"/>
    <cellStyle name="60% - Accent6 2" xfId="51" xr:uid="{00000000-0005-0000-0000-000040000000}"/>
    <cellStyle name="Accent1 - 20%" xfId="52" xr:uid="{00000000-0005-0000-0000-000041000000}"/>
    <cellStyle name="Accent1 - 40%" xfId="53" xr:uid="{00000000-0005-0000-0000-000042000000}"/>
    <cellStyle name="Accent1 - 60%" xfId="54" xr:uid="{00000000-0005-0000-0000-000043000000}"/>
    <cellStyle name="Accent1 2" xfId="55" xr:uid="{00000000-0005-0000-0000-000044000000}"/>
    <cellStyle name="Accent1 3" xfId="1116" xr:uid="{00000000-0005-0000-0000-000045000000}"/>
    <cellStyle name="Accent1 4" xfId="1117" xr:uid="{00000000-0005-0000-0000-000046000000}"/>
    <cellStyle name="Accent1 5" xfId="1118" xr:uid="{00000000-0005-0000-0000-000047000000}"/>
    <cellStyle name="Accent2 - 20%" xfId="56" xr:uid="{00000000-0005-0000-0000-000048000000}"/>
    <cellStyle name="Accent2 - 40%" xfId="57" xr:uid="{00000000-0005-0000-0000-000049000000}"/>
    <cellStyle name="Accent2 - 60%" xfId="58" xr:uid="{00000000-0005-0000-0000-00004A000000}"/>
    <cellStyle name="Accent2 2" xfId="59" xr:uid="{00000000-0005-0000-0000-00004B000000}"/>
    <cellStyle name="Accent2 3" xfId="1119" xr:uid="{00000000-0005-0000-0000-00004C000000}"/>
    <cellStyle name="Accent2 4" xfId="1120" xr:uid="{00000000-0005-0000-0000-00004D000000}"/>
    <cellStyle name="Accent2 5" xfId="1121" xr:uid="{00000000-0005-0000-0000-00004E000000}"/>
    <cellStyle name="Accent3 - 20%" xfId="60" xr:uid="{00000000-0005-0000-0000-00004F000000}"/>
    <cellStyle name="Accent3 - 40%" xfId="61" xr:uid="{00000000-0005-0000-0000-000050000000}"/>
    <cellStyle name="Accent3 - 60%" xfId="62" xr:uid="{00000000-0005-0000-0000-000051000000}"/>
    <cellStyle name="Accent3 2" xfId="63" xr:uid="{00000000-0005-0000-0000-000052000000}"/>
    <cellStyle name="Accent3 3" xfId="1122" xr:uid="{00000000-0005-0000-0000-000053000000}"/>
    <cellStyle name="Accent3 4" xfId="1123" xr:uid="{00000000-0005-0000-0000-000054000000}"/>
    <cellStyle name="Accent3 5" xfId="1124" xr:uid="{00000000-0005-0000-0000-000055000000}"/>
    <cellStyle name="Accent4 - 20%" xfId="64" xr:uid="{00000000-0005-0000-0000-000056000000}"/>
    <cellStyle name="Accent4 - 40%" xfId="65" xr:uid="{00000000-0005-0000-0000-000057000000}"/>
    <cellStyle name="Accent4 - 60%" xfId="66" xr:uid="{00000000-0005-0000-0000-000058000000}"/>
    <cellStyle name="Accent4 2" xfId="67" xr:uid="{00000000-0005-0000-0000-000059000000}"/>
    <cellStyle name="Accent4 3" xfId="1125" xr:uid="{00000000-0005-0000-0000-00005A000000}"/>
    <cellStyle name="Accent4 4" xfId="1126" xr:uid="{00000000-0005-0000-0000-00005B000000}"/>
    <cellStyle name="Accent4 5" xfId="1127" xr:uid="{00000000-0005-0000-0000-00005C000000}"/>
    <cellStyle name="Accent5 - 20%" xfId="68" xr:uid="{00000000-0005-0000-0000-00005D000000}"/>
    <cellStyle name="Accent5 - 40%" xfId="69" xr:uid="{00000000-0005-0000-0000-00005E000000}"/>
    <cellStyle name="Accent5 - 60%" xfId="70" xr:uid="{00000000-0005-0000-0000-00005F000000}"/>
    <cellStyle name="Accent5 2" xfId="71" xr:uid="{00000000-0005-0000-0000-000060000000}"/>
    <cellStyle name="Accent5 3" xfId="1128" xr:uid="{00000000-0005-0000-0000-000061000000}"/>
    <cellStyle name="Accent5 4" xfId="1129" xr:uid="{00000000-0005-0000-0000-000062000000}"/>
    <cellStyle name="Accent5 5" xfId="1130" xr:uid="{00000000-0005-0000-0000-000063000000}"/>
    <cellStyle name="Accent6 - 20%" xfId="72" xr:uid="{00000000-0005-0000-0000-000064000000}"/>
    <cellStyle name="Accent6 - 40%" xfId="73" xr:uid="{00000000-0005-0000-0000-000065000000}"/>
    <cellStyle name="Accent6 - 60%" xfId="74" xr:uid="{00000000-0005-0000-0000-000066000000}"/>
    <cellStyle name="Accent6 2" xfId="75" xr:uid="{00000000-0005-0000-0000-000067000000}"/>
    <cellStyle name="Accent6 3" xfId="1131" xr:uid="{00000000-0005-0000-0000-000068000000}"/>
    <cellStyle name="Accent6 4" xfId="1132" xr:uid="{00000000-0005-0000-0000-000069000000}"/>
    <cellStyle name="Accent6 5" xfId="1133" xr:uid="{00000000-0005-0000-0000-00006A000000}"/>
    <cellStyle name="Actual_LEOY" xfId="854" xr:uid="{00000000-0005-0000-0000-00006B000000}"/>
    <cellStyle name="Agara" xfId="76" xr:uid="{00000000-0005-0000-0000-00006C000000}"/>
    <cellStyle name="Assumption" xfId="855" xr:uid="{00000000-0005-0000-0000-00006D000000}"/>
    <cellStyle name="B79812_.wvu.PrintTitlest" xfId="77" xr:uid="{00000000-0005-0000-0000-00006E000000}"/>
    <cellStyle name="Bad 2" xfId="78" xr:uid="{00000000-0005-0000-0000-000070000000}"/>
    <cellStyle name="Black" xfId="79" xr:uid="{00000000-0005-0000-0000-000071000000}"/>
    <cellStyle name="Blockout" xfId="80" xr:uid="{00000000-0005-0000-0000-000072000000}"/>
    <cellStyle name="Blockout 2" xfId="81" xr:uid="{00000000-0005-0000-0000-000073000000}"/>
    <cellStyle name="Blockout 2 2" xfId="605" xr:uid="{00000000-0005-0000-0000-000074000000}"/>
    <cellStyle name="Blockout 2 2 2" xfId="1134" xr:uid="{00000000-0005-0000-0000-000075000000}"/>
    <cellStyle name="Blockout 3" xfId="82" xr:uid="{00000000-0005-0000-0000-000076000000}"/>
    <cellStyle name="Blockout 3 2" xfId="696" xr:uid="{00000000-0005-0000-0000-000077000000}"/>
    <cellStyle name="Blockout 4" xfId="570" xr:uid="{00000000-0005-0000-0000-000078000000}"/>
    <cellStyle name="Blockout 4 2" xfId="1135" xr:uid="{00000000-0005-0000-0000-000079000000}"/>
    <cellStyle name="Blue" xfId="83" xr:uid="{00000000-0005-0000-0000-00007A000000}"/>
    <cellStyle name="Calculation 2" xfId="84" xr:uid="{00000000-0005-0000-0000-00007B000000}"/>
    <cellStyle name="Calculation 2 2" xfId="85" xr:uid="{00000000-0005-0000-0000-00007C000000}"/>
    <cellStyle name="Calculation 2 2 2" xfId="927" xr:uid="{00000000-0005-0000-0000-00007D000000}"/>
    <cellStyle name="Calculation 2 2 2 2" xfId="1136" xr:uid="{00000000-0005-0000-0000-00007E000000}"/>
    <cellStyle name="Calculation 2 2 3" xfId="1137" xr:uid="{00000000-0005-0000-0000-00007F000000}"/>
    <cellStyle name="Calculation 2 2 3 2" xfId="1138" xr:uid="{00000000-0005-0000-0000-000080000000}"/>
    <cellStyle name="Calculation 2 2 4" xfId="1139" xr:uid="{00000000-0005-0000-0000-000081000000}"/>
    <cellStyle name="Calculation 2 2 5" xfId="1140" xr:uid="{00000000-0005-0000-0000-000082000000}"/>
    <cellStyle name="Calculation 2 3" xfId="86" xr:uid="{00000000-0005-0000-0000-000083000000}"/>
    <cellStyle name="Calculation 2 3 2" xfId="928" xr:uid="{00000000-0005-0000-0000-000084000000}"/>
    <cellStyle name="Calculation 2 3 2 2" xfId="1141" xr:uid="{00000000-0005-0000-0000-000085000000}"/>
    <cellStyle name="Calculation 2 3 3" xfId="1142" xr:uid="{00000000-0005-0000-0000-000086000000}"/>
    <cellStyle name="Calculation 2 3 3 2" xfId="1143" xr:uid="{00000000-0005-0000-0000-000087000000}"/>
    <cellStyle name="Calculation 2 3 4" xfId="1144" xr:uid="{00000000-0005-0000-0000-000088000000}"/>
    <cellStyle name="Calculation 2 3 5" xfId="1145" xr:uid="{00000000-0005-0000-0000-000089000000}"/>
    <cellStyle name="Calculation 2 4" xfId="926" xr:uid="{00000000-0005-0000-0000-00008A000000}"/>
    <cellStyle name="Calculation 2 4 2" xfId="1146" xr:uid="{00000000-0005-0000-0000-00008B000000}"/>
    <cellStyle name="Calculation 2 4 2 2" xfId="1147" xr:uid="{00000000-0005-0000-0000-00008C000000}"/>
    <cellStyle name="Calculation 2 4 3" xfId="1148" xr:uid="{00000000-0005-0000-0000-00008D000000}"/>
    <cellStyle name="Calculation 2 4 3 2" xfId="1149" xr:uid="{00000000-0005-0000-0000-00008E000000}"/>
    <cellStyle name="Calculation 2 4 4" xfId="1150" xr:uid="{00000000-0005-0000-0000-00008F000000}"/>
    <cellStyle name="Calculation 2 5" xfId="1151" xr:uid="{00000000-0005-0000-0000-000090000000}"/>
    <cellStyle name="Calculation 2 5 2" xfId="1152" xr:uid="{00000000-0005-0000-0000-000091000000}"/>
    <cellStyle name="Calculation 2 5 2 2" xfId="1153" xr:uid="{00000000-0005-0000-0000-000092000000}"/>
    <cellStyle name="Calculation 2 5 3" xfId="1154" xr:uid="{00000000-0005-0000-0000-000093000000}"/>
    <cellStyle name="Calculation 2 5 3 2" xfId="1155" xr:uid="{00000000-0005-0000-0000-000094000000}"/>
    <cellStyle name="Calculation 2 5 4" xfId="1156" xr:uid="{00000000-0005-0000-0000-000095000000}"/>
    <cellStyle name="Calculation 2 6" xfId="1157" xr:uid="{00000000-0005-0000-0000-000096000000}"/>
    <cellStyle name="Calculation 2 7" xfId="1158" xr:uid="{00000000-0005-0000-0000-000097000000}"/>
    <cellStyle name="Check" xfId="856" xr:uid="{00000000-0005-0000-0000-000098000000}"/>
    <cellStyle name="Check 2" xfId="1018" xr:uid="{00000000-0005-0000-0000-000099000000}"/>
    <cellStyle name="Check Cell 2" xfId="87" xr:uid="{00000000-0005-0000-0000-00009A000000}"/>
    <cellStyle name="Check Cell 2 2" xfId="1159" xr:uid="{00000000-0005-0000-0000-00009B000000}"/>
    <cellStyle name="Check Cell 2 2 2" xfId="1160" xr:uid="{00000000-0005-0000-0000-00009C000000}"/>
    <cellStyle name="Check Cell 2 2 2 2" xfId="88" xr:uid="{00000000-0005-0000-0000-00009D000000}"/>
    <cellStyle name="Check Cell 3" xfId="857" xr:uid="{00000000-0005-0000-0000-00009E000000}"/>
    <cellStyle name="Comma" xfId="1" builtinId="3"/>
    <cellStyle name="Comma [0] 2" xfId="858" xr:uid="{00000000-0005-0000-0000-0000A0000000}"/>
    <cellStyle name="Comma [0]7Z_87C" xfId="89" xr:uid="{00000000-0005-0000-0000-0000A1000000}"/>
    <cellStyle name="Comma [1]" xfId="552" xr:uid="{00000000-0005-0000-0000-0000A2000000}"/>
    <cellStyle name="Comma [2]" xfId="553" xr:uid="{00000000-0005-0000-0000-0000A3000000}"/>
    <cellStyle name="Comma [4]" xfId="554" xr:uid="{00000000-0005-0000-0000-0000A4000000}"/>
    <cellStyle name="Comma 0" xfId="90" xr:uid="{00000000-0005-0000-0000-0000A5000000}"/>
    <cellStyle name="Comma 1" xfId="91" xr:uid="{00000000-0005-0000-0000-0000A6000000}"/>
    <cellStyle name="Comma 1 2" xfId="92" xr:uid="{00000000-0005-0000-0000-0000A7000000}"/>
    <cellStyle name="Comma 1 2 2" xfId="607" xr:uid="{00000000-0005-0000-0000-0000A8000000}"/>
    <cellStyle name="Comma 1 3" xfId="606" xr:uid="{00000000-0005-0000-0000-0000A9000000}"/>
    <cellStyle name="Comma 10" xfId="93" xr:uid="{00000000-0005-0000-0000-0000AA000000}"/>
    <cellStyle name="Comma 10 2" xfId="834" xr:uid="{00000000-0005-0000-0000-0000AB000000}"/>
    <cellStyle name="Comma 10 3" xfId="1063" xr:uid="{00000000-0005-0000-0000-0000AC000000}"/>
    <cellStyle name="Comma 11" xfId="571" xr:uid="{00000000-0005-0000-0000-0000AD000000}"/>
    <cellStyle name="Comma 11 2" xfId="1023" xr:uid="{00000000-0005-0000-0000-0000AE000000}"/>
    <cellStyle name="Comma 11 3" xfId="1161" xr:uid="{00000000-0005-0000-0000-0000AF000000}"/>
    <cellStyle name="Comma 12" xfId="582" xr:uid="{00000000-0005-0000-0000-0000B0000000}"/>
    <cellStyle name="Comma 13" xfId="806" xr:uid="{00000000-0005-0000-0000-0000B1000000}"/>
    <cellStyle name="Comma 14" xfId="687" xr:uid="{00000000-0005-0000-0000-0000B2000000}"/>
    <cellStyle name="Comma 15" xfId="807" xr:uid="{00000000-0005-0000-0000-0000B3000000}"/>
    <cellStyle name="Comma 16" xfId="592" xr:uid="{00000000-0005-0000-0000-0000B4000000}"/>
    <cellStyle name="Comma 17" xfId="813" xr:uid="{00000000-0005-0000-0000-0000B5000000}"/>
    <cellStyle name="Comma 18" xfId="921" xr:uid="{00000000-0005-0000-0000-0000B6000000}"/>
    <cellStyle name="Comma 19" xfId="1024" xr:uid="{00000000-0005-0000-0000-0000B7000000}"/>
    <cellStyle name="Comma 2" xfId="94" xr:uid="{00000000-0005-0000-0000-0000B8000000}"/>
    <cellStyle name="Comma 2 2" xfId="95" xr:uid="{00000000-0005-0000-0000-0000B9000000}"/>
    <cellStyle name="Comma 2 2 2" xfId="96" xr:uid="{00000000-0005-0000-0000-0000BA000000}"/>
    <cellStyle name="Comma 2 2 2 2" xfId="697" xr:uid="{00000000-0005-0000-0000-0000BB000000}"/>
    <cellStyle name="Comma 2 2 2 2 2" xfId="1022" xr:uid="{00000000-0005-0000-0000-0000BC000000}"/>
    <cellStyle name="Comma 2 2 3" xfId="97" xr:uid="{00000000-0005-0000-0000-0000BD000000}"/>
    <cellStyle name="Comma 2 2 3 2" xfId="835" xr:uid="{00000000-0005-0000-0000-0000BE000000}"/>
    <cellStyle name="Comma 2 2 3 3" xfId="1064" xr:uid="{00000000-0005-0000-0000-0000BF000000}"/>
    <cellStyle name="Comma 2 2 4" xfId="819" xr:uid="{00000000-0005-0000-0000-0000C0000000}"/>
    <cellStyle name="Comma 2 2 5" xfId="1034" xr:uid="{00000000-0005-0000-0000-0000C1000000}"/>
    <cellStyle name="Comma 2 3" xfId="98" xr:uid="{00000000-0005-0000-0000-0000C2000000}"/>
    <cellStyle name="Comma 2 3 2" xfId="99" xr:uid="{00000000-0005-0000-0000-0000C3000000}"/>
    <cellStyle name="Comma 2 3 2 2" xfId="609" xr:uid="{00000000-0005-0000-0000-0000C4000000}"/>
    <cellStyle name="Comma 2 3 2 3" xfId="821" xr:uid="{00000000-0005-0000-0000-0000C5000000}"/>
    <cellStyle name="Comma 2 3 2 4" xfId="1036" xr:uid="{00000000-0005-0000-0000-0000C6000000}"/>
    <cellStyle name="Comma 2 3 3" xfId="608" xr:uid="{00000000-0005-0000-0000-0000C7000000}"/>
    <cellStyle name="Comma 2 3 4" xfId="820" xr:uid="{00000000-0005-0000-0000-0000C8000000}"/>
    <cellStyle name="Comma 2 3 5" xfId="1035" xr:uid="{00000000-0005-0000-0000-0000C9000000}"/>
    <cellStyle name="Comma 2 4" xfId="100" xr:uid="{00000000-0005-0000-0000-0000CA000000}"/>
    <cellStyle name="Comma 2 4 2" xfId="610" xr:uid="{00000000-0005-0000-0000-0000CB000000}"/>
    <cellStyle name="Comma 2 4 3" xfId="822" xr:uid="{00000000-0005-0000-0000-0000CC000000}"/>
    <cellStyle name="Comma 2 4 4" xfId="1037" xr:uid="{00000000-0005-0000-0000-0000CD000000}"/>
    <cellStyle name="Comma 2 5" xfId="101" xr:uid="{00000000-0005-0000-0000-0000CE000000}"/>
    <cellStyle name="Comma 2 5 2" xfId="611" xr:uid="{00000000-0005-0000-0000-0000CF000000}"/>
    <cellStyle name="Comma 2 5 2 2" xfId="1162" xr:uid="{00000000-0005-0000-0000-0000D0000000}"/>
    <cellStyle name="Comma 2 6" xfId="102" xr:uid="{00000000-0005-0000-0000-0000D1000000}"/>
    <cellStyle name="Comma 2 6 2" xfId="698" xr:uid="{00000000-0005-0000-0000-0000D2000000}"/>
    <cellStyle name="Comma 2 6 3" xfId="836" xr:uid="{00000000-0005-0000-0000-0000D3000000}"/>
    <cellStyle name="Comma 2 6 4" xfId="1065" xr:uid="{00000000-0005-0000-0000-0000D4000000}"/>
    <cellStyle name="Comma 2 7" xfId="584" xr:uid="{00000000-0005-0000-0000-0000D5000000}"/>
    <cellStyle name="Comma 2 8" xfId="816" xr:uid="{00000000-0005-0000-0000-0000D6000000}"/>
    <cellStyle name="Comma 2 9" xfId="1029" xr:uid="{00000000-0005-0000-0000-0000D7000000}"/>
    <cellStyle name="Comma 20" xfId="1026" xr:uid="{00000000-0005-0000-0000-0000D8000000}"/>
    <cellStyle name="Comma 21" xfId="1440" xr:uid="{00000000-0005-0000-0000-0000D9000000}"/>
    <cellStyle name="Comma 3" xfId="103" xr:uid="{00000000-0005-0000-0000-0000DA000000}"/>
    <cellStyle name="Comma 3 2" xfId="104" xr:uid="{00000000-0005-0000-0000-0000DB000000}"/>
    <cellStyle name="Comma 3 2 2" xfId="105" xr:uid="{00000000-0005-0000-0000-0000DC000000}"/>
    <cellStyle name="Comma 3 2 2 2" xfId="699" xr:uid="{00000000-0005-0000-0000-0000DD000000}"/>
    <cellStyle name="Comma 3 2 3" xfId="613" xr:uid="{00000000-0005-0000-0000-0000DE000000}"/>
    <cellStyle name="Comma 3 3" xfId="106" xr:uid="{00000000-0005-0000-0000-0000DF000000}"/>
    <cellStyle name="Comma 3 3 2" xfId="107" xr:uid="{00000000-0005-0000-0000-0000E0000000}"/>
    <cellStyle name="Comma 3 3 2 2" xfId="700" xr:uid="{00000000-0005-0000-0000-0000E1000000}"/>
    <cellStyle name="Comma 3 3 3" xfId="614" xr:uid="{00000000-0005-0000-0000-0000E2000000}"/>
    <cellStyle name="Comma 3 4" xfId="108" xr:uid="{00000000-0005-0000-0000-0000E3000000}"/>
    <cellStyle name="Comma 3 4 2" xfId="701" xr:uid="{00000000-0005-0000-0000-0000E4000000}"/>
    <cellStyle name="Comma 3 5" xfId="109" xr:uid="{00000000-0005-0000-0000-0000E5000000}"/>
    <cellStyle name="Comma 3 5 2" xfId="702" xr:uid="{00000000-0005-0000-0000-0000E6000000}"/>
    <cellStyle name="Comma 3 6" xfId="110" xr:uid="{00000000-0005-0000-0000-0000E7000000}"/>
    <cellStyle name="Comma 3 6 2" xfId="703" xr:uid="{00000000-0005-0000-0000-0000E8000000}"/>
    <cellStyle name="Comma 3 6 3" xfId="837" xr:uid="{00000000-0005-0000-0000-0000E9000000}"/>
    <cellStyle name="Comma 3 6 4" xfId="1066" xr:uid="{00000000-0005-0000-0000-0000EA000000}"/>
    <cellStyle name="Comma 3 7" xfId="612" xr:uid="{00000000-0005-0000-0000-0000EB000000}"/>
    <cellStyle name="Comma 4" xfId="111" xr:uid="{00000000-0005-0000-0000-0000EC000000}"/>
    <cellStyle name="Comma 4 2" xfId="112" xr:uid="{00000000-0005-0000-0000-0000ED000000}"/>
    <cellStyle name="Comma 4 2 2" xfId="704" xr:uid="{00000000-0005-0000-0000-0000EE000000}"/>
    <cellStyle name="Comma 4 2 3" xfId="838" xr:uid="{00000000-0005-0000-0000-0000EF000000}"/>
    <cellStyle name="Comma 4 2 4" xfId="1067" xr:uid="{00000000-0005-0000-0000-0000F0000000}"/>
    <cellStyle name="Comma 4 3" xfId="615" xr:uid="{00000000-0005-0000-0000-0000F1000000}"/>
    <cellStyle name="Comma 5" xfId="113" xr:uid="{00000000-0005-0000-0000-0000F2000000}"/>
    <cellStyle name="Comma 5 2" xfId="616" xr:uid="{00000000-0005-0000-0000-0000F3000000}"/>
    <cellStyle name="Comma 5 2 2" xfId="1163" xr:uid="{00000000-0005-0000-0000-0000F4000000}"/>
    <cellStyle name="Comma 6" xfId="114" xr:uid="{00000000-0005-0000-0000-0000F5000000}"/>
    <cellStyle name="Comma 6 2" xfId="617" xr:uid="{00000000-0005-0000-0000-0000F6000000}"/>
    <cellStyle name="Comma 7" xfId="115" xr:uid="{00000000-0005-0000-0000-0000F7000000}"/>
    <cellStyle name="Comma 7 2" xfId="618" xr:uid="{00000000-0005-0000-0000-0000F8000000}"/>
    <cellStyle name="Comma 7 3" xfId="823" xr:uid="{00000000-0005-0000-0000-0000F9000000}"/>
    <cellStyle name="Comma 7 4" xfId="1038" xr:uid="{00000000-0005-0000-0000-0000FA000000}"/>
    <cellStyle name="Comma 8" xfId="116" xr:uid="{00000000-0005-0000-0000-0000FB000000}"/>
    <cellStyle name="Comma 8 2" xfId="619" xr:uid="{00000000-0005-0000-0000-0000FC000000}"/>
    <cellStyle name="Comma 8 3" xfId="824" xr:uid="{00000000-0005-0000-0000-0000FD000000}"/>
    <cellStyle name="Comma 8 4" xfId="1039" xr:uid="{00000000-0005-0000-0000-0000FE000000}"/>
    <cellStyle name="Comma 9" xfId="117" xr:uid="{00000000-0005-0000-0000-0000FF000000}"/>
    <cellStyle name="Comma 9 2" xfId="118" xr:uid="{00000000-0005-0000-0000-000000010000}"/>
    <cellStyle name="Comma 9 2 2" xfId="840" xr:uid="{00000000-0005-0000-0000-000001010000}"/>
    <cellStyle name="Comma 9 2 3" xfId="1069" xr:uid="{00000000-0005-0000-0000-000002010000}"/>
    <cellStyle name="Comma 9 3" xfId="119" xr:uid="{00000000-0005-0000-0000-000003010000}"/>
    <cellStyle name="Comma 9 3 2" xfId="841" xr:uid="{00000000-0005-0000-0000-000004010000}"/>
    <cellStyle name="Comma 9 3 3" xfId="1070" xr:uid="{00000000-0005-0000-0000-000005010000}"/>
    <cellStyle name="Comma 9 4" xfId="839" xr:uid="{00000000-0005-0000-0000-000006010000}"/>
    <cellStyle name="Comma 9 5" xfId="1068" xr:uid="{00000000-0005-0000-0000-000007010000}"/>
    <cellStyle name="Comma0" xfId="120" xr:uid="{00000000-0005-0000-0000-000008010000}"/>
    <cellStyle name="Currency 10" xfId="814" xr:uid="{00000000-0005-0000-0000-00000A010000}"/>
    <cellStyle name="Currency 11" xfId="121" xr:uid="{00000000-0005-0000-0000-00000B010000}"/>
    <cellStyle name="Currency 11 2" xfId="122" xr:uid="{00000000-0005-0000-0000-00000C010000}"/>
    <cellStyle name="Currency 11 2 2" xfId="621" xr:uid="{00000000-0005-0000-0000-00000D010000}"/>
    <cellStyle name="Currency 11 2 2 2" xfId="1021" xr:uid="{00000000-0005-0000-0000-00000E010000}"/>
    <cellStyle name="Currency 11 2 3" xfId="826" xr:uid="{00000000-0005-0000-0000-00000F010000}"/>
    <cellStyle name="Currency 11 2 4" xfId="1041" xr:uid="{00000000-0005-0000-0000-000010010000}"/>
    <cellStyle name="Currency 11 3" xfId="620" xr:uid="{00000000-0005-0000-0000-000011010000}"/>
    <cellStyle name="Currency 11 4" xfId="825" xr:uid="{00000000-0005-0000-0000-000012010000}"/>
    <cellStyle name="Currency 11 5" xfId="1040" xr:uid="{00000000-0005-0000-0000-000013010000}"/>
    <cellStyle name="Currency 12" xfId="922" xr:uid="{00000000-0005-0000-0000-000014010000}"/>
    <cellStyle name="Currency 13" xfId="1027" xr:uid="{00000000-0005-0000-0000-000015010000}"/>
    <cellStyle name="Currency 2" xfId="123" xr:uid="{00000000-0005-0000-0000-000016010000}"/>
    <cellStyle name="Currency 2 2" xfId="124" xr:uid="{00000000-0005-0000-0000-000017010000}"/>
    <cellStyle name="Currency 2 2 2" xfId="585" xr:uid="{00000000-0005-0000-0000-000018010000}"/>
    <cellStyle name="Currency 2 2 3" xfId="817" xr:uid="{00000000-0005-0000-0000-000019010000}"/>
    <cellStyle name="Currency 2 2 4" xfId="924" xr:uid="{00000000-0005-0000-0000-00001A010000}"/>
    <cellStyle name="Currency 2 2 5" xfId="1030" xr:uid="{00000000-0005-0000-0000-00001B010000}"/>
    <cellStyle name="Currency 2 3" xfId="125" xr:uid="{00000000-0005-0000-0000-00001C010000}"/>
    <cellStyle name="Currency 2 3 2" xfId="586" xr:uid="{00000000-0005-0000-0000-00001D010000}"/>
    <cellStyle name="Currency 2 3 3" xfId="818" xr:uid="{00000000-0005-0000-0000-00001E010000}"/>
    <cellStyle name="Currency 2 3 4" xfId="925" xr:uid="{00000000-0005-0000-0000-00001F010000}"/>
    <cellStyle name="Currency 2 3 5" xfId="1031" xr:uid="{00000000-0005-0000-0000-000020010000}"/>
    <cellStyle name="Currency 2 4" xfId="622" xr:uid="{00000000-0005-0000-0000-000021010000}"/>
    <cellStyle name="Currency 2 5" xfId="827" xr:uid="{00000000-0005-0000-0000-000022010000}"/>
    <cellStyle name="Currency 2 6" xfId="1042" xr:uid="{00000000-0005-0000-0000-000023010000}"/>
    <cellStyle name="Currency 3" xfId="126" xr:uid="{00000000-0005-0000-0000-000024010000}"/>
    <cellStyle name="Currency 3 2" xfId="127" xr:uid="{00000000-0005-0000-0000-000025010000}"/>
    <cellStyle name="Currency 3 2 2" xfId="624" xr:uid="{00000000-0005-0000-0000-000026010000}"/>
    <cellStyle name="Currency 3 2 3" xfId="829" xr:uid="{00000000-0005-0000-0000-000027010000}"/>
    <cellStyle name="Currency 3 2 4" xfId="1044" xr:uid="{00000000-0005-0000-0000-000028010000}"/>
    <cellStyle name="Currency 3 3" xfId="623" xr:uid="{00000000-0005-0000-0000-000029010000}"/>
    <cellStyle name="Currency 3 4" xfId="828" xr:uid="{00000000-0005-0000-0000-00002A010000}"/>
    <cellStyle name="Currency 3 5" xfId="1043" xr:uid="{00000000-0005-0000-0000-00002B010000}"/>
    <cellStyle name="Currency 4" xfId="128" xr:uid="{00000000-0005-0000-0000-00002C010000}"/>
    <cellStyle name="Currency 4 2" xfId="129" xr:uid="{00000000-0005-0000-0000-00002D010000}"/>
    <cellStyle name="Currency 4 2 2" xfId="626" xr:uid="{00000000-0005-0000-0000-00002E010000}"/>
    <cellStyle name="Currency 4 2 3" xfId="831" xr:uid="{00000000-0005-0000-0000-00002F010000}"/>
    <cellStyle name="Currency 4 2 4" xfId="1046" xr:uid="{00000000-0005-0000-0000-000030010000}"/>
    <cellStyle name="Currency 4 3" xfId="625" xr:uid="{00000000-0005-0000-0000-000031010000}"/>
    <cellStyle name="Currency 4 4" xfId="830" xr:uid="{00000000-0005-0000-0000-000032010000}"/>
    <cellStyle name="Currency 4 5" xfId="1045" xr:uid="{00000000-0005-0000-0000-000033010000}"/>
    <cellStyle name="Currency 5" xfId="130" xr:uid="{00000000-0005-0000-0000-000034010000}"/>
    <cellStyle name="Currency 5 2" xfId="705" xr:uid="{00000000-0005-0000-0000-000035010000}"/>
    <cellStyle name="Currency 5 2 2" xfId="1164" xr:uid="{00000000-0005-0000-0000-000036010000}"/>
    <cellStyle name="Currency 6" xfId="131" xr:uid="{00000000-0005-0000-0000-000037010000}"/>
    <cellStyle name="Currency 6 2" xfId="132" xr:uid="{00000000-0005-0000-0000-000038010000}"/>
    <cellStyle name="Currency 6 2 2" xfId="843" xr:uid="{00000000-0005-0000-0000-000039010000}"/>
    <cellStyle name="Currency 6 2 3" xfId="1072" xr:uid="{00000000-0005-0000-0000-00003A010000}"/>
    <cellStyle name="Currency 6 3" xfId="133" xr:uid="{00000000-0005-0000-0000-00003B010000}"/>
    <cellStyle name="Currency 6 3 2" xfId="844" xr:uid="{00000000-0005-0000-0000-00003C010000}"/>
    <cellStyle name="Currency 6 3 3" xfId="1073" xr:uid="{00000000-0005-0000-0000-00003D010000}"/>
    <cellStyle name="Currency 6 4" xfId="842" xr:uid="{00000000-0005-0000-0000-00003E010000}"/>
    <cellStyle name="Currency 6 5" xfId="1071" xr:uid="{00000000-0005-0000-0000-00003F010000}"/>
    <cellStyle name="Currency 7" xfId="134" xr:uid="{00000000-0005-0000-0000-000040010000}"/>
    <cellStyle name="Currency 7 2" xfId="845" xr:uid="{00000000-0005-0000-0000-000041010000}"/>
    <cellStyle name="Currency 7 3" xfId="1074" xr:uid="{00000000-0005-0000-0000-000042010000}"/>
    <cellStyle name="Currency 8" xfId="572" xr:uid="{00000000-0005-0000-0000-000043010000}"/>
    <cellStyle name="Currency 9" xfId="691" xr:uid="{00000000-0005-0000-0000-000044010000}"/>
    <cellStyle name="D4_B8B1_005004B79812_.wvu.PrintTitlest" xfId="135" xr:uid="{00000000-0005-0000-0000-000045010000}"/>
    <cellStyle name="Data Validation" xfId="859" xr:uid="{00000000-0005-0000-0000-000046010000}"/>
    <cellStyle name="Date" xfId="136" xr:uid="{00000000-0005-0000-0000-000047010000}"/>
    <cellStyle name="Date (short)" xfId="555" xr:uid="{00000000-0005-0000-0000-000048010000}"/>
    <cellStyle name="Date 2" xfId="137" xr:uid="{00000000-0005-0000-0000-000049010000}"/>
    <cellStyle name="Date 2 2" xfId="628" xr:uid="{00000000-0005-0000-0000-00004A010000}"/>
    <cellStyle name="Date 3" xfId="627" xr:uid="{00000000-0005-0000-0000-00004B010000}"/>
    <cellStyle name="Date 4" xfId="832" xr:uid="{00000000-0005-0000-0000-00004C010000}"/>
    <cellStyle name="Date 5" xfId="929" xr:uid="{00000000-0005-0000-0000-00004D010000}"/>
    <cellStyle name="Date 6" xfId="1017" xr:uid="{00000000-0005-0000-0000-00004E010000}"/>
    <cellStyle name="Date 7" xfId="1047" xr:uid="{00000000-0005-0000-0000-00004F010000}"/>
    <cellStyle name="Date 8" xfId="1104" xr:uid="{00000000-0005-0000-0000-000050010000}"/>
    <cellStyle name="dms_Blue_HDR" xfId="138" xr:uid="{00000000-0005-0000-0000-000051010000}"/>
    <cellStyle name="Drop down" xfId="556" xr:uid="{00000000-0005-0000-0000-000052010000}"/>
    <cellStyle name="Drop down 2" xfId="950" xr:uid="{00000000-0005-0000-0000-000053010000}"/>
    <cellStyle name="Emphasis 1" xfId="139" xr:uid="{00000000-0005-0000-0000-000054010000}"/>
    <cellStyle name="Emphasis 2" xfId="140" xr:uid="{00000000-0005-0000-0000-000055010000}"/>
    <cellStyle name="Emphasis 3" xfId="141" xr:uid="{00000000-0005-0000-0000-000056010000}"/>
    <cellStyle name="Empty Cell" xfId="860" xr:uid="{00000000-0005-0000-0000-000057010000}"/>
    <cellStyle name="Euro" xfId="142" xr:uid="{00000000-0005-0000-0000-000058010000}"/>
    <cellStyle name="Explanatory Text 2" xfId="143" xr:uid="{00000000-0005-0000-0000-000059010000}"/>
    <cellStyle name="Fixed" xfId="144" xr:uid="{00000000-0005-0000-0000-00005A010000}"/>
    <cellStyle name="Fixed 2" xfId="145" xr:uid="{00000000-0005-0000-0000-00005B010000}"/>
    <cellStyle name="Fixed 2 2" xfId="630" xr:uid="{00000000-0005-0000-0000-00005C010000}"/>
    <cellStyle name="Fixed 3" xfId="629" xr:uid="{00000000-0005-0000-0000-00005D010000}"/>
    <cellStyle name="Flag" xfId="861" xr:uid="{00000000-0005-0000-0000-00005E010000}"/>
    <cellStyle name="Gilsans" xfId="146" xr:uid="{00000000-0005-0000-0000-00005F010000}"/>
    <cellStyle name="Gilsansl" xfId="147" xr:uid="{00000000-0005-0000-0000-000060010000}"/>
    <cellStyle name="Good 2" xfId="148" xr:uid="{00000000-0005-0000-0000-000062010000}"/>
    <cellStyle name="Header" xfId="557" xr:uid="{00000000-0005-0000-0000-000063010000}"/>
    <cellStyle name="Header1" xfId="862" xr:uid="{00000000-0005-0000-0000-000064010000}"/>
    <cellStyle name="Header2" xfId="863" xr:uid="{00000000-0005-0000-0000-000065010000}"/>
    <cellStyle name="Header3" xfId="864" xr:uid="{00000000-0005-0000-0000-000066010000}"/>
    <cellStyle name="Heading 1" xfId="1442" builtinId="16"/>
    <cellStyle name="Heading 1 2" xfId="149" xr:uid="{00000000-0005-0000-0000-000067010000}"/>
    <cellStyle name="Heading 1 2 2" xfId="150" xr:uid="{00000000-0005-0000-0000-000068010000}"/>
    <cellStyle name="Heading 1 3" xfId="151" xr:uid="{00000000-0005-0000-0000-000069010000}"/>
    <cellStyle name="Heading 2" xfId="1443" builtinId="17"/>
    <cellStyle name="Heading 2 2" xfId="152" xr:uid="{00000000-0005-0000-0000-00006A010000}"/>
    <cellStyle name="Heading 2 2 2" xfId="153" xr:uid="{00000000-0005-0000-0000-00006B010000}"/>
    <cellStyle name="Heading 2 2 3" xfId="1165" xr:uid="{00000000-0005-0000-0000-00006C010000}"/>
    <cellStyle name="Heading 2 3" xfId="154" xr:uid="{00000000-0005-0000-0000-00006D010000}"/>
    <cellStyle name="Heading 3 2" xfId="155" xr:uid="{00000000-0005-0000-0000-00006E010000}"/>
    <cellStyle name="Heading 3 2 2" xfId="156" xr:uid="{00000000-0005-0000-0000-00006F010000}"/>
    <cellStyle name="Heading 3 2 2 2" xfId="157" xr:uid="{00000000-0005-0000-0000-000070010000}"/>
    <cellStyle name="Heading 3 2 2 2 2" xfId="158" xr:uid="{00000000-0005-0000-0000-000071010000}"/>
    <cellStyle name="Heading 3 2 2 2 2 2" xfId="159" xr:uid="{00000000-0005-0000-0000-000072010000}"/>
    <cellStyle name="Heading 3 2 2 2 2 2 2" xfId="708" xr:uid="{00000000-0005-0000-0000-000073010000}"/>
    <cellStyle name="Heading 3 2 2 2 2 2 2 2" xfId="959" xr:uid="{00000000-0005-0000-0000-000074010000}"/>
    <cellStyle name="Heading 3 2 2 2 2 2 3" xfId="1101" xr:uid="{00000000-0005-0000-0000-000075010000}"/>
    <cellStyle name="Heading 3 2 2 2 2 3" xfId="160" xr:uid="{00000000-0005-0000-0000-000076010000}"/>
    <cellStyle name="Heading 3 2 2 2 2 3 2" xfId="709" xr:uid="{00000000-0005-0000-0000-000077010000}"/>
    <cellStyle name="Heading 3 2 2 2 2 3 2 2" xfId="960" xr:uid="{00000000-0005-0000-0000-000078010000}"/>
    <cellStyle name="Heading 3 2 2 2 2 3 3" xfId="1100" xr:uid="{00000000-0005-0000-0000-000079010000}"/>
    <cellStyle name="Heading 3 2 2 2 2 4" xfId="161" xr:uid="{00000000-0005-0000-0000-00007A010000}"/>
    <cellStyle name="Heading 3 2 2 2 2 4 2" xfId="710" xr:uid="{00000000-0005-0000-0000-00007B010000}"/>
    <cellStyle name="Heading 3 2 2 2 2 4 2 2" xfId="961" xr:uid="{00000000-0005-0000-0000-00007C010000}"/>
    <cellStyle name="Heading 3 2 2 2 2 4 3" xfId="1059" xr:uid="{00000000-0005-0000-0000-00007D010000}"/>
    <cellStyle name="Heading 3 2 2 2 2 5" xfId="707" xr:uid="{00000000-0005-0000-0000-00007E010000}"/>
    <cellStyle name="Heading 3 2 2 2 2 5 2" xfId="958" xr:uid="{00000000-0005-0000-0000-00007F010000}"/>
    <cellStyle name="Heading 3 2 2 2 2 6" xfId="1102" xr:uid="{00000000-0005-0000-0000-000080010000}"/>
    <cellStyle name="Heading 3 2 2 2 3" xfId="162" xr:uid="{00000000-0005-0000-0000-000081010000}"/>
    <cellStyle name="Heading 3 2 2 2 3 2" xfId="711" xr:uid="{00000000-0005-0000-0000-000082010000}"/>
    <cellStyle name="Heading 3 2 2 2 3 2 2" xfId="962" xr:uid="{00000000-0005-0000-0000-000083010000}"/>
    <cellStyle name="Heading 3 2 2 2 3 3" xfId="1058" xr:uid="{00000000-0005-0000-0000-000084010000}"/>
    <cellStyle name="Heading 3 2 2 2 4" xfId="163" xr:uid="{00000000-0005-0000-0000-000085010000}"/>
    <cellStyle name="Heading 3 2 2 2 4 2" xfId="712" xr:uid="{00000000-0005-0000-0000-000086010000}"/>
    <cellStyle name="Heading 3 2 2 2 4 2 2" xfId="963" xr:uid="{00000000-0005-0000-0000-000087010000}"/>
    <cellStyle name="Heading 3 2 2 2 4 3" xfId="1057" xr:uid="{00000000-0005-0000-0000-000088010000}"/>
    <cellStyle name="Heading 3 2 2 2 5" xfId="164" xr:uid="{00000000-0005-0000-0000-000089010000}"/>
    <cellStyle name="Heading 3 2 2 2 5 2" xfId="713" xr:uid="{00000000-0005-0000-0000-00008A010000}"/>
    <cellStyle name="Heading 3 2 2 2 5 2 2" xfId="964" xr:uid="{00000000-0005-0000-0000-00008B010000}"/>
    <cellStyle name="Heading 3 2 2 2 5 3" xfId="1099" xr:uid="{00000000-0005-0000-0000-00008C010000}"/>
    <cellStyle name="Heading 3 2 2 2 6" xfId="706" xr:uid="{00000000-0005-0000-0000-00008D010000}"/>
    <cellStyle name="Heading 3 2 2 2 6 2" xfId="957" xr:uid="{00000000-0005-0000-0000-00008E010000}"/>
    <cellStyle name="Heading 3 2 2 2 6 3" xfId="1166" xr:uid="{00000000-0005-0000-0000-00008F010000}"/>
    <cellStyle name="Heading 3 2 2 2 7" xfId="1060" xr:uid="{00000000-0005-0000-0000-000090010000}"/>
    <cellStyle name="Heading 3 2 2 3" xfId="165" xr:uid="{00000000-0005-0000-0000-000091010000}"/>
    <cellStyle name="Heading 3 2 2 3 2" xfId="166" xr:uid="{00000000-0005-0000-0000-000092010000}"/>
    <cellStyle name="Heading 3 2 2 3 2 2" xfId="167" xr:uid="{00000000-0005-0000-0000-000093010000}"/>
    <cellStyle name="Heading 3 2 2 3 2 2 2" xfId="716" xr:uid="{00000000-0005-0000-0000-000094010000}"/>
    <cellStyle name="Heading 3 2 2 3 2 2 2 2" xfId="967" xr:uid="{00000000-0005-0000-0000-000095010000}"/>
    <cellStyle name="Heading 3 2 2 3 2 2 3" xfId="1055" xr:uid="{00000000-0005-0000-0000-000096010000}"/>
    <cellStyle name="Heading 3 2 2 3 2 3" xfId="168" xr:uid="{00000000-0005-0000-0000-000097010000}"/>
    <cellStyle name="Heading 3 2 2 3 2 3 2" xfId="717" xr:uid="{00000000-0005-0000-0000-000098010000}"/>
    <cellStyle name="Heading 3 2 2 3 2 3 2 2" xfId="968" xr:uid="{00000000-0005-0000-0000-000099010000}"/>
    <cellStyle name="Heading 3 2 2 3 2 3 3" xfId="1097" xr:uid="{00000000-0005-0000-0000-00009A010000}"/>
    <cellStyle name="Heading 3 2 2 3 2 4" xfId="169" xr:uid="{00000000-0005-0000-0000-00009B010000}"/>
    <cellStyle name="Heading 3 2 2 3 2 4 2" xfId="718" xr:uid="{00000000-0005-0000-0000-00009C010000}"/>
    <cellStyle name="Heading 3 2 2 3 2 4 2 2" xfId="969" xr:uid="{00000000-0005-0000-0000-00009D010000}"/>
    <cellStyle name="Heading 3 2 2 3 2 4 3" xfId="1096" xr:uid="{00000000-0005-0000-0000-00009E010000}"/>
    <cellStyle name="Heading 3 2 2 3 2 5" xfId="715" xr:uid="{00000000-0005-0000-0000-00009F010000}"/>
    <cellStyle name="Heading 3 2 2 3 2 5 2" xfId="966" xr:uid="{00000000-0005-0000-0000-0000A0010000}"/>
    <cellStyle name="Heading 3 2 2 3 2 6" xfId="1056" xr:uid="{00000000-0005-0000-0000-0000A1010000}"/>
    <cellStyle name="Heading 3 2 2 3 3" xfId="170" xr:uid="{00000000-0005-0000-0000-0000A2010000}"/>
    <cellStyle name="Heading 3 2 2 3 3 2" xfId="719" xr:uid="{00000000-0005-0000-0000-0000A3010000}"/>
    <cellStyle name="Heading 3 2 2 3 3 2 2" xfId="970" xr:uid="{00000000-0005-0000-0000-0000A4010000}"/>
    <cellStyle name="Heading 3 2 2 3 3 3" xfId="1095" xr:uid="{00000000-0005-0000-0000-0000A5010000}"/>
    <cellStyle name="Heading 3 2 2 3 4" xfId="171" xr:uid="{00000000-0005-0000-0000-0000A6010000}"/>
    <cellStyle name="Heading 3 2 2 3 4 2" xfId="720" xr:uid="{00000000-0005-0000-0000-0000A7010000}"/>
    <cellStyle name="Heading 3 2 2 3 4 2 2" xfId="971" xr:uid="{00000000-0005-0000-0000-0000A8010000}"/>
    <cellStyle name="Heading 3 2 2 3 4 3" xfId="1094" xr:uid="{00000000-0005-0000-0000-0000A9010000}"/>
    <cellStyle name="Heading 3 2 2 3 5" xfId="172" xr:uid="{00000000-0005-0000-0000-0000AA010000}"/>
    <cellStyle name="Heading 3 2 2 3 5 2" xfId="721" xr:uid="{00000000-0005-0000-0000-0000AB010000}"/>
    <cellStyle name="Heading 3 2 2 3 5 2 2" xfId="972" xr:uid="{00000000-0005-0000-0000-0000AC010000}"/>
    <cellStyle name="Heading 3 2 2 3 5 3" xfId="1093" xr:uid="{00000000-0005-0000-0000-0000AD010000}"/>
    <cellStyle name="Heading 3 2 2 3 6" xfId="714" xr:uid="{00000000-0005-0000-0000-0000AE010000}"/>
    <cellStyle name="Heading 3 2 2 3 6 2" xfId="965" xr:uid="{00000000-0005-0000-0000-0000AF010000}"/>
    <cellStyle name="Heading 3 2 2 3 7" xfId="1098" xr:uid="{00000000-0005-0000-0000-0000B0010000}"/>
    <cellStyle name="Heading 3 2 2 4" xfId="173" xr:uid="{00000000-0005-0000-0000-0000B1010000}"/>
    <cellStyle name="Heading 3 2 2 4 2" xfId="174" xr:uid="{00000000-0005-0000-0000-0000B2010000}"/>
    <cellStyle name="Heading 3 2 2 4 2 2" xfId="723" xr:uid="{00000000-0005-0000-0000-0000B3010000}"/>
    <cellStyle name="Heading 3 2 2 4 2 2 2" xfId="974" xr:uid="{00000000-0005-0000-0000-0000B4010000}"/>
    <cellStyle name="Heading 3 2 2 4 2 3" xfId="1091" xr:uid="{00000000-0005-0000-0000-0000B5010000}"/>
    <cellStyle name="Heading 3 2 2 4 3" xfId="175" xr:uid="{00000000-0005-0000-0000-0000B6010000}"/>
    <cellStyle name="Heading 3 2 2 4 3 2" xfId="724" xr:uid="{00000000-0005-0000-0000-0000B7010000}"/>
    <cellStyle name="Heading 3 2 2 4 3 2 2" xfId="975" xr:uid="{00000000-0005-0000-0000-0000B8010000}"/>
    <cellStyle name="Heading 3 2 2 4 3 3" xfId="1090" xr:uid="{00000000-0005-0000-0000-0000B9010000}"/>
    <cellStyle name="Heading 3 2 2 4 4" xfId="176" xr:uid="{00000000-0005-0000-0000-0000BA010000}"/>
    <cellStyle name="Heading 3 2 2 4 4 2" xfId="725" xr:uid="{00000000-0005-0000-0000-0000BB010000}"/>
    <cellStyle name="Heading 3 2 2 4 4 2 2" xfId="976" xr:uid="{00000000-0005-0000-0000-0000BC010000}"/>
    <cellStyle name="Heading 3 2 2 4 4 3" xfId="1054" xr:uid="{00000000-0005-0000-0000-0000BD010000}"/>
    <cellStyle name="Heading 3 2 2 4 5" xfId="722" xr:uid="{00000000-0005-0000-0000-0000BE010000}"/>
    <cellStyle name="Heading 3 2 2 4 5 2" xfId="973" xr:uid="{00000000-0005-0000-0000-0000BF010000}"/>
    <cellStyle name="Heading 3 2 2 4 6" xfId="1092" xr:uid="{00000000-0005-0000-0000-0000C0010000}"/>
    <cellStyle name="Heading 3 2 2 5" xfId="177" xr:uid="{00000000-0005-0000-0000-0000C1010000}"/>
    <cellStyle name="Heading 3 2 2 5 2" xfId="178" xr:uid="{00000000-0005-0000-0000-0000C2010000}"/>
    <cellStyle name="Heading 3 2 2 5 2 2" xfId="727" xr:uid="{00000000-0005-0000-0000-0000C3010000}"/>
    <cellStyle name="Heading 3 2 2 5 2 2 2" xfId="978" xr:uid="{00000000-0005-0000-0000-0000C4010000}"/>
    <cellStyle name="Heading 3 2 2 5 2 3" xfId="1089" xr:uid="{00000000-0005-0000-0000-0000C5010000}"/>
    <cellStyle name="Heading 3 2 2 5 3" xfId="179" xr:uid="{00000000-0005-0000-0000-0000C6010000}"/>
    <cellStyle name="Heading 3 2 2 5 3 2" xfId="728" xr:uid="{00000000-0005-0000-0000-0000C7010000}"/>
    <cellStyle name="Heading 3 2 2 5 3 2 2" xfId="979" xr:uid="{00000000-0005-0000-0000-0000C8010000}"/>
    <cellStyle name="Heading 3 2 2 5 3 3" xfId="1053" xr:uid="{00000000-0005-0000-0000-0000C9010000}"/>
    <cellStyle name="Heading 3 2 2 5 4" xfId="726" xr:uid="{00000000-0005-0000-0000-0000CA010000}"/>
    <cellStyle name="Heading 3 2 2 5 4 2" xfId="977" xr:uid="{00000000-0005-0000-0000-0000CB010000}"/>
    <cellStyle name="Heading 3 2 2 5 5" xfId="1033" xr:uid="{00000000-0005-0000-0000-0000CC010000}"/>
    <cellStyle name="Heading 3 2 2 6" xfId="632" xr:uid="{00000000-0005-0000-0000-0000CD010000}"/>
    <cellStyle name="Heading 3 2 2 6 2" xfId="954" xr:uid="{00000000-0005-0000-0000-0000CE010000}"/>
    <cellStyle name="Heading 3 2 2 6 3" xfId="1167" xr:uid="{00000000-0005-0000-0000-0000CF010000}"/>
    <cellStyle name="Heading 3 2 2 7" xfId="1061" xr:uid="{00000000-0005-0000-0000-0000D0010000}"/>
    <cellStyle name="Heading 3 2 3" xfId="180" xr:uid="{00000000-0005-0000-0000-0000D1010000}"/>
    <cellStyle name="Heading 3 2 3 2" xfId="1168" xr:uid="{00000000-0005-0000-0000-0000D2010000}"/>
    <cellStyle name="Heading 3 2 4" xfId="181" xr:uid="{00000000-0005-0000-0000-0000D3010000}"/>
    <cellStyle name="Heading 3 2 4 2" xfId="182" xr:uid="{00000000-0005-0000-0000-0000D4010000}"/>
    <cellStyle name="Heading 3 2 4 2 2" xfId="183" xr:uid="{00000000-0005-0000-0000-0000D5010000}"/>
    <cellStyle name="Heading 3 2 4 2 2 2" xfId="731" xr:uid="{00000000-0005-0000-0000-0000D6010000}"/>
    <cellStyle name="Heading 3 2 4 2 2 2 2" xfId="982" xr:uid="{00000000-0005-0000-0000-0000D7010000}"/>
    <cellStyle name="Heading 3 2 4 2 2 3" xfId="1087" xr:uid="{00000000-0005-0000-0000-0000D8010000}"/>
    <cellStyle name="Heading 3 2 4 2 3" xfId="184" xr:uid="{00000000-0005-0000-0000-0000D9010000}"/>
    <cellStyle name="Heading 3 2 4 2 3 2" xfId="732" xr:uid="{00000000-0005-0000-0000-0000DA010000}"/>
    <cellStyle name="Heading 3 2 4 2 3 2 2" xfId="983" xr:uid="{00000000-0005-0000-0000-0000DB010000}"/>
    <cellStyle name="Heading 3 2 4 2 3 3" xfId="1086" xr:uid="{00000000-0005-0000-0000-0000DC010000}"/>
    <cellStyle name="Heading 3 2 4 2 4" xfId="185" xr:uid="{00000000-0005-0000-0000-0000DD010000}"/>
    <cellStyle name="Heading 3 2 4 2 4 2" xfId="733" xr:uid="{00000000-0005-0000-0000-0000DE010000}"/>
    <cellStyle name="Heading 3 2 4 2 4 2 2" xfId="984" xr:uid="{00000000-0005-0000-0000-0000DF010000}"/>
    <cellStyle name="Heading 3 2 4 2 4 3" xfId="1085" xr:uid="{00000000-0005-0000-0000-0000E0010000}"/>
    <cellStyle name="Heading 3 2 4 2 5" xfId="730" xr:uid="{00000000-0005-0000-0000-0000E1010000}"/>
    <cellStyle name="Heading 3 2 4 2 5 2" xfId="981" xr:uid="{00000000-0005-0000-0000-0000E2010000}"/>
    <cellStyle name="Heading 3 2 4 2 6" xfId="1088" xr:uid="{00000000-0005-0000-0000-0000E3010000}"/>
    <cellStyle name="Heading 3 2 4 3" xfId="186" xr:uid="{00000000-0005-0000-0000-0000E4010000}"/>
    <cellStyle name="Heading 3 2 4 3 2" xfId="734" xr:uid="{00000000-0005-0000-0000-0000E5010000}"/>
    <cellStyle name="Heading 3 2 4 3 2 2" xfId="985" xr:uid="{00000000-0005-0000-0000-0000E6010000}"/>
    <cellStyle name="Heading 3 2 4 3 3" xfId="1084" xr:uid="{00000000-0005-0000-0000-0000E7010000}"/>
    <cellStyle name="Heading 3 2 4 4" xfId="187" xr:uid="{00000000-0005-0000-0000-0000E8010000}"/>
    <cellStyle name="Heading 3 2 4 4 2" xfId="735" xr:uid="{00000000-0005-0000-0000-0000E9010000}"/>
    <cellStyle name="Heading 3 2 4 4 2 2" xfId="986" xr:uid="{00000000-0005-0000-0000-0000EA010000}"/>
    <cellStyle name="Heading 3 2 4 4 3" xfId="1083" xr:uid="{00000000-0005-0000-0000-0000EB010000}"/>
    <cellStyle name="Heading 3 2 4 5" xfId="188" xr:uid="{00000000-0005-0000-0000-0000EC010000}"/>
    <cellStyle name="Heading 3 2 4 5 2" xfId="736" xr:uid="{00000000-0005-0000-0000-0000ED010000}"/>
    <cellStyle name="Heading 3 2 4 5 2 2" xfId="987" xr:uid="{00000000-0005-0000-0000-0000EE010000}"/>
    <cellStyle name="Heading 3 2 4 5 3" xfId="1082" xr:uid="{00000000-0005-0000-0000-0000EF010000}"/>
    <cellStyle name="Heading 3 2 4 6" xfId="729" xr:uid="{00000000-0005-0000-0000-0000F0010000}"/>
    <cellStyle name="Heading 3 2 4 6 2" xfId="980" xr:uid="{00000000-0005-0000-0000-0000F1010000}"/>
    <cellStyle name="Heading 3 2 4 7" xfId="1052" xr:uid="{00000000-0005-0000-0000-0000F2010000}"/>
    <cellStyle name="Heading 3 2 5" xfId="189" xr:uid="{00000000-0005-0000-0000-0000F3010000}"/>
    <cellStyle name="Heading 3 2 5 2" xfId="190" xr:uid="{00000000-0005-0000-0000-0000F4010000}"/>
    <cellStyle name="Heading 3 2 5 2 2" xfId="191" xr:uid="{00000000-0005-0000-0000-0000F5010000}"/>
    <cellStyle name="Heading 3 2 5 2 2 2" xfId="739" xr:uid="{00000000-0005-0000-0000-0000F6010000}"/>
    <cellStyle name="Heading 3 2 5 2 2 2 2" xfId="990" xr:uid="{00000000-0005-0000-0000-0000F7010000}"/>
    <cellStyle name="Heading 3 2 5 2 2 3" xfId="1032" xr:uid="{00000000-0005-0000-0000-0000F8010000}"/>
    <cellStyle name="Heading 3 2 5 2 3" xfId="192" xr:uid="{00000000-0005-0000-0000-0000F9010000}"/>
    <cellStyle name="Heading 3 2 5 2 3 2" xfId="740" xr:uid="{00000000-0005-0000-0000-0000FA010000}"/>
    <cellStyle name="Heading 3 2 5 2 3 2 2" xfId="991" xr:uid="{00000000-0005-0000-0000-0000FB010000}"/>
    <cellStyle name="Heading 3 2 5 2 3 3" xfId="1183" xr:uid="{00000000-0005-0000-0000-0000FC010000}"/>
    <cellStyle name="Heading 3 2 5 2 4" xfId="193" xr:uid="{00000000-0005-0000-0000-0000FD010000}"/>
    <cellStyle name="Heading 3 2 5 2 4 2" xfId="741" xr:uid="{00000000-0005-0000-0000-0000FE010000}"/>
    <cellStyle name="Heading 3 2 5 2 4 2 2" xfId="992" xr:uid="{00000000-0005-0000-0000-0000FF010000}"/>
    <cellStyle name="Heading 3 2 5 2 4 3" xfId="1177" xr:uid="{00000000-0005-0000-0000-000000020000}"/>
    <cellStyle name="Heading 3 2 5 2 5" xfId="738" xr:uid="{00000000-0005-0000-0000-000001020000}"/>
    <cellStyle name="Heading 3 2 5 2 5 2" xfId="989" xr:uid="{00000000-0005-0000-0000-000002020000}"/>
    <cellStyle name="Heading 3 2 5 2 6" xfId="1051" xr:uid="{00000000-0005-0000-0000-000003020000}"/>
    <cellStyle name="Heading 3 2 5 3" xfId="194" xr:uid="{00000000-0005-0000-0000-000004020000}"/>
    <cellStyle name="Heading 3 2 5 3 2" xfId="742" xr:uid="{00000000-0005-0000-0000-000005020000}"/>
    <cellStyle name="Heading 3 2 5 3 2 2" xfId="993" xr:uid="{00000000-0005-0000-0000-000006020000}"/>
    <cellStyle name="Heading 3 2 5 3 3" xfId="1080" xr:uid="{00000000-0005-0000-0000-000007020000}"/>
    <cellStyle name="Heading 3 2 5 4" xfId="195" xr:uid="{00000000-0005-0000-0000-000008020000}"/>
    <cellStyle name="Heading 3 2 5 4 2" xfId="743" xr:uid="{00000000-0005-0000-0000-000009020000}"/>
    <cellStyle name="Heading 3 2 5 4 2 2" xfId="994" xr:uid="{00000000-0005-0000-0000-00000A020000}"/>
    <cellStyle name="Heading 3 2 5 4 3" xfId="1171" xr:uid="{00000000-0005-0000-0000-00000B020000}"/>
    <cellStyle name="Heading 3 2 5 5" xfId="196" xr:uid="{00000000-0005-0000-0000-00000C020000}"/>
    <cellStyle name="Heading 3 2 5 5 2" xfId="744" xr:uid="{00000000-0005-0000-0000-00000D020000}"/>
    <cellStyle name="Heading 3 2 5 5 2 2" xfId="995" xr:uid="{00000000-0005-0000-0000-00000E020000}"/>
    <cellStyle name="Heading 3 2 5 5 3" xfId="1079" xr:uid="{00000000-0005-0000-0000-00000F020000}"/>
    <cellStyle name="Heading 3 2 5 6" xfId="737" xr:uid="{00000000-0005-0000-0000-000010020000}"/>
    <cellStyle name="Heading 3 2 5 6 2" xfId="988" xr:uid="{00000000-0005-0000-0000-000011020000}"/>
    <cellStyle name="Heading 3 2 5 7" xfId="1081" xr:uid="{00000000-0005-0000-0000-000012020000}"/>
    <cellStyle name="Heading 3 2 6" xfId="197" xr:uid="{00000000-0005-0000-0000-000013020000}"/>
    <cellStyle name="Heading 3 2 6 2" xfId="198" xr:uid="{00000000-0005-0000-0000-000014020000}"/>
    <cellStyle name="Heading 3 2 6 2 2" xfId="746" xr:uid="{00000000-0005-0000-0000-000015020000}"/>
    <cellStyle name="Heading 3 2 6 2 2 2" xfId="997" xr:uid="{00000000-0005-0000-0000-000016020000}"/>
    <cellStyle name="Heading 3 2 6 2 3" xfId="1078" xr:uid="{00000000-0005-0000-0000-000017020000}"/>
    <cellStyle name="Heading 3 2 6 3" xfId="199" xr:uid="{00000000-0005-0000-0000-000018020000}"/>
    <cellStyle name="Heading 3 2 6 3 2" xfId="747" xr:uid="{00000000-0005-0000-0000-000019020000}"/>
    <cellStyle name="Heading 3 2 6 3 2 2" xfId="998" xr:uid="{00000000-0005-0000-0000-00001A020000}"/>
    <cellStyle name="Heading 3 2 6 3 3" xfId="1077" xr:uid="{00000000-0005-0000-0000-00001B020000}"/>
    <cellStyle name="Heading 3 2 6 4" xfId="200" xr:uid="{00000000-0005-0000-0000-00001C020000}"/>
    <cellStyle name="Heading 3 2 6 4 2" xfId="748" xr:uid="{00000000-0005-0000-0000-00001D020000}"/>
    <cellStyle name="Heading 3 2 6 4 2 2" xfId="999" xr:uid="{00000000-0005-0000-0000-00001E020000}"/>
    <cellStyle name="Heading 3 2 6 4 3" xfId="1049" xr:uid="{00000000-0005-0000-0000-00001F020000}"/>
    <cellStyle name="Heading 3 2 6 5" xfId="745" xr:uid="{00000000-0005-0000-0000-000020020000}"/>
    <cellStyle name="Heading 3 2 6 5 2" xfId="996" xr:uid="{00000000-0005-0000-0000-000021020000}"/>
    <cellStyle name="Heading 3 2 6 6" xfId="1050" xr:uid="{00000000-0005-0000-0000-000022020000}"/>
    <cellStyle name="Heading 3 2 7" xfId="201" xr:uid="{00000000-0005-0000-0000-000023020000}"/>
    <cellStyle name="Heading 3 2 7 2" xfId="202" xr:uid="{00000000-0005-0000-0000-000024020000}"/>
    <cellStyle name="Heading 3 2 7 2 2" xfId="750" xr:uid="{00000000-0005-0000-0000-000025020000}"/>
    <cellStyle name="Heading 3 2 7 2 2 2" xfId="1001" xr:uid="{00000000-0005-0000-0000-000026020000}"/>
    <cellStyle name="Heading 3 2 7 2 3" xfId="1076" xr:uid="{00000000-0005-0000-0000-000027020000}"/>
    <cellStyle name="Heading 3 2 7 3" xfId="203" xr:uid="{00000000-0005-0000-0000-000028020000}"/>
    <cellStyle name="Heading 3 2 7 3 2" xfId="751" xr:uid="{00000000-0005-0000-0000-000029020000}"/>
    <cellStyle name="Heading 3 2 7 3 2 2" xfId="1002" xr:uid="{00000000-0005-0000-0000-00002A020000}"/>
    <cellStyle name="Heading 3 2 7 3 3" xfId="1075" xr:uid="{00000000-0005-0000-0000-00002B020000}"/>
    <cellStyle name="Heading 3 2 7 4" xfId="749" xr:uid="{00000000-0005-0000-0000-00002C020000}"/>
    <cellStyle name="Heading 3 2 7 4 2" xfId="1000" xr:uid="{00000000-0005-0000-0000-00002D020000}"/>
    <cellStyle name="Heading 3 2 7 5" xfId="1048" xr:uid="{00000000-0005-0000-0000-00002E020000}"/>
    <cellStyle name="Heading 3 2 8" xfId="631" xr:uid="{00000000-0005-0000-0000-00002F020000}"/>
    <cellStyle name="Heading 3 2 8 2" xfId="953" xr:uid="{00000000-0005-0000-0000-000030020000}"/>
    <cellStyle name="Heading 3 2 8 3" xfId="1169" xr:uid="{00000000-0005-0000-0000-000031020000}"/>
    <cellStyle name="Heading 3 2 9" xfId="1103" xr:uid="{00000000-0005-0000-0000-000032020000}"/>
    <cellStyle name="Heading 3 3" xfId="204" xr:uid="{00000000-0005-0000-0000-000033020000}"/>
    <cellStyle name="Heading 3 4" xfId="558" xr:uid="{00000000-0005-0000-0000-000034020000}"/>
    <cellStyle name="Heading 4 2" xfId="205" xr:uid="{00000000-0005-0000-0000-000035020000}"/>
    <cellStyle name="Heading 4 2 2" xfId="206" xr:uid="{00000000-0005-0000-0000-000036020000}"/>
    <cellStyle name="Heading 4 3" xfId="207" xr:uid="{00000000-0005-0000-0000-000037020000}"/>
    <cellStyle name="Heading 4 4" xfId="690" xr:uid="{00000000-0005-0000-0000-000038020000}"/>
    <cellStyle name="Heading(4)" xfId="208" xr:uid="{00000000-0005-0000-0000-000039020000}"/>
    <cellStyle name="Hyperlink" xfId="550" builtinId="8"/>
    <cellStyle name="Hyperlink 2" xfId="209" xr:uid="{00000000-0005-0000-0000-00003B020000}"/>
    <cellStyle name="Hyperlink 2 2" xfId="210" xr:uid="{00000000-0005-0000-0000-00003C020000}"/>
    <cellStyle name="Hyperlink 2 3" xfId="211" xr:uid="{00000000-0005-0000-0000-00003D020000}"/>
    <cellStyle name="Hyperlink 3" xfId="212" xr:uid="{00000000-0005-0000-0000-00003E020000}"/>
    <cellStyle name="Hyperlink 3 2" xfId="1170" xr:uid="{00000000-0005-0000-0000-00003F020000}"/>
    <cellStyle name="Hyperlink 4" xfId="213" xr:uid="{00000000-0005-0000-0000-000040020000}"/>
    <cellStyle name="Hyperlink 5" xfId="559" xr:uid="{00000000-0005-0000-0000-000041020000}"/>
    <cellStyle name="Hyperlink Arrow" xfId="214" xr:uid="{00000000-0005-0000-0000-000042020000}"/>
    <cellStyle name="Hyperlink Text" xfId="215" xr:uid="{00000000-0005-0000-0000-000043020000}"/>
    <cellStyle name="import" xfId="216" xr:uid="{00000000-0005-0000-0000-000044020000}"/>
    <cellStyle name="import 2" xfId="573" xr:uid="{00000000-0005-0000-0000-000045020000}"/>
    <cellStyle name="import%" xfId="217" xr:uid="{00000000-0005-0000-0000-000046020000}"/>
    <cellStyle name="import% 2" xfId="574" xr:uid="{00000000-0005-0000-0000-000047020000}"/>
    <cellStyle name="import_ICRC Electricity model 1-1  (1 Feb 2003) " xfId="218" xr:uid="{00000000-0005-0000-0000-000048020000}"/>
    <cellStyle name="Input" xfId="567" builtinId="20"/>
    <cellStyle name="Input 2" xfId="219" xr:uid="{00000000-0005-0000-0000-00004A020000}"/>
    <cellStyle name="Input 2 2" xfId="220" xr:uid="{00000000-0005-0000-0000-00004B020000}"/>
    <cellStyle name="Input 2 2 2" xfId="931" xr:uid="{00000000-0005-0000-0000-00004C020000}"/>
    <cellStyle name="Input 2 2 2 2" xfId="1172" xr:uid="{00000000-0005-0000-0000-00004D020000}"/>
    <cellStyle name="Input 2 2 3" xfId="1173" xr:uid="{00000000-0005-0000-0000-00004E020000}"/>
    <cellStyle name="Input 2 2 3 2" xfId="1174" xr:uid="{00000000-0005-0000-0000-00004F020000}"/>
    <cellStyle name="Input 2 2 4" xfId="1175" xr:uid="{00000000-0005-0000-0000-000050020000}"/>
    <cellStyle name="Input 2 2 5" xfId="1176" xr:uid="{00000000-0005-0000-0000-000051020000}"/>
    <cellStyle name="Input 2 3" xfId="221" xr:uid="{00000000-0005-0000-0000-000052020000}"/>
    <cellStyle name="Input 2 3 2" xfId="932" xr:uid="{00000000-0005-0000-0000-000053020000}"/>
    <cellStyle name="Input 2 3 2 2" xfId="1178" xr:uid="{00000000-0005-0000-0000-000054020000}"/>
    <cellStyle name="Input 2 3 3" xfId="1179" xr:uid="{00000000-0005-0000-0000-000055020000}"/>
    <cellStyle name="Input 2 3 3 2" xfId="1180" xr:uid="{00000000-0005-0000-0000-000056020000}"/>
    <cellStyle name="Input 2 3 4" xfId="1181" xr:uid="{00000000-0005-0000-0000-000057020000}"/>
    <cellStyle name="Input 2 3 5" xfId="1182" xr:uid="{00000000-0005-0000-0000-000058020000}"/>
    <cellStyle name="Input 2 4" xfId="930" xr:uid="{00000000-0005-0000-0000-000059020000}"/>
    <cellStyle name="Input 2 4 2" xfId="1184" xr:uid="{00000000-0005-0000-0000-00005A020000}"/>
    <cellStyle name="Input 2 4 2 2" xfId="1185" xr:uid="{00000000-0005-0000-0000-00005B020000}"/>
    <cellStyle name="Input 2 4 3" xfId="1186" xr:uid="{00000000-0005-0000-0000-00005C020000}"/>
    <cellStyle name="Input 2 4 3 2" xfId="1187" xr:uid="{00000000-0005-0000-0000-00005D020000}"/>
    <cellStyle name="Input 2 4 4" xfId="1188" xr:uid="{00000000-0005-0000-0000-00005E020000}"/>
    <cellStyle name="Input 2 5" xfId="1189" xr:uid="{00000000-0005-0000-0000-00005F020000}"/>
    <cellStyle name="Input 2 5 2" xfId="1190" xr:uid="{00000000-0005-0000-0000-000060020000}"/>
    <cellStyle name="Input 2 5 2 2" xfId="1191" xr:uid="{00000000-0005-0000-0000-000061020000}"/>
    <cellStyle name="Input 2 5 3" xfId="1192" xr:uid="{00000000-0005-0000-0000-000062020000}"/>
    <cellStyle name="Input 2 5 3 2" xfId="1193" xr:uid="{00000000-0005-0000-0000-000063020000}"/>
    <cellStyle name="Input 2 5 4" xfId="1194" xr:uid="{00000000-0005-0000-0000-000064020000}"/>
    <cellStyle name="Input 2 6" xfId="1195" xr:uid="{00000000-0005-0000-0000-000065020000}"/>
    <cellStyle name="Input 2 7" xfId="1196" xr:uid="{00000000-0005-0000-0000-000066020000}"/>
    <cellStyle name="Input1" xfId="222" xr:uid="{00000000-0005-0000-0000-000067020000}"/>
    <cellStyle name="Input1 2" xfId="223" xr:uid="{00000000-0005-0000-0000-000068020000}"/>
    <cellStyle name="Input1 2 2" xfId="224" xr:uid="{00000000-0005-0000-0000-000069020000}"/>
    <cellStyle name="Input1 2 2 2" xfId="752" xr:uid="{00000000-0005-0000-0000-00006A020000}"/>
    <cellStyle name="Input1 2 3" xfId="633" xr:uid="{00000000-0005-0000-0000-00006B020000}"/>
    <cellStyle name="Input1 2 3 2" xfId="1197" xr:uid="{00000000-0005-0000-0000-00006C020000}"/>
    <cellStyle name="Input1 3" xfId="225" xr:uid="{00000000-0005-0000-0000-00006D020000}"/>
    <cellStyle name="Input1 3 2" xfId="226" xr:uid="{00000000-0005-0000-0000-00006E020000}"/>
    <cellStyle name="Input1 3 2 2" xfId="754" xr:uid="{00000000-0005-0000-0000-00006F020000}"/>
    <cellStyle name="Input1 3 3" xfId="753" xr:uid="{00000000-0005-0000-0000-000070020000}"/>
    <cellStyle name="Input1 3 3 2" xfId="1198" xr:uid="{00000000-0005-0000-0000-000071020000}"/>
    <cellStyle name="Input1 4" xfId="227" xr:uid="{00000000-0005-0000-0000-000072020000}"/>
    <cellStyle name="Input1 4 2" xfId="755" xr:uid="{00000000-0005-0000-0000-000073020000}"/>
    <cellStyle name="Input1 4 2 2" xfId="1199" xr:uid="{00000000-0005-0000-0000-000074020000}"/>
    <cellStyle name="Input1 5" xfId="228" xr:uid="{00000000-0005-0000-0000-000075020000}"/>
    <cellStyle name="Input1 5 2" xfId="756" xr:uid="{00000000-0005-0000-0000-000076020000}"/>
    <cellStyle name="Input1 6" xfId="575" xr:uid="{00000000-0005-0000-0000-000077020000}"/>
    <cellStyle name="Input1 6 2" xfId="1200" xr:uid="{00000000-0005-0000-0000-000078020000}"/>
    <cellStyle name="Input1%" xfId="229" xr:uid="{00000000-0005-0000-0000-000079020000}"/>
    <cellStyle name="Input1% 2" xfId="576" xr:uid="{00000000-0005-0000-0000-00007A020000}"/>
    <cellStyle name="Input1_ICRC Electricity model 1-1  (1 Feb 2003) " xfId="230" xr:uid="{00000000-0005-0000-0000-00007B020000}"/>
    <cellStyle name="Input1default" xfId="231" xr:uid="{00000000-0005-0000-0000-00007C020000}"/>
    <cellStyle name="Input1default 2" xfId="577" xr:uid="{00000000-0005-0000-0000-00007D020000}"/>
    <cellStyle name="Input1default%" xfId="232" xr:uid="{00000000-0005-0000-0000-00007E020000}"/>
    <cellStyle name="Input2" xfId="233" xr:uid="{00000000-0005-0000-0000-00007F020000}"/>
    <cellStyle name="Input2 2" xfId="234" xr:uid="{00000000-0005-0000-0000-000080020000}"/>
    <cellStyle name="Input2 2 2" xfId="634" xr:uid="{00000000-0005-0000-0000-000081020000}"/>
    <cellStyle name="Input2 3" xfId="235" xr:uid="{00000000-0005-0000-0000-000082020000}"/>
    <cellStyle name="Input2 3 2" xfId="757" xr:uid="{00000000-0005-0000-0000-000083020000}"/>
    <cellStyle name="Input2 4" xfId="578" xr:uid="{00000000-0005-0000-0000-000084020000}"/>
    <cellStyle name="Input3" xfId="236" xr:uid="{00000000-0005-0000-0000-000085020000}"/>
    <cellStyle name="Input3 2" xfId="237" xr:uid="{00000000-0005-0000-0000-000086020000}"/>
    <cellStyle name="Input3 2 2" xfId="635" xr:uid="{00000000-0005-0000-0000-000087020000}"/>
    <cellStyle name="Input3 2 2 2" xfId="1201" xr:uid="{00000000-0005-0000-0000-000088020000}"/>
    <cellStyle name="Input3 3" xfId="238" xr:uid="{00000000-0005-0000-0000-000089020000}"/>
    <cellStyle name="Input3 3 2" xfId="758" xr:uid="{00000000-0005-0000-0000-00008A020000}"/>
    <cellStyle name="Input3 3 2 2" xfId="1202" xr:uid="{00000000-0005-0000-0000-00008B020000}"/>
    <cellStyle name="Input3 4" xfId="579" xr:uid="{00000000-0005-0000-0000-00008C020000}"/>
    <cellStyle name="Input3 4 2" xfId="1203" xr:uid="{00000000-0005-0000-0000-00008D020000}"/>
    <cellStyle name="Input3 5" xfId="1204" xr:uid="{00000000-0005-0000-0000-00008E020000}"/>
    <cellStyle name="InputCell" xfId="239" xr:uid="{00000000-0005-0000-0000-00008F020000}"/>
    <cellStyle name="InputCell 2" xfId="240" xr:uid="{00000000-0005-0000-0000-000090020000}"/>
    <cellStyle name="InputCell 3" xfId="241" xr:uid="{00000000-0005-0000-0000-000091020000}"/>
    <cellStyle name="InputCellText" xfId="242" xr:uid="{00000000-0005-0000-0000-000092020000}"/>
    <cellStyle name="InputCellText 2" xfId="243" xr:uid="{00000000-0005-0000-0000-000093020000}"/>
    <cellStyle name="InputCellText 3" xfId="244" xr:uid="{00000000-0005-0000-0000-000094020000}"/>
    <cellStyle name="InSheet" xfId="865" xr:uid="{00000000-0005-0000-0000-000095020000}"/>
    <cellStyle name="InSheet 2" xfId="866" xr:uid="{00000000-0005-0000-0000-000096020000}"/>
    <cellStyle name="Insheet Link" xfId="867" xr:uid="{00000000-0005-0000-0000-000097020000}"/>
    <cellStyle name="key result" xfId="245" xr:uid="{00000000-0005-0000-0000-000098020000}"/>
    <cellStyle name="Label" xfId="560" xr:uid="{00000000-0005-0000-0000-000099020000}"/>
    <cellStyle name="Line Total" xfId="868" xr:uid="{00000000-0005-0000-0000-00009A020000}"/>
    <cellStyle name="Line Total 2" xfId="869" xr:uid="{00000000-0005-0000-0000-00009B020000}"/>
    <cellStyle name="Line_Summary" xfId="870" xr:uid="{00000000-0005-0000-0000-00009C020000}"/>
    <cellStyle name="Lines" xfId="246" xr:uid="{00000000-0005-0000-0000-00009D020000}"/>
    <cellStyle name="Link" xfId="561" xr:uid="{00000000-0005-0000-0000-00009E020000}"/>
    <cellStyle name="Linked Cell 2" xfId="247" xr:uid="{00000000-0005-0000-0000-00009F020000}"/>
    <cellStyle name="Local import" xfId="248" xr:uid="{00000000-0005-0000-0000-0000A0020000}"/>
    <cellStyle name="Local import %" xfId="249" xr:uid="{00000000-0005-0000-0000-0000A1020000}"/>
    <cellStyle name="Mine" xfId="250" xr:uid="{00000000-0005-0000-0000-0000A2020000}"/>
    <cellStyle name="Model Dates" xfId="871" xr:uid="{00000000-0005-0000-0000-0000A3020000}"/>
    <cellStyle name="Model Name" xfId="251" xr:uid="{00000000-0005-0000-0000-0000A4020000}"/>
    <cellStyle name="Neutral 2" xfId="252" xr:uid="{00000000-0005-0000-0000-0000A6020000}"/>
    <cellStyle name="NonInputCell" xfId="253" xr:uid="{00000000-0005-0000-0000-0000A7020000}"/>
    <cellStyle name="NonInputCell 2" xfId="254" xr:uid="{00000000-0005-0000-0000-0000A8020000}"/>
    <cellStyle name="NonInputCell 3" xfId="255" xr:uid="{00000000-0005-0000-0000-0000A9020000}"/>
    <cellStyle name="Normal" xfId="0" builtinId="0"/>
    <cellStyle name="Normal - Style1" xfId="256" xr:uid="{00000000-0005-0000-0000-0000AB020000}"/>
    <cellStyle name="Normal 10" xfId="257" xr:uid="{00000000-0005-0000-0000-0000AC020000}"/>
    <cellStyle name="Normal 10 2" xfId="258" xr:uid="{00000000-0005-0000-0000-0000AD020000}"/>
    <cellStyle name="Normal 10 2 2" xfId="759" xr:uid="{00000000-0005-0000-0000-0000AE020000}"/>
    <cellStyle name="Normal 10 2 2 2" xfId="1107" xr:uid="{00000000-0005-0000-0000-0000AF020000}"/>
    <cellStyle name="Normal 10 3" xfId="595" xr:uid="{00000000-0005-0000-0000-0000B0020000}"/>
    <cellStyle name="Normal 11" xfId="259" xr:uid="{00000000-0005-0000-0000-0000B1020000}"/>
    <cellStyle name="Normal 11 2" xfId="260" xr:uid="{00000000-0005-0000-0000-0000B2020000}"/>
    <cellStyle name="Normal 11 2 2" xfId="760" xr:uid="{00000000-0005-0000-0000-0000B3020000}"/>
    <cellStyle name="Normal 11 3" xfId="261" xr:uid="{00000000-0005-0000-0000-0000B4020000}"/>
    <cellStyle name="Normal 11 3 2" xfId="761" xr:uid="{00000000-0005-0000-0000-0000B5020000}"/>
    <cellStyle name="Normal 11 4" xfId="262" xr:uid="{00000000-0005-0000-0000-0000B6020000}"/>
    <cellStyle name="Normal 114" xfId="263" xr:uid="{00000000-0005-0000-0000-0000B7020000}"/>
    <cellStyle name="Normal 114 2" xfId="264" xr:uid="{00000000-0005-0000-0000-0000B8020000}"/>
    <cellStyle name="Normal 114 2 2" xfId="596" xr:uid="{00000000-0005-0000-0000-0000B9020000}"/>
    <cellStyle name="Normal 114 3" xfId="587" xr:uid="{00000000-0005-0000-0000-0000BA020000}"/>
    <cellStyle name="Normal 12" xfId="265" xr:uid="{00000000-0005-0000-0000-0000BB020000}"/>
    <cellStyle name="Normal 12 2" xfId="266" xr:uid="{00000000-0005-0000-0000-0000BC020000}"/>
    <cellStyle name="Normal 12 2 2" xfId="763" xr:uid="{00000000-0005-0000-0000-0000BD020000}"/>
    <cellStyle name="Normal 12 3" xfId="762" xr:uid="{00000000-0005-0000-0000-0000BE020000}"/>
    <cellStyle name="Normal 13" xfId="267" xr:uid="{00000000-0005-0000-0000-0000BF020000}"/>
    <cellStyle name="Normal 13 2" xfId="268" xr:uid="{00000000-0005-0000-0000-0000C0020000}"/>
    <cellStyle name="Normal 13 2 2" xfId="594" xr:uid="{00000000-0005-0000-0000-0000C1020000}"/>
    <cellStyle name="Normal 13 3" xfId="636" xr:uid="{00000000-0005-0000-0000-0000C2020000}"/>
    <cellStyle name="Normal 13_29(d) - Gas extensions -tariffs" xfId="269" xr:uid="{00000000-0005-0000-0000-0000C3020000}"/>
    <cellStyle name="Normal 14" xfId="270" xr:uid="{00000000-0005-0000-0000-0000C4020000}"/>
    <cellStyle name="Normal 14 2" xfId="271" xr:uid="{00000000-0005-0000-0000-0000C5020000}"/>
    <cellStyle name="Normal 14 2 2" xfId="764" xr:uid="{00000000-0005-0000-0000-0000C6020000}"/>
    <cellStyle name="Normal 14 2 2 2" xfId="1205" xr:uid="{00000000-0005-0000-0000-0000C7020000}"/>
    <cellStyle name="Normal 14 3" xfId="272" xr:uid="{00000000-0005-0000-0000-0000C8020000}"/>
    <cellStyle name="Normal 14 3 2" xfId="273" xr:uid="{00000000-0005-0000-0000-0000C9020000}"/>
    <cellStyle name="Normal 14 3 3" xfId="274" xr:uid="{00000000-0005-0000-0000-0000CA020000}"/>
    <cellStyle name="Normal 14 4" xfId="275" xr:uid="{00000000-0005-0000-0000-0000CB020000}"/>
    <cellStyle name="Normal 14 5" xfId="276" xr:uid="{00000000-0005-0000-0000-0000CC020000}"/>
    <cellStyle name="Normal 14 5 2" xfId="765" xr:uid="{00000000-0005-0000-0000-0000CD020000}"/>
    <cellStyle name="Normal 14 6" xfId="1109" xr:uid="{00000000-0005-0000-0000-0000CE020000}"/>
    <cellStyle name="Normal 143" xfId="1206" xr:uid="{00000000-0005-0000-0000-0000CF020000}"/>
    <cellStyle name="Normal 144" xfId="1207" xr:uid="{00000000-0005-0000-0000-0000D0020000}"/>
    <cellStyle name="Normal 147" xfId="1208" xr:uid="{00000000-0005-0000-0000-0000D1020000}"/>
    <cellStyle name="Normal 148" xfId="1209" xr:uid="{00000000-0005-0000-0000-0000D2020000}"/>
    <cellStyle name="Normal 149" xfId="1210" xr:uid="{00000000-0005-0000-0000-0000D3020000}"/>
    <cellStyle name="Normal 15" xfId="277" xr:uid="{00000000-0005-0000-0000-0000D4020000}"/>
    <cellStyle name="Normal 15 2" xfId="278" xr:uid="{00000000-0005-0000-0000-0000D5020000}"/>
    <cellStyle name="Normal 15 2 2" xfId="766" xr:uid="{00000000-0005-0000-0000-0000D6020000}"/>
    <cellStyle name="Normal 15 3" xfId="637" xr:uid="{00000000-0005-0000-0000-0000D7020000}"/>
    <cellStyle name="Normal 15 3 2" xfId="1211" xr:uid="{00000000-0005-0000-0000-0000D8020000}"/>
    <cellStyle name="Normal 150" xfId="1212" xr:uid="{00000000-0005-0000-0000-0000D9020000}"/>
    <cellStyle name="Normal 151" xfId="1213" xr:uid="{00000000-0005-0000-0000-0000DA020000}"/>
    <cellStyle name="Normal 152" xfId="1214" xr:uid="{00000000-0005-0000-0000-0000DB020000}"/>
    <cellStyle name="Normal 153" xfId="1215" xr:uid="{00000000-0005-0000-0000-0000DC020000}"/>
    <cellStyle name="Normal 154" xfId="1216" xr:uid="{00000000-0005-0000-0000-0000DD020000}"/>
    <cellStyle name="Normal 155" xfId="1217" xr:uid="{00000000-0005-0000-0000-0000DE020000}"/>
    <cellStyle name="Normal 156" xfId="1218" xr:uid="{00000000-0005-0000-0000-0000DF020000}"/>
    <cellStyle name="Normal 16" xfId="279" xr:uid="{00000000-0005-0000-0000-0000E0020000}"/>
    <cellStyle name="Normal 16 2" xfId="280" xr:uid="{00000000-0005-0000-0000-0000E1020000}"/>
    <cellStyle name="Normal 16 2 2" xfId="767" xr:uid="{00000000-0005-0000-0000-0000E2020000}"/>
    <cellStyle name="Normal 16 3" xfId="638" xr:uid="{00000000-0005-0000-0000-0000E3020000}"/>
    <cellStyle name="Normal 16 3 2" xfId="1219" xr:uid="{00000000-0005-0000-0000-0000E4020000}"/>
    <cellStyle name="Normal 161" xfId="1220" xr:uid="{00000000-0005-0000-0000-0000E5020000}"/>
    <cellStyle name="Normal 162" xfId="1221" xr:uid="{00000000-0005-0000-0000-0000E6020000}"/>
    <cellStyle name="Normal 163" xfId="1222" xr:uid="{00000000-0005-0000-0000-0000E7020000}"/>
    <cellStyle name="Normal 164" xfId="1223" xr:uid="{00000000-0005-0000-0000-0000E8020000}"/>
    <cellStyle name="Normal 169" xfId="1224" xr:uid="{00000000-0005-0000-0000-0000E9020000}"/>
    <cellStyle name="Normal 17" xfId="281" xr:uid="{00000000-0005-0000-0000-0000EA020000}"/>
    <cellStyle name="Normal 17 2" xfId="282" xr:uid="{00000000-0005-0000-0000-0000EB020000}"/>
    <cellStyle name="Normal 17 2 2" xfId="283" xr:uid="{00000000-0005-0000-0000-0000EC020000}"/>
    <cellStyle name="Normal 17 2 2 2" xfId="284" xr:uid="{00000000-0005-0000-0000-0000ED020000}"/>
    <cellStyle name="Normal 17 2 2 3" xfId="285" xr:uid="{00000000-0005-0000-0000-0000EE020000}"/>
    <cellStyle name="Normal 17 2 3" xfId="286" xr:uid="{00000000-0005-0000-0000-0000EF020000}"/>
    <cellStyle name="Normal 17 2 4" xfId="287" xr:uid="{00000000-0005-0000-0000-0000F0020000}"/>
    <cellStyle name="Normal 17 3" xfId="288" xr:uid="{00000000-0005-0000-0000-0000F1020000}"/>
    <cellStyle name="Normal 17 3 2" xfId="289" xr:uid="{00000000-0005-0000-0000-0000F2020000}"/>
    <cellStyle name="Normal 17 3 2 2" xfId="290" xr:uid="{00000000-0005-0000-0000-0000F3020000}"/>
    <cellStyle name="Normal 17 3 2 3" xfId="291" xr:uid="{00000000-0005-0000-0000-0000F4020000}"/>
    <cellStyle name="Normal 17 3 3" xfId="292" xr:uid="{00000000-0005-0000-0000-0000F5020000}"/>
    <cellStyle name="Normal 17 3 4" xfId="293" xr:uid="{00000000-0005-0000-0000-0000F6020000}"/>
    <cellStyle name="Normal 17 4" xfId="294" xr:uid="{00000000-0005-0000-0000-0000F7020000}"/>
    <cellStyle name="Normal 17 4 2" xfId="295" xr:uid="{00000000-0005-0000-0000-0000F8020000}"/>
    <cellStyle name="Normal 17 4 3" xfId="296" xr:uid="{00000000-0005-0000-0000-0000F9020000}"/>
    <cellStyle name="Normal 17 5" xfId="297" xr:uid="{00000000-0005-0000-0000-0000FA020000}"/>
    <cellStyle name="Normal 17 6" xfId="298" xr:uid="{00000000-0005-0000-0000-0000FB020000}"/>
    <cellStyle name="Normal 170" xfId="1225" xr:uid="{00000000-0005-0000-0000-0000FC020000}"/>
    <cellStyle name="Normal 171" xfId="1226" xr:uid="{00000000-0005-0000-0000-0000FD020000}"/>
    <cellStyle name="Normal 172" xfId="1227" xr:uid="{00000000-0005-0000-0000-0000FE020000}"/>
    <cellStyle name="Normal 177" xfId="1228" xr:uid="{00000000-0005-0000-0000-0000FF020000}"/>
    <cellStyle name="Normal 178" xfId="1229" xr:uid="{00000000-0005-0000-0000-000000030000}"/>
    <cellStyle name="Normal 179" xfId="1230" xr:uid="{00000000-0005-0000-0000-000001030000}"/>
    <cellStyle name="Normal 18" xfId="299" xr:uid="{00000000-0005-0000-0000-000002030000}"/>
    <cellStyle name="Normal 18 2" xfId="300" xr:uid="{00000000-0005-0000-0000-000003030000}"/>
    <cellStyle name="Normal 18 2 2" xfId="769" xr:uid="{00000000-0005-0000-0000-000004030000}"/>
    <cellStyle name="Normal 18 3" xfId="768" xr:uid="{00000000-0005-0000-0000-000005030000}"/>
    <cellStyle name="Normal 180" xfId="1231" xr:uid="{00000000-0005-0000-0000-000006030000}"/>
    <cellStyle name="Normal 181" xfId="1232" xr:uid="{00000000-0005-0000-0000-000007030000}"/>
    <cellStyle name="Normal 182" xfId="1233" xr:uid="{00000000-0005-0000-0000-000008030000}"/>
    <cellStyle name="Normal 183" xfId="1234" xr:uid="{00000000-0005-0000-0000-000009030000}"/>
    <cellStyle name="Normal 184" xfId="1235" xr:uid="{00000000-0005-0000-0000-00000A030000}"/>
    <cellStyle name="Normal 185" xfId="1236" xr:uid="{00000000-0005-0000-0000-00000B030000}"/>
    <cellStyle name="Normal 186" xfId="1237" xr:uid="{00000000-0005-0000-0000-00000C030000}"/>
    <cellStyle name="Normal 187" xfId="1238" xr:uid="{00000000-0005-0000-0000-00000D030000}"/>
    <cellStyle name="Normal 188" xfId="1239" xr:uid="{00000000-0005-0000-0000-00000E030000}"/>
    <cellStyle name="Normal 189" xfId="1240" xr:uid="{00000000-0005-0000-0000-00000F030000}"/>
    <cellStyle name="Normal 19" xfId="301" xr:uid="{00000000-0005-0000-0000-000010030000}"/>
    <cellStyle name="Normal 19 2" xfId="770" xr:uid="{00000000-0005-0000-0000-000011030000}"/>
    <cellStyle name="Normal 190" xfId="1241" xr:uid="{00000000-0005-0000-0000-000012030000}"/>
    <cellStyle name="Normal 192" xfId="1242" xr:uid="{00000000-0005-0000-0000-000013030000}"/>
    <cellStyle name="Normal 193" xfId="1243" xr:uid="{00000000-0005-0000-0000-000014030000}"/>
    <cellStyle name="Normal 196" xfId="1244" xr:uid="{00000000-0005-0000-0000-000015030000}"/>
    <cellStyle name="Normal 197" xfId="1245" xr:uid="{00000000-0005-0000-0000-000016030000}"/>
    <cellStyle name="Normal 198" xfId="1246" xr:uid="{00000000-0005-0000-0000-000017030000}"/>
    <cellStyle name="Normal 199" xfId="1247" xr:uid="{00000000-0005-0000-0000-000018030000}"/>
    <cellStyle name="Normal 2" xfId="2" xr:uid="{00000000-0005-0000-0000-000019030000}"/>
    <cellStyle name="Normal 2 2" xfId="302" xr:uid="{00000000-0005-0000-0000-00001A030000}"/>
    <cellStyle name="Normal 2 2 2" xfId="303" xr:uid="{00000000-0005-0000-0000-00001B030000}"/>
    <cellStyle name="Normal 2 2 2 2" xfId="639" xr:uid="{00000000-0005-0000-0000-00001C030000}"/>
    <cellStyle name="Normal 2 2 3" xfId="304" xr:uid="{00000000-0005-0000-0000-00001D030000}"/>
    <cellStyle name="Normal 2 2 4" xfId="305" xr:uid="{00000000-0005-0000-0000-00001E030000}"/>
    <cellStyle name="Normal 2 2 5" xfId="306" xr:uid="{00000000-0005-0000-0000-00001F030000}"/>
    <cellStyle name="Normal 2 2 6" xfId="588" xr:uid="{00000000-0005-0000-0000-000020030000}"/>
    <cellStyle name="Normal 2 3" xfId="307" xr:uid="{00000000-0005-0000-0000-000021030000}"/>
    <cellStyle name="Normal 2 3 2" xfId="308" xr:uid="{00000000-0005-0000-0000-000022030000}"/>
    <cellStyle name="Normal 2 3 2 2" xfId="640" xr:uid="{00000000-0005-0000-0000-000023030000}"/>
    <cellStyle name="Normal 2 3 3" xfId="597" xr:uid="{00000000-0005-0000-0000-000024030000}"/>
    <cellStyle name="Normal 2 3_29(d) - Gas extensions -tariffs" xfId="309" xr:uid="{00000000-0005-0000-0000-000025030000}"/>
    <cellStyle name="Normal 2 4" xfId="310" xr:uid="{00000000-0005-0000-0000-000026030000}"/>
    <cellStyle name="Normal 2 4 2" xfId="311" xr:uid="{00000000-0005-0000-0000-000027030000}"/>
    <cellStyle name="Normal 2 4 2 2" xfId="771" xr:uid="{00000000-0005-0000-0000-000028030000}"/>
    <cellStyle name="Normal 2 4 3" xfId="312" xr:uid="{00000000-0005-0000-0000-000029030000}"/>
    <cellStyle name="Normal 2 4 3 2" xfId="772" xr:uid="{00000000-0005-0000-0000-00002A030000}"/>
    <cellStyle name="Normal 2 4 4" xfId="641" xr:uid="{00000000-0005-0000-0000-00002B030000}"/>
    <cellStyle name="Normal 2 5" xfId="313" xr:uid="{00000000-0005-0000-0000-00002C030000}"/>
    <cellStyle name="Normal 2 5 2" xfId="642" xr:uid="{00000000-0005-0000-0000-00002D030000}"/>
    <cellStyle name="Normal 2_29(d) - Gas extensions -tariffs" xfId="314" xr:uid="{00000000-0005-0000-0000-00002E030000}"/>
    <cellStyle name="Normal 20" xfId="315" xr:uid="{00000000-0005-0000-0000-00002F030000}"/>
    <cellStyle name="Normal 20 2" xfId="316" xr:uid="{00000000-0005-0000-0000-000030030000}"/>
    <cellStyle name="Normal 20 2 2" xfId="317" xr:uid="{00000000-0005-0000-0000-000031030000}"/>
    <cellStyle name="Normal 20 3" xfId="318" xr:uid="{00000000-0005-0000-0000-000032030000}"/>
    <cellStyle name="Normal 20 4" xfId="319" xr:uid="{00000000-0005-0000-0000-000033030000}"/>
    <cellStyle name="Normal 20 5" xfId="1248" xr:uid="{00000000-0005-0000-0000-000034030000}"/>
    <cellStyle name="Normal 200" xfId="1249" xr:uid="{00000000-0005-0000-0000-000035030000}"/>
    <cellStyle name="Normal 201" xfId="1250" xr:uid="{00000000-0005-0000-0000-000036030000}"/>
    <cellStyle name="Normal 202" xfId="1251" xr:uid="{00000000-0005-0000-0000-000037030000}"/>
    <cellStyle name="Normal 203" xfId="1252" xr:uid="{00000000-0005-0000-0000-000038030000}"/>
    <cellStyle name="Normal 204" xfId="1253" xr:uid="{00000000-0005-0000-0000-000039030000}"/>
    <cellStyle name="Normal 205" xfId="1254" xr:uid="{00000000-0005-0000-0000-00003A030000}"/>
    <cellStyle name="Normal 207" xfId="1255" xr:uid="{00000000-0005-0000-0000-00003B030000}"/>
    <cellStyle name="Normal 208" xfId="1256" xr:uid="{00000000-0005-0000-0000-00003C030000}"/>
    <cellStyle name="Normal 209" xfId="1257" xr:uid="{00000000-0005-0000-0000-00003D030000}"/>
    <cellStyle name="Normal 21" xfId="320" xr:uid="{00000000-0005-0000-0000-00003E030000}"/>
    <cellStyle name="Normal 21 2" xfId="321" xr:uid="{00000000-0005-0000-0000-00003F030000}"/>
    <cellStyle name="Normal 21 3" xfId="322" xr:uid="{00000000-0005-0000-0000-000040030000}"/>
    <cellStyle name="Normal 210" xfId="1258" xr:uid="{00000000-0005-0000-0000-000041030000}"/>
    <cellStyle name="Normal 211" xfId="1259" xr:uid="{00000000-0005-0000-0000-000042030000}"/>
    <cellStyle name="Normal 212" xfId="1260" xr:uid="{00000000-0005-0000-0000-000043030000}"/>
    <cellStyle name="Normal 213" xfId="1261" xr:uid="{00000000-0005-0000-0000-000044030000}"/>
    <cellStyle name="Normal 214" xfId="1262" xr:uid="{00000000-0005-0000-0000-000045030000}"/>
    <cellStyle name="Normal 215" xfId="1263" xr:uid="{00000000-0005-0000-0000-000046030000}"/>
    <cellStyle name="Normal 216" xfId="1264" xr:uid="{00000000-0005-0000-0000-000047030000}"/>
    <cellStyle name="Normal 22" xfId="323" xr:uid="{00000000-0005-0000-0000-000048030000}"/>
    <cellStyle name="Normal 22 2" xfId="773" xr:uid="{00000000-0005-0000-0000-000049030000}"/>
    <cellStyle name="Normal 23" xfId="324" xr:uid="{00000000-0005-0000-0000-00004A030000}"/>
    <cellStyle name="Normal 23 2" xfId="325" xr:uid="{00000000-0005-0000-0000-00004B030000}"/>
    <cellStyle name="Normal 23 2 2" xfId="326" xr:uid="{00000000-0005-0000-0000-00004C030000}"/>
    <cellStyle name="Normal 23 3" xfId="327" xr:uid="{00000000-0005-0000-0000-00004D030000}"/>
    <cellStyle name="Normal 23 4" xfId="328" xr:uid="{00000000-0005-0000-0000-00004E030000}"/>
    <cellStyle name="Normal 24" xfId="329" xr:uid="{00000000-0005-0000-0000-00004F030000}"/>
    <cellStyle name="Normal 24 2" xfId="330" xr:uid="{00000000-0005-0000-0000-000050030000}"/>
    <cellStyle name="Normal 24 2 2" xfId="331" xr:uid="{00000000-0005-0000-0000-000051030000}"/>
    <cellStyle name="Normal 24 3" xfId="332" xr:uid="{00000000-0005-0000-0000-000052030000}"/>
    <cellStyle name="Normal 24 4" xfId="333" xr:uid="{00000000-0005-0000-0000-000053030000}"/>
    <cellStyle name="Normal 25" xfId="334" xr:uid="{00000000-0005-0000-0000-000054030000}"/>
    <cellStyle name="Normal 25 2" xfId="335" xr:uid="{00000000-0005-0000-0000-000055030000}"/>
    <cellStyle name="Normal 25 2 2" xfId="336" xr:uid="{00000000-0005-0000-0000-000056030000}"/>
    <cellStyle name="Normal 25 3" xfId="337" xr:uid="{00000000-0005-0000-0000-000057030000}"/>
    <cellStyle name="Normal 25 4" xfId="338" xr:uid="{00000000-0005-0000-0000-000058030000}"/>
    <cellStyle name="Normal 26" xfId="339" xr:uid="{00000000-0005-0000-0000-000059030000}"/>
    <cellStyle name="Normal 26 2" xfId="340" xr:uid="{00000000-0005-0000-0000-00005A030000}"/>
    <cellStyle name="Normal 26 2 2" xfId="341" xr:uid="{00000000-0005-0000-0000-00005B030000}"/>
    <cellStyle name="Normal 26 3" xfId="342" xr:uid="{00000000-0005-0000-0000-00005C030000}"/>
    <cellStyle name="Normal 26 4" xfId="343" xr:uid="{00000000-0005-0000-0000-00005D030000}"/>
    <cellStyle name="Normal 27" xfId="344" xr:uid="{00000000-0005-0000-0000-00005E030000}"/>
    <cellStyle name="Normal 27 2" xfId="774" xr:uid="{00000000-0005-0000-0000-00005F030000}"/>
    <cellStyle name="Normal 28" xfId="345" xr:uid="{00000000-0005-0000-0000-000060030000}"/>
    <cellStyle name="Normal 28 2" xfId="1108" xr:uid="{00000000-0005-0000-0000-000061030000}"/>
    <cellStyle name="Normal 29" xfId="346" xr:uid="{00000000-0005-0000-0000-000062030000}"/>
    <cellStyle name="Normal 29 2" xfId="775" xr:uid="{00000000-0005-0000-0000-000063030000}"/>
    <cellStyle name="Normal 3" xfId="347" xr:uid="{00000000-0005-0000-0000-000064030000}"/>
    <cellStyle name="Normal 3 2" xfId="348" xr:uid="{00000000-0005-0000-0000-000065030000}"/>
    <cellStyle name="Normal 3 2 2" xfId="643" xr:uid="{00000000-0005-0000-0000-000066030000}"/>
    <cellStyle name="Normal 3 3" xfId="349" xr:uid="{00000000-0005-0000-0000-000067030000}"/>
    <cellStyle name="Normal 3 3 2" xfId="350" xr:uid="{00000000-0005-0000-0000-000068030000}"/>
    <cellStyle name="Normal 3 3 2 2" xfId="777" xr:uid="{00000000-0005-0000-0000-000069030000}"/>
    <cellStyle name="Normal 3 3 3" xfId="351" xr:uid="{00000000-0005-0000-0000-00006A030000}"/>
    <cellStyle name="Normal 3 3 3 2" xfId="778" xr:uid="{00000000-0005-0000-0000-00006B030000}"/>
    <cellStyle name="Normal 3 3 4" xfId="776" xr:uid="{00000000-0005-0000-0000-00006C030000}"/>
    <cellStyle name="Normal 3 4" xfId="352" xr:uid="{00000000-0005-0000-0000-00006D030000}"/>
    <cellStyle name="Normal 3 4 2" xfId="779" xr:uid="{00000000-0005-0000-0000-00006E030000}"/>
    <cellStyle name="Normal 3 5" xfId="353" xr:uid="{00000000-0005-0000-0000-00006F030000}"/>
    <cellStyle name="Normal 3 5 2" xfId="354" xr:uid="{00000000-0005-0000-0000-000070030000}"/>
    <cellStyle name="Normal 3 5 3" xfId="355" xr:uid="{00000000-0005-0000-0000-000071030000}"/>
    <cellStyle name="Normal 3 6" xfId="589" xr:uid="{00000000-0005-0000-0000-000072030000}"/>
    <cellStyle name="Normal 3_29(d) - Gas extensions -tariffs" xfId="356" xr:uid="{00000000-0005-0000-0000-000073030000}"/>
    <cellStyle name="Normal 30" xfId="357" xr:uid="{00000000-0005-0000-0000-000074030000}"/>
    <cellStyle name="Normal 30 2" xfId="780" xr:uid="{00000000-0005-0000-0000-000075030000}"/>
    <cellStyle name="Normal 31" xfId="358" xr:uid="{00000000-0005-0000-0000-000076030000}"/>
    <cellStyle name="Normal 31 2" xfId="781" xr:uid="{00000000-0005-0000-0000-000077030000}"/>
    <cellStyle name="Normal 32" xfId="359" xr:uid="{00000000-0005-0000-0000-000078030000}"/>
    <cellStyle name="Normal 32 2" xfId="1106" xr:uid="{00000000-0005-0000-0000-000079030000}"/>
    <cellStyle name="Normal 33" xfId="360" xr:uid="{00000000-0005-0000-0000-00007A030000}"/>
    <cellStyle name="Normal 34" xfId="549" xr:uid="{00000000-0005-0000-0000-00007B030000}"/>
    <cellStyle name="Normal 34 2" xfId="948" xr:uid="{00000000-0005-0000-0000-00007C030000}"/>
    <cellStyle name="Normal 34 3" xfId="1105" xr:uid="{00000000-0005-0000-0000-00007D030000}"/>
    <cellStyle name="Normal 35" xfId="551" xr:uid="{00000000-0005-0000-0000-00007E030000}"/>
    <cellStyle name="Normal 35 2" xfId="949" xr:uid="{00000000-0005-0000-0000-00007F030000}"/>
    <cellStyle name="Normal 35 3" xfId="1265" xr:uid="{00000000-0005-0000-0000-000080030000}"/>
    <cellStyle name="Normal 36" xfId="569" xr:uid="{00000000-0005-0000-0000-000081030000}"/>
    <cellStyle name="Normal 36 2" xfId="952" xr:uid="{00000000-0005-0000-0000-000082030000}"/>
    <cellStyle name="Normal 36 3" xfId="1266" xr:uid="{00000000-0005-0000-0000-000083030000}"/>
    <cellStyle name="Normal 37" xfId="581" xr:uid="{00000000-0005-0000-0000-000084030000}"/>
    <cellStyle name="Normal 37 2" xfId="1268" xr:uid="{00000000-0005-0000-0000-000085030000}"/>
    <cellStyle name="Normal 37 3" xfId="1267" xr:uid="{00000000-0005-0000-0000-000086030000}"/>
    <cellStyle name="Normal 38" xfId="361" xr:uid="{00000000-0005-0000-0000-000087030000}"/>
    <cellStyle name="Normal 38 2" xfId="362" xr:uid="{00000000-0005-0000-0000-000088030000}"/>
    <cellStyle name="Normal 38 2 2" xfId="645" xr:uid="{00000000-0005-0000-0000-000089030000}"/>
    <cellStyle name="Normal 38 3" xfId="644" xr:uid="{00000000-0005-0000-0000-00008A030000}"/>
    <cellStyle name="Normal 38_29(d) - Gas extensions -tariffs" xfId="363" xr:uid="{00000000-0005-0000-0000-00008B030000}"/>
    <cellStyle name="Normal 39" xfId="692" xr:uid="{00000000-0005-0000-0000-00008C030000}"/>
    <cellStyle name="Normal 39 2" xfId="1269" xr:uid="{00000000-0005-0000-0000-00008D030000}"/>
    <cellStyle name="Normal 4" xfId="364" xr:uid="{00000000-0005-0000-0000-00008E030000}"/>
    <cellStyle name="Normal 4 2" xfId="365" xr:uid="{00000000-0005-0000-0000-00008F030000}"/>
    <cellStyle name="Normal 4 2 2" xfId="366" xr:uid="{00000000-0005-0000-0000-000090030000}"/>
    <cellStyle name="Normal 4 2 2 2" xfId="367" xr:uid="{00000000-0005-0000-0000-000091030000}"/>
    <cellStyle name="Normal 4 2 2 2 2" xfId="368" xr:uid="{00000000-0005-0000-0000-000092030000}"/>
    <cellStyle name="Normal 4 2 2 2 3" xfId="369" xr:uid="{00000000-0005-0000-0000-000093030000}"/>
    <cellStyle name="Normal 4 2 2 3" xfId="370" xr:uid="{00000000-0005-0000-0000-000094030000}"/>
    <cellStyle name="Normal 4 2 2 4" xfId="371" xr:uid="{00000000-0005-0000-0000-000095030000}"/>
    <cellStyle name="Normal 4 2 3" xfId="372" xr:uid="{00000000-0005-0000-0000-000096030000}"/>
    <cellStyle name="Normal 4 2 3 2" xfId="373" xr:uid="{00000000-0005-0000-0000-000097030000}"/>
    <cellStyle name="Normal 4 2 3 2 2" xfId="374" xr:uid="{00000000-0005-0000-0000-000098030000}"/>
    <cellStyle name="Normal 4 2 3 2 3" xfId="375" xr:uid="{00000000-0005-0000-0000-000099030000}"/>
    <cellStyle name="Normal 4 2 3 3" xfId="376" xr:uid="{00000000-0005-0000-0000-00009A030000}"/>
    <cellStyle name="Normal 4 2 3 4" xfId="377" xr:uid="{00000000-0005-0000-0000-00009B030000}"/>
    <cellStyle name="Normal 4 3" xfId="378" xr:uid="{00000000-0005-0000-0000-00009C030000}"/>
    <cellStyle name="Normal 4 3 2" xfId="379" xr:uid="{00000000-0005-0000-0000-00009D030000}"/>
    <cellStyle name="Normal 4 3 2 2" xfId="380" xr:uid="{00000000-0005-0000-0000-00009E030000}"/>
    <cellStyle name="Normal 4 3 2 3" xfId="381" xr:uid="{00000000-0005-0000-0000-00009F030000}"/>
    <cellStyle name="Normal 4 3 3" xfId="382" xr:uid="{00000000-0005-0000-0000-0000A0030000}"/>
    <cellStyle name="Normal 4 3 3 2" xfId="383" xr:uid="{00000000-0005-0000-0000-0000A1030000}"/>
    <cellStyle name="Normal 4 3 4" xfId="384" xr:uid="{00000000-0005-0000-0000-0000A2030000}"/>
    <cellStyle name="Normal 4 3 5" xfId="1270" xr:uid="{00000000-0005-0000-0000-0000A3030000}"/>
    <cellStyle name="Normal 4 4" xfId="385" xr:uid="{00000000-0005-0000-0000-0000A4030000}"/>
    <cellStyle name="Normal 4 4 2" xfId="782" xr:uid="{00000000-0005-0000-0000-0000A5030000}"/>
    <cellStyle name="Normal 4 5" xfId="386" xr:uid="{00000000-0005-0000-0000-0000A6030000}"/>
    <cellStyle name="Normal 4 5 2" xfId="783" xr:uid="{00000000-0005-0000-0000-0000A7030000}"/>
    <cellStyle name="Normal 4 6" xfId="387" xr:uid="{00000000-0005-0000-0000-0000A8030000}"/>
    <cellStyle name="Normal 4 7" xfId="590" xr:uid="{00000000-0005-0000-0000-0000A9030000}"/>
    <cellStyle name="Normal 4_29(d) - Gas extensions -tariffs" xfId="388" xr:uid="{00000000-0005-0000-0000-0000AA030000}"/>
    <cellStyle name="Normal 40" xfId="389" xr:uid="{00000000-0005-0000-0000-0000AB030000}"/>
    <cellStyle name="Normal 40 2" xfId="390" xr:uid="{00000000-0005-0000-0000-0000AC030000}"/>
    <cellStyle name="Normal 40 2 2" xfId="647" xr:uid="{00000000-0005-0000-0000-0000AD030000}"/>
    <cellStyle name="Normal 40 3" xfId="646" xr:uid="{00000000-0005-0000-0000-0000AE030000}"/>
    <cellStyle name="Normal 40_29(d) - Gas extensions -tariffs" xfId="391" xr:uid="{00000000-0005-0000-0000-0000AF030000}"/>
    <cellStyle name="Normal 41" xfId="685" xr:uid="{00000000-0005-0000-0000-0000B0030000}"/>
    <cellStyle name="Normal 42" xfId="808" xr:uid="{00000000-0005-0000-0000-0000B1030000}"/>
    <cellStyle name="Normal 43" xfId="686" xr:uid="{00000000-0005-0000-0000-0000B2030000}"/>
    <cellStyle name="Normal 44" xfId="812" xr:uid="{00000000-0005-0000-0000-0000B3030000}"/>
    <cellStyle name="Normal 45" xfId="920" xr:uid="{00000000-0005-0000-0000-0000B4030000}"/>
    <cellStyle name="Normal 46" xfId="1025" xr:uid="{00000000-0005-0000-0000-0000B5030000}"/>
    <cellStyle name="Normal 47" xfId="1441" xr:uid="{00000000-0005-0000-0000-0000B6030000}"/>
    <cellStyle name="Normal 5" xfId="392" xr:uid="{00000000-0005-0000-0000-0000B7030000}"/>
    <cellStyle name="Normal 5 2" xfId="393" xr:uid="{00000000-0005-0000-0000-0000B8030000}"/>
    <cellStyle name="Normal 5 2 2" xfId="648" xr:uid="{00000000-0005-0000-0000-0000B9030000}"/>
    <cellStyle name="Normal 5 2 2 2" xfId="1271" xr:uid="{00000000-0005-0000-0000-0000BA030000}"/>
    <cellStyle name="Normal 5 3" xfId="394" xr:uid="{00000000-0005-0000-0000-0000BB030000}"/>
    <cellStyle name="Normal 5 4" xfId="593" xr:uid="{00000000-0005-0000-0000-0000BC030000}"/>
    <cellStyle name="Normal 6" xfId="395" xr:uid="{00000000-0005-0000-0000-0000BD030000}"/>
    <cellStyle name="Normal 6 2" xfId="396" xr:uid="{00000000-0005-0000-0000-0000BE030000}"/>
    <cellStyle name="Normal 6 2 2" xfId="397" xr:uid="{00000000-0005-0000-0000-0000BF030000}"/>
    <cellStyle name="Normal 6 2 2 2" xfId="784" xr:uid="{00000000-0005-0000-0000-0000C0030000}"/>
    <cellStyle name="Normal 6 2 3" xfId="649" xr:uid="{00000000-0005-0000-0000-0000C1030000}"/>
    <cellStyle name="Normal 7" xfId="398" xr:uid="{00000000-0005-0000-0000-0000C2030000}"/>
    <cellStyle name="Normal 7 2" xfId="399" xr:uid="{00000000-0005-0000-0000-0000C3030000}"/>
    <cellStyle name="Normal 7 2 2" xfId="400" xr:uid="{00000000-0005-0000-0000-0000C4030000}"/>
    <cellStyle name="Normal 7 2 2 2" xfId="401" xr:uid="{00000000-0005-0000-0000-0000C5030000}"/>
    <cellStyle name="Normal 7 2 2 3" xfId="402" xr:uid="{00000000-0005-0000-0000-0000C6030000}"/>
    <cellStyle name="Normal 7 2 3" xfId="403" xr:uid="{00000000-0005-0000-0000-0000C7030000}"/>
    <cellStyle name="Normal 7 2 4" xfId="404" xr:uid="{00000000-0005-0000-0000-0000C8030000}"/>
    <cellStyle name="Normal 7 3" xfId="650" xr:uid="{00000000-0005-0000-0000-0000C9030000}"/>
    <cellStyle name="Normal 7 3 2" xfId="1272" xr:uid="{00000000-0005-0000-0000-0000CA030000}"/>
    <cellStyle name="Normal 8" xfId="405" xr:uid="{00000000-0005-0000-0000-0000CB030000}"/>
    <cellStyle name="Normal 8 2" xfId="406" xr:uid="{00000000-0005-0000-0000-0000CC030000}"/>
    <cellStyle name="Normal 8 2 2" xfId="407" xr:uid="{00000000-0005-0000-0000-0000CD030000}"/>
    <cellStyle name="Normal 8 2 2 2" xfId="785" xr:uid="{00000000-0005-0000-0000-0000CE030000}"/>
    <cellStyle name="Normal 8 2 3" xfId="408" xr:uid="{00000000-0005-0000-0000-0000CF030000}"/>
    <cellStyle name="Normal 8 2 3 2" xfId="409" xr:uid="{00000000-0005-0000-0000-0000D0030000}"/>
    <cellStyle name="Normal 8 2 3 3" xfId="410" xr:uid="{00000000-0005-0000-0000-0000D1030000}"/>
    <cellStyle name="Normal 8 2 4" xfId="411" xr:uid="{00000000-0005-0000-0000-0000D2030000}"/>
    <cellStyle name="Normal 8 3" xfId="651" xr:uid="{00000000-0005-0000-0000-0000D3030000}"/>
    <cellStyle name="Normal 9" xfId="412" xr:uid="{00000000-0005-0000-0000-0000D4030000}"/>
    <cellStyle name="Normal 9 2" xfId="413" xr:uid="{00000000-0005-0000-0000-0000D5030000}"/>
    <cellStyle name="Normal 9 2 2" xfId="786" xr:uid="{00000000-0005-0000-0000-0000D6030000}"/>
    <cellStyle name="Normal 9 3" xfId="652" xr:uid="{00000000-0005-0000-0000-0000D7030000}"/>
    <cellStyle name="Note 2" xfId="414" xr:uid="{00000000-0005-0000-0000-0000D8030000}"/>
    <cellStyle name="Note 2 2" xfId="415" xr:uid="{00000000-0005-0000-0000-0000D9030000}"/>
    <cellStyle name="Note 2 2 2" xfId="787" xr:uid="{00000000-0005-0000-0000-0000DA030000}"/>
    <cellStyle name="Note 2 2 2 2" xfId="1003" xr:uid="{00000000-0005-0000-0000-0000DB030000}"/>
    <cellStyle name="Note 2 2 2 2 2" xfId="1273" xr:uid="{00000000-0005-0000-0000-0000DC030000}"/>
    <cellStyle name="Note 2 2 2 3" xfId="1274" xr:uid="{00000000-0005-0000-0000-0000DD030000}"/>
    <cellStyle name="Note 2 2 3" xfId="934" xr:uid="{00000000-0005-0000-0000-0000DE030000}"/>
    <cellStyle name="Note 2 2 3 2" xfId="1275" xr:uid="{00000000-0005-0000-0000-0000DF030000}"/>
    <cellStyle name="Note 2 2 4" xfId="1276" xr:uid="{00000000-0005-0000-0000-0000E0030000}"/>
    <cellStyle name="Note 2 2 5" xfId="1277" xr:uid="{00000000-0005-0000-0000-0000E1030000}"/>
    <cellStyle name="Note 2 3" xfId="416" xr:uid="{00000000-0005-0000-0000-0000E2030000}"/>
    <cellStyle name="Note 2 3 2" xfId="788" xr:uid="{00000000-0005-0000-0000-0000E3030000}"/>
    <cellStyle name="Note 2 3 2 2" xfId="1004" xr:uid="{00000000-0005-0000-0000-0000E4030000}"/>
    <cellStyle name="Note 2 3 2 2 2" xfId="1278" xr:uid="{00000000-0005-0000-0000-0000E5030000}"/>
    <cellStyle name="Note 2 3 2 3" xfId="1279" xr:uid="{00000000-0005-0000-0000-0000E6030000}"/>
    <cellStyle name="Note 2 3 3" xfId="935" xr:uid="{00000000-0005-0000-0000-0000E7030000}"/>
    <cellStyle name="Note 2 3 3 2" xfId="1280" xr:uid="{00000000-0005-0000-0000-0000E8030000}"/>
    <cellStyle name="Note 2 3 4" xfId="1281" xr:uid="{00000000-0005-0000-0000-0000E9030000}"/>
    <cellStyle name="Note 2 3 5" xfId="1282" xr:uid="{00000000-0005-0000-0000-0000EA030000}"/>
    <cellStyle name="Note 2 4" xfId="653" xr:uid="{00000000-0005-0000-0000-0000EB030000}"/>
    <cellStyle name="Note 2 4 2" xfId="955" xr:uid="{00000000-0005-0000-0000-0000EC030000}"/>
    <cellStyle name="Note 2 4 2 2" xfId="1284" xr:uid="{00000000-0005-0000-0000-0000ED030000}"/>
    <cellStyle name="Note 2 4 2 3" xfId="1285" xr:uid="{00000000-0005-0000-0000-0000EE030000}"/>
    <cellStyle name="Note 2 4 2 4" xfId="1283" xr:uid="{00000000-0005-0000-0000-0000EF030000}"/>
    <cellStyle name="Note 2 4 3" xfId="1286" xr:uid="{00000000-0005-0000-0000-0000F0030000}"/>
    <cellStyle name="Note 2 4 4" xfId="1287" xr:uid="{00000000-0005-0000-0000-0000F1030000}"/>
    <cellStyle name="Note 2 5" xfId="933" xr:uid="{00000000-0005-0000-0000-0000F2030000}"/>
    <cellStyle name="Note 2 5 2" xfId="1289" xr:uid="{00000000-0005-0000-0000-0000F3030000}"/>
    <cellStyle name="Note 2 5 2 2" xfId="1290" xr:uid="{00000000-0005-0000-0000-0000F4030000}"/>
    <cellStyle name="Note 2 5 2 3" xfId="1291" xr:uid="{00000000-0005-0000-0000-0000F5030000}"/>
    <cellStyle name="Note 2 5 3" xfId="1292" xr:uid="{00000000-0005-0000-0000-0000F6030000}"/>
    <cellStyle name="Note 2 5 4" xfId="1293" xr:uid="{00000000-0005-0000-0000-0000F7030000}"/>
    <cellStyle name="Note 2 5 5" xfId="1288" xr:uid="{00000000-0005-0000-0000-0000F8030000}"/>
    <cellStyle name="Note 2 6" xfId="1294" xr:uid="{00000000-0005-0000-0000-0000F9030000}"/>
    <cellStyle name="Note 2 6 2" xfId="1295" xr:uid="{00000000-0005-0000-0000-0000FA030000}"/>
    <cellStyle name="Note 2 6 2 2" xfId="1296" xr:uid="{00000000-0005-0000-0000-0000FB030000}"/>
    <cellStyle name="Note 2 6 2 3" xfId="1297" xr:uid="{00000000-0005-0000-0000-0000FC030000}"/>
    <cellStyle name="Note 2 6 3" xfId="1298" xr:uid="{00000000-0005-0000-0000-0000FD030000}"/>
    <cellStyle name="Note 2 6 4" xfId="1299" xr:uid="{00000000-0005-0000-0000-0000FE030000}"/>
    <cellStyle name="Note 2 7" xfId="1300" xr:uid="{00000000-0005-0000-0000-0000FF030000}"/>
    <cellStyle name="Note 2 8" xfId="1301" xr:uid="{00000000-0005-0000-0000-000000040000}"/>
    <cellStyle name="Note 2 9" xfId="1302" xr:uid="{00000000-0005-0000-0000-000001040000}"/>
    <cellStyle name="Note 3" xfId="417" xr:uid="{00000000-0005-0000-0000-000002040000}"/>
    <cellStyle name="Note 3 2" xfId="418" xr:uid="{00000000-0005-0000-0000-000003040000}"/>
    <cellStyle name="Note 3 2 2" xfId="790" xr:uid="{00000000-0005-0000-0000-000004040000}"/>
    <cellStyle name="Note 3 2 2 2" xfId="1006" xr:uid="{00000000-0005-0000-0000-000005040000}"/>
    <cellStyle name="Note 3 2 3" xfId="937" xr:uid="{00000000-0005-0000-0000-000006040000}"/>
    <cellStyle name="Note 3 3" xfId="419" xr:uid="{00000000-0005-0000-0000-000007040000}"/>
    <cellStyle name="Note 3 3 2" xfId="791" xr:uid="{00000000-0005-0000-0000-000008040000}"/>
    <cellStyle name="Note 3 3 2 2" xfId="1007" xr:uid="{00000000-0005-0000-0000-000009040000}"/>
    <cellStyle name="Note 3 3 3" xfId="938" xr:uid="{00000000-0005-0000-0000-00000A040000}"/>
    <cellStyle name="Note 3 4" xfId="789" xr:uid="{00000000-0005-0000-0000-00000B040000}"/>
    <cellStyle name="Note 3 4 2" xfId="1005" xr:uid="{00000000-0005-0000-0000-00000C040000}"/>
    <cellStyle name="Note 3 5" xfId="936" xr:uid="{00000000-0005-0000-0000-00000D040000}"/>
    <cellStyle name="Note 4" xfId="420" xr:uid="{00000000-0005-0000-0000-00000E040000}"/>
    <cellStyle name="Note 4 2" xfId="421" xr:uid="{00000000-0005-0000-0000-00000F040000}"/>
    <cellStyle name="Note 4 2 2" xfId="793" xr:uid="{00000000-0005-0000-0000-000010040000}"/>
    <cellStyle name="Note 4 2 2 2" xfId="1009" xr:uid="{00000000-0005-0000-0000-000011040000}"/>
    <cellStyle name="Note 4 2 3" xfId="940" xr:uid="{00000000-0005-0000-0000-000012040000}"/>
    <cellStyle name="Note 4 3" xfId="422" xr:uid="{00000000-0005-0000-0000-000013040000}"/>
    <cellStyle name="Note 4 3 2" xfId="794" xr:uid="{00000000-0005-0000-0000-000014040000}"/>
    <cellStyle name="Note 4 3 2 2" xfId="1010" xr:uid="{00000000-0005-0000-0000-000015040000}"/>
    <cellStyle name="Note 4 3 3" xfId="941" xr:uid="{00000000-0005-0000-0000-000016040000}"/>
    <cellStyle name="Note 4 4" xfId="792" xr:uid="{00000000-0005-0000-0000-000017040000}"/>
    <cellStyle name="Note 4 4 2" xfId="1008" xr:uid="{00000000-0005-0000-0000-000018040000}"/>
    <cellStyle name="Note 4 5" xfId="939" xr:uid="{00000000-0005-0000-0000-000019040000}"/>
    <cellStyle name="Number" xfId="872" xr:uid="{00000000-0005-0000-0000-00001A040000}"/>
    <cellStyle name="OffSheet" xfId="873" xr:uid="{00000000-0005-0000-0000-00001B040000}"/>
    <cellStyle name="OffSheet 2" xfId="1019" xr:uid="{00000000-0005-0000-0000-00001C040000}"/>
    <cellStyle name="Offsheet Link" xfId="874" xr:uid="{00000000-0005-0000-0000-00001D040000}"/>
    <cellStyle name="Output 2" xfId="423" xr:uid="{00000000-0005-0000-0000-00001E040000}"/>
    <cellStyle name="Output 2 10" xfId="1303" xr:uid="{00000000-0005-0000-0000-00001F040000}"/>
    <cellStyle name="Output 2 11" xfId="1304" xr:uid="{00000000-0005-0000-0000-000020040000}"/>
    <cellStyle name="Output 2 12" xfId="1305" xr:uid="{00000000-0005-0000-0000-000021040000}"/>
    <cellStyle name="Output 2 2" xfId="424" xr:uid="{00000000-0005-0000-0000-000022040000}"/>
    <cellStyle name="Output 2 2 2" xfId="943" xr:uid="{00000000-0005-0000-0000-000023040000}"/>
    <cellStyle name="Output 2 2 2 2" xfId="1306" xr:uid="{00000000-0005-0000-0000-000024040000}"/>
    <cellStyle name="Output 2 2 2 3" xfId="1307" xr:uid="{00000000-0005-0000-0000-000025040000}"/>
    <cellStyle name="Output 2 2 3" xfId="1308" xr:uid="{00000000-0005-0000-0000-000026040000}"/>
    <cellStyle name="Output 2 2 3 2" xfId="1309" xr:uid="{00000000-0005-0000-0000-000027040000}"/>
    <cellStyle name="Output 2 2 3 3" xfId="1310" xr:uid="{00000000-0005-0000-0000-000028040000}"/>
    <cellStyle name="Output 2 2 4" xfId="1311" xr:uid="{00000000-0005-0000-0000-000029040000}"/>
    <cellStyle name="Output 2 2 5" xfId="1312" xr:uid="{00000000-0005-0000-0000-00002A040000}"/>
    <cellStyle name="Output 2 2 6" xfId="1313" xr:uid="{00000000-0005-0000-0000-00002B040000}"/>
    <cellStyle name="Output 2 3" xfId="425" xr:uid="{00000000-0005-0000-0000-00002C040000}"/>
    <cellStyle name="Output 2 3 2" xfId="944" xr:uid="{00000000-0005-0000-0000-00002D040000}"/>
    <cellStyle name="Output 2 3 2 2" xfId="1314" xr:uid="{00000000-0005-0000-0000-00002E040000}"/>
    <cellStyle name="Output 2 3 2 3" xfId="1315" xr:uid="{00000000-0005-0000-0000-00002F040000}"/>
    <cellStyle name="Output 2 3 3" xfId="1316" xr:uid="{00000000-0005-0000-0000-000030040000}"/>
    <cellStyle name="Output 2 3 3 2" xfId="1317" xr:uid="{00000000-0005-0000-0000-000031040000}"/>
    <cellStyle name="Output 2 3 3 3" xfId="1318" xr:uid="{00000000-0005-0000-0000-000032040000}"/>
    <cellStyle name="Output 2 3 4" xfId="1319" xr:uid="{00000000-0005-0000-0000-000033040000}"/>
    <cellStyle name="Output 2 3 5" xfId="1320" xr:uid="{00000000-0005-0000-0000-000034040000}"/>
    <cellStyle name="Output 2 3 6" xfId="1321" xr:uid="{00000000-0005-0000-0000-000035040000}"/>
    <cellStyle name="Output 2 4" xfId="942" xr:uid="{00000000-0005-0000-0000-000036040000}"/>
    <cellStyle name="Output 2 4 2" xfId="1322" xr:uid="{00000000-0005-0000-0000-000037040000}"/>
    <cellStyle name="Output 2 4 2 2" xfId="1323" xr:uid="{00000000-0005-0000-0000-000038040000}"/>
    <cellStyle name="Output 2 4 2 3" xfId="1324" xr:uid="{00000000-0005-0000-0000-000039040000}"/>
    <cellStyle name="Output 2 4 3" xfId="1325" xr:uid="{00000000-0005-0000-0000-00003A040000}"/>
    <cellStyle name="Output 2 4 3 2" xfId="1326" xr:uid="{00000000-0005-0000-0000-00003B040000}"/>
    <cellStyle name="Output 2 4 3 3" xfId="1327" xr:uid="{00000000-0005-0000-0000-00003C040000}"/>
    <cellStyle name="Output 2 4 4" xfId="1328" xr:uid="{00000000-0005-0000-0000-00003D040000}"/>
    <cellStyle name="Output 2 4 5" xfId="1329" xr:uid="{00000000-0005-0000-0000-00003E040000}"/>
    <cellStyle name="Output 2 5" xfId="1330" xr:uid="{00000000-0005-0000-0000-00003F040000}"/>
    <cellStyle name="Output 2 5 2" xfId="1331" xr:uid="{00000000-0005-0000-0000-000040040000}"/>
    <cellStyle name="Output 2 5 2 2" xfId="1332" xr:uid="{00000000-0005-0000-0000-000041040000}"/>
    <cellStyle name="Output 2 5 2 3" xfId="1333" xr:uid="{00000000-0005-0000-0000-000042040000}"/>
    <cellStyle name="Output 2 5 3" xfId="1334" xr:uid="{00000000-0005-0000-0000-000043040000}"/>
    <cellStyle name="Output 2 5 3 2" xfId="1335" xr:uid="{00000000-0005-0000-0000-000044040000}"/>
    <cellStyle name="Output 2 5 3 3" xfId="1336" xr:uid="{00000000-0005-0000-0000-000045040000}"/>
    <cellStyle name="Output 2 5 4" xfId="1337" xr:uid="{00000000-0005-0000-0000-000046040000}"/>
    <cellStyle name="Output 2 5 5" xfId="1338" xr:uid="{00000000-0005-0000-0000-000047040000}"/>
    <cellStyle name="Output 2 6" xfId="1339" xr:uid="{00000000-0005-0000-0000-000048040000}"/>
    <cellStyle name="Output 2 6 2" xfId="1340" xr:uid="{00000000-0005-0000-0000-000049040000}"/>
    <cellStyle name="Output 2 6 2 2" xfId="1341" xr:uid="{00000000-0005-0000-0000-00004A040000}"/>
    <cellStyle name="Output 2 6 2 3" xfId="1342" xr:uid="{00000000-0005-0000-0000-00004B040000}"/>
    <cellStyle name="Output 2 6 3" xfId="1343" xr:uid="{00000000-0005-0000-0000-00004C040000}"/>
    <cellStyle name="Output 2 6 3 2" xfId="1344" xr:uid="{00000000-0005-0000-0000-00004D040000}"/>
    <cellStyle name="Output 2 6 3 3" xfId="1345" xr:uid="{00000000-0005-0000-0000-00004E040000}"/>
    <cellStyle name="Output 2 6 4" xfId="1346" xr:uid="{00000000-0005-0000-0000-00004F040000}"/>
    <cellStyle name="Output 2 6 5" xfId="1347" xr:uid="{00000000-0005-0000-0000-000050040000}"/>
    <cellStyle name="Output 2 7" xfId="1348" xr:uid="{00000000-0005-0000-0000-000051040000}"/>
    <cellStyle name="Output 2 7 2" xfId="1349" xr:uid="{00000000-0005-0000-0000-000052040000}"/>
    <cellStyle name="Output 2 7 2 2" xfId="1350" xr:uid="{00000000-0005-0000-0000-000053040000}"/>
    <cellStyle name="Output 2 7 2 3" xfId="1351" xr:uid="{00000000-0005-0000-0000-000054040000}"/>
    <cellStyle name="Output 2 7 3" xfId="1352" xr:uid="{00000000-0005-0000-0000-000055040000}"/>
    <cellStyle name="Output 2 7 3 2" xfId="1353" xr:uid="{00000000-0005-0000-0000-000056040000}"/>
    <cellStyle name="Output 2 7 3 3" xfId="1354" xr:uid="{00000000-0005-0000-0000-000057040000}"/>
    <cellStyle name="Output 2 7 4" xfId="1355" xr:uid="{00000000-0005-0000-0000-000058040000}"/>
    <cellStyle name="Output 2 7 5" xfId="1356" xr:uid="{00000000-0005-0000-0000-000059040000}"/>
    <cellStyle name="Output 2 8" xfId="1357" xr:uid="{00000000-0005-0000-0000-00005A040000}"/>
    <cellStyle name="Output 2 8 2" xfId="1358" xr:uid="{00000000-0005-0000-0000-00005B040000}"/>
    <cellStyle name="Output 2 8 3" xfId="1359" xr:uid="{00000000-0005-0000-0000-00005C040000}"/>
    <cellStyle name="Output 2 9" xfId="1360" xr:uid="{00000000-0005-0000-0000-00005D040000}"/>
    <cellStyle name="Output 2 9 2" xfId="1361" xr:uid="{00000000-0005-0000-0000-00005E040000}"/>
    <cellStyle name="Output 2 9 3" xfId="1362" xr:uid="{00000000-0005-0000-0000-00005F040000}"/>
    <cellStyle name="Percent" xfId="568" builtinId="5"/>
    <cellStyle name="Percent [0]" xfId="562" xr:uid="{00000000-0005-0000-0000-000061040000}"/>
    <cellStyle name="Percent [1]" xfId="563" xr:uid="{00000000-0005-0000-0000-000062040000}"/>
    <cellStyle name="Percent [2]" xfId="426" xr:uid="{00000000-0005-0000-0000-000063040000}"/>
    <cellStyle name="Percent [2] 2" xfId="427" xr:uid="{00000000-0005-0000-0000-000064040000}"/>
    <cellStyle name="Percent [2] 2 2" xfId="655" xr:uid="{00000000-0005-0000-0000-000065040000}"/>
    <cellStyle name="Percent [2] 3" xfId="654" xr:uid="{00000000-0005-0000-0000-000066040000}"/>
    <cellStyle name="Percent [2]_29(d) - Gas extensions -tariffs" xfId="428" xr:uid="{00000000-0005-0000-0000-000067040000}"/>
    <cellStyle name="Percent [3]" xfId="564" xr:uid="{00000000-0005-0000-0000-000068040000}"/>
    <cellStyle name="Percent 10" xfId="684" xr:uid="{00000000-0005-0000-0000-000069040000}"/>
    <cellStyle name="Percent 11" xfId="809" xr:uid="{00000000-0005-0000-0000-00006A040000}"/>
    <cellStyle name="Percent 12" xfId="429" xr:uid="{00000000-0005-0000-0000-00006B040000}"/>
    <cellStyle name="Percent 12 2" xfId="430" xr:uid="{00000000-0005-0000-0000-00006C040000}"/>
    <cellStyle name="Percent 12 2 2" xfId="431" xr:uid="{00000000-0005-0000-0000-00006D040000}"/>
    <cellStyle name="Percent 12 3" xfId="432" xr:uid="{00000000-0005-0000-0000-00006E040000}"/>
    <cellStyle name="Percent 12 4" xfId="433" xr:uid="{00000000-0005-0000-0000-00006F040000}"/>
    <cellStyle name="Percent 13" xfId="810" xr:uid="{00000000-0005-0000-0000-000070040000}"/>
    <cellStyle name="Percent 14" xfId="811" xr:uid="{00000000-0005-0000-0000-000071040000}"/>
    <cellStyle name="Percent 15" xfId="815" xr:uid="{00000000-0005-0000-0000-000072040000}"/>
    <cellStyle name="Percent 16" xfId="923" xr:uid="{00000000-0005-0000-0000-000073040000}"/>
    <cellStyle name="Percent 17" xfId="1028" xr:uid="{00000000-0005-0000-0000-000074040000}"/>
    <cellStyle name="Percent 18" xfId="1062" xr:uid="{00000000-0005-0000-0000-000075040000}"/>
    <cellStyle name="Percent 2" xfId="434" xr:uid="{00000000-0005-0000-0000-000076040000}"/>
    <cellStyle name="Percent 2 2" xfId="435" xr:uid="{00000000-0005-0000-0000-000077040000}"/>
    <cellStyle name="Percent 2 2 2" xfId="436" xr:uid="{00000000-0005-0000-0000-000078040000}"/>
    <cellStyle name="Percent 2 2 2 2" xfId="437" xr:uid="{00000000-0005-0000-0000-000079040000}"/>
    <cellStyle name="Percent 2 2 2 2 2" xfId="438" xr:uid="{00000000-0005-0000-0000-00007A040000}"/>
    <cellStyle name="Percent 2 2 2 2 3" xfId="439" xr:uid="{00000000-0005-0000-0000-00007B040000}"/>
    <cellStyle name="Percent 2 2 2 3" xfId="440" xr:uid="{00000000-0005-0000-0000-00007C040000}"/>
    <cellStyle name="Percent 2 2 2 4" xfId="441" xr:uid="{00000000-0005-0000-0000-00007D040000}"/>
    <cellStyle name="Percent 2 2 3" xfId="442" xr:uid="{00000000-0005-0000-0000-00007E040000}"/>
    <cellStyle name="Percent 2 2 3 2" xfId="443" xr:uid="{00000000-0005-0000-0000-00007F040000}"/>
    <cellStyle name="Percent 2 2 3 2 2" xfId="444" xr:uid="{00000000-0005-0000-0000-000080040000}"/>
    <cellStyle name="Percent 2 2 3 2 3" xfId="445" xr:uid="{00000000-0005-0000-0000-000081040000}"/>
    <cellStyle name="Percent 2 2 3 3" xfId="446" xr:uid="{00000000-0005-0000-0000-000082040000}"/>
    <cellStyle name="Percent 2 2 3 4" xfId="447" xr:uid="{00000000-0005-0000-0000-000083040000}"/>
    <cellStyle name="Percent 2 2 4" xfId="656" xr:uid="{00000000-0005-0000-0000-000084040000}"/>
    <cellStyle name="Percent 2 3" xfId="448" xr:uid="{00000000-0005-0000-0000-000085040000}"/>
    <cellStyle name="Percent 2 3 2" xfId="449" xr:uid="{00000000-0005-0000-0000-000086040000}"/>
    <cellStyle name="Percent 2 3 2 2" xfId="450" xr:uid="{00000000-0005-0000-0000-000087040000}"/>
    <cellStyle name="Percent 2 3 2 3" xfId="451" xr:uid="{00000000-0005-0000-0000-000088040000}"/>
    <cellStyle name="Percent 2 3 3" xfId="452" xr:uid="{00000000-0005-0000-0000-000089040000}"/>
    <cellStyle name="Percent 2 3 4" xfId="453" xr:uid="{00000000-0005-0000-0000-00008A040000}"/>
    <cellStyle name="Percent 2 4" xfId="454" xr:uid="{00000000-0005-0000-0000-00008B040000}"/>
    <cellStyle name="Percent 2 4 2" xfId="455" xr:uid="{00000000-0005-0000-0000-00008C040000}"/>
    <cellStyle name="Percent 2 4 2 2" xfId="456" xr:uid="{00000000-0005-0000-0000-00008D040000}"/>
    <cellStyle name="Percent 2 4 2 3" xfId="457" xr:uid="{00000000-0005-0000-0000-00008E040000}"/>
    <cellStyle name="Percent 2 4 3" xfId="458" xr:uid="{00000000-0005-0000-0000-00008F040000}"/>
    <cellStyle name="Percent 2 4 4" xfId="459" xr:uid="{00000000-0005-0000-0000-000090040000}"/>
    <cellStyle name="Percent 2 5" xfId="591" xr:uid="{00000000-0005-0000-0000-000091040000}"/>
    <cellStyle name="Percent 3" xfId="460" xr:uid="{00000000-0005-0000-0000-000092040000}"/>
    <cellStyle name="Percent 3 2" xfId="461" xr:uid="{00000000-0005-0000-0000-000093040000}"/>
    <cellStyle name="Percent 3 2 2" xfId="658" xr:uid="{00000000-0005-0000-0000-000094040000}"/>
    <cellStyle name="Percent 3 3" xfId="657" xr:uid="{00000000-0005-0000-0000-000095040000}"/>
    <cellStyle name="Percent 3 3 2" xfId="1363" xr:uid="{00000000-0005-0000-0000-000096040000}"/>
    <cellStyle name="Percent 3 4" xfId="462" xr:uid="{00000000-0005-0000-0000-000097040000}"/>
    <cellStyle name="Percent 3 4 2" xfId="463" xr:uid="{00000000-0005-0000-0000-000098040000}"/>
    <cellStyle name="Percent 3 4 3" xfId="464" xr:uid="{00000000-0005-0000-0000-000099040000}"/>
    <cellStyle name="Percent 4" xfId="465" xr:uid="{00000000-0005-0000-0000-00009A040000}"/>
    <cellStyle name="Percent 4 2" xfId="659" xr:uid="{00000000-0005-0000-0000-00009B040000}"/>
    <cellStyle name="Percent 4 2 2" xfId="1364" xr:uid="{00000000-0005-0000-0000-00009C040000}"/>
    <cellStyle name="Percent 5" xfId="466" xr:uid="{00000000-0005-0000-0000-00009D040000}"/>
    <cellStyle name="Percent 5 2" xfId="467" xr:uid="{00000000-0005-0000-0000-00009E040000}"/>
    <cellStyle name="Percent 5 3" xfId="468" xr:uid="{00000000-0005-0000-0000-00009F040000}"/>
    <cellStyle name="Percent 6" xfId="469" xr:uid="{00000000-0005-0000-0000-0000A0040000}"/>
    <cellStyle name="Percent 7" xfId="470" xr:uid="{00000000-0005-0000-0000-0000A1040000}"/>
    <cellStyle name="Percent 7 2" xfId="660" xr:uid="{00000000-0005-0000-0000-0000A2040000}"/>
    <cellStyle name="Percent 8" xfId="580" xr:uid="{00000000-0005-0000-0000-0000A3040000}"/>
    <cellStyle name="Percent 9" xfId="583" xr:uid="{00000000-0005-0000-0000-0000A4040000}"/>
    <cellStyle name="Percentage" xfId="471" xr:uid="{00000000-0005-0000-0000-0000A5040000}"/>
    <cellStyle name="Period Title" xfId="472" xr:uid="{00000000-0005-0000-0000-0000A6040000}"/>
    <cellStyle name="PSChar" xfId="473" xr:uid="{00000000-0005-0000-0000-0000A7040000}"/>
    <cellStyle name="PSDate" xfId="474" xr:uid="{00000000-0005-0000-0000-0000A8040000}"/>
    <cellStyle name="PSDec" xfId="475" xr:uid="{00000000-0005-0000-0000-0000A9040000}"/>
    <cellStyle name="PSDetail" xfId="476" xr:uid="{00000000-0005-0000-0000-0000AA040000}"/>
    <cellStyle name="PSDetail 2" xfId="1365" xr:uid="{00000000-0005-0000-0000-0000AB040000}"/>
    <cellStyle name="PSHeading" xfId="477" xr:uid="{00000000-0005-0000-0000-0000AC040000}"/>
    <cellStyle name="PSHeading 2" xfId="478" xr:uid="{00000000-0005-0000-0000-0000AD040000}"/>
    <cellStyle name="PSHeading 2 2" xfId="479" xr:uid="{00000000-0005-0000-0000-0000AE040000}"/>
    <cellStyle name="PSHeading 2 2 2" xfId="796" xr:uid="{00000000-0005-0000-0000-0000AF040000}"/>
    <cellStyle name="PSHeading 2 2 2 2" xfId="1012" xr:uid="{00000000-0005-0000-0000-0000B0040000}"/>
    <cellStyle name="PSHeading 2 2 2 3" xfId="1366" xr:uid="{00000000-0005-0000-0000-0000B1040000}"/>
    <cellStyle name="PSHeading 2 2 3" xfId="847" xr:uid="{00000000-0005-0000-0000-0000B2040000}"/>
    <cellStyle name="PSHeading 2 3" xfId="795" xr:uid="{00000000-0005-0000-0000-0000B3040000}"/>
    <cellStyle name="PSHeading 2 3 2" xfId="1011" xr:uid="{00000000-0005-0000-0000-0000B4040000}"/>
    <cellStyle name="PSHeading 2 3 3" xfId="1367" xr:uid="{00000000-0005-0000-0000-0000B5040000}"/>
    <cellStyle name="PSHeading 2 4" xfId="846" xr:uid="{00000000-0005-0000-0000-0000B6040000}"/>
    <cellStyle name="PSHeading 3" xfId="480" xr:uid="{00000000-0005-0000-0000-0000B7040000}"/>
    <cellStyle name="PSHeading 3 2" xfId="481" xr:uid="{00000000-0005-0000-0000-0000B8040000}"/>
    <cellStyle name="PSHeading 3 2 2" xfId="482" xr:uid="{00000000-0005-0000-0000-0000B9040000}"/>
    <cellStyle name="PSHeading 3 2 2 2" xfId="799" xr:uid="{00000000-0005-0000-0000-0000BA040000}"/>
    <cellStyle name="PSHeading 3 2 2 2 2" xfId="1015" xr:uid="{00000000-0005-0000-0000-0000BB040000}"/>
    <cellStyle name="PSHeading 3 2 2 2 3" xfId="1368" xr:uid="{00000000-0005-0000-0000-0000BC040000}"/>
    <cellStyle name="PSHeading 3 2 2 3" xfId="850" xr:uid="{00000000-0005-0000-0000-0000BD040000}"/>
    <cellStyle name="PSHeading 3 2 3" xfId="798" xr:uid="{00000000-0005-0000-0000-0000BE040000}"/>
    <cellStyle name="PSHeading 3 2 3 2" xfId="1014" xr:uid="{00000000-0005-0000-0000-0000BF040000}"/>
    <cellStyle name="PSHeading 3 2 3 3" xfId="1369" xr:uid="{00000000-0005-0000-0000-0000C0040000}"/>
    <cellStyle name="PSHeading 3 2 4" xfId="849" xr:uid="{00000000-0005-0000-0000-0000C1040000}"/>
    <cellStyle name="PSHeading 3 3" xfId="797" xr:uid="{00000000-0005-0000-0000-0000C2040000}"/>
    <cellStyle name="PSHeading 3 3 2" xfId="1013" xr:uid="{00000000-0005-0000-0000-0000C3040000}"/>
    <cellStyle name="PSHeading 3 3 3" xfId="1370" xr:uid="{00000000-0005-0000-0000-0000C4040000}"/>
    <cellStyle name="PSHeading 3 4" xfId="848" xr:uid="{00000000-0005-0000-0000-0000C5040000}"/>
    <cellStyle name="PSHeading 4" xfId="483" xr:uid="{00000000-0005-0000-0000-0000C6040000}"/>
    <cellStyle name="PSHeading 4 2" xfId="800" xr:uid="{00000000-0005-0000-0000-0000C7040000}"/>
    <cellStyle name="PSHeading 4 2 2" xfId="1016" xr:uid="{00000000-0005-0000-0000-0000C8040000}"/>
    <cellStyle name="PSHeading 4 2 3" xfId="1371" xr:uid="{00000000-0005-0000-0000-0000C9040000}"/>
    <cellStyle name="PSHeading 4 3" xfId="851" xr:uid="{00000000-0005-0000-0000-0000CA040000}"/>
    <cellStyle name="PSHeading 5" xfId="661" xr:uid="{00000000-0005-0000-0000-0000CB040000}"/>
    <cellStyle name="PSHeading 5 2" xfId="956" xr:uid="{00000000-0005-0000-0000-0000CC040000}"/>
    <cellStyle name="PSHeading 5 3" xfId="1372" xr:uid="{00000000-0005-0000-0000-0000CD040000}"/>
    <cellStyle name="PSHeading 6" xfId="833" xr:uid="{00000000-0005-0000-0000-0000CE040000}"/>
    <cellStyle name="PSInt" xfId="484" xr:uid="{00000000-0005-0000-0000-0000CF040000}"/>
    <cellStyle name="PSSpacer" xfId="485" xr:uid="{00000000-0005-0000-0000-0000D0040000}"/>
    <cellStyle name="Ratio" xfId="486" xr:uid="{00000000-0005-0000-0000-0000D1040000}"/>
    <cellStyle name="Ratio 2" xfId="487" xr:uid="{00000000-0005-0000-0000-0000D2040000}"/>
    <cellStyle name="Ratio 2 2" xfId="663" xr:uid="{00000000-0005-0000-0000-0000D3040000}"/>
    <cellStyle name="Ratio 3" xfId="662" xr:uid="{00000000-0005-0000-0000-0000D4040000}"/>
    <cellStyle name="Ratio_29(d) - Gas extensions -tariffs" xfId="488" xr:uid="{00000000-0005-0000-0000-0000D5040000}"/>
    <cellStyle name="Right Date" xfId="489" xr:uid="{00000000-0005-0000-0000-0000D6040000}"/>
    <cellStyle name="Right Number" xfId="490" xr:uid="{00000000-0005-0000-0000-0000D7040000}"/>
    <cellStyle name="Right Year" xfId="491" xr:uid="{00000000-0005-0000-0000-0000D8040000}"/>
    <cellStyle name="RIN_Input$_3dp" xfId="492" xr:uid="{00000000-0005-0000-0000-0000D9040000}"/>
    <cellStyle name="Rt border" xfId="565" xr:uid="{00000000-0005-0000-0000-0000DA040000}"/>
    <cellStyle name="Rt border 2" xfId="951" xr:uid="{00000000-0005-0000-0000-0000DB040000}"/>
    <cellStyle name="SAPBorder" xfId="875" xr:uid="{00000000-0005-0000-0000-0000DC040000}"/>
    <cellStyle name="SAPDataCell" xfId="876" xr:uid="{00000000-0005-0000-0000-0000DD040000}"/>
    <cellStyle name="SAPDataTotalCell" xfId="877" xr:uid="{00000000-0005-0000-0000-0000DE040000}"/>
    <cellStyle name="SAPDimensionCell" xfId="878" xr:uid="{00000000-0005-0000-0000-0000DF040000}"/>
    <cellStyle name="SAPEditableDataCell" xfId="879" xr:uid="{00000000-0005-0000-0000-0000E0040000}"/>
    <cellStyle name="SAPEditableDataTotalCell" xfId="880" xr:uid="{00000000-0005-0000-0000-0000E1040000}"/>
    <cellStyle name="SAPEmphasized" xfId="881" xr:uid="{00000000-0005-0000-0000-0000E2040000}"/>
    <cellStyle name="SAPEmphasizedEditableDataCell" xfId="882" xr:uid="{00000000-0005-0000-0000-0000E3040000}"/>
    <cellStyle name="SAPEmphasizedEditableDataTotalCell" xfId="883" xr:uid="{00000000-0005-0000-0000-0000E4040000}"/>
    <cellStyle name="SAPEmphasizedLockedDataCell" xfId="884" xr:uid="{00000000-0005-0000-0000-0000E5040000}"/>
    <cellStyle name="SAPEmphasizedLockedDataTotalCell" xfId="885" xr:uid="{00000000-0005-0000-0000-0000E6040000}"/>
    <cellStyle name="SAPEmphasizedReadonlyDataCell" xfId="886" xr:uid="{00000000-0005-0000-0000-0000E7040000}"/>
    <cellStyle name="SAPEmphasizedReadonlyDataTotalCell" xfId="887" xr:uid="{00000000-0005-0000-0000-0000E8040000}"/>
    <cellStyle name="SAPEmphasizedTotal" xfId="888" xr:uid="{00000000-0005-0000-0000-0000E9040000}"/>
    <cellStyle name="SAPError" xfId="493" xr:uid="{00000000-0005-0000-0000-0000EA040000}"/>
    <cellStyle name="SAPError 2" xfId="494" xr:uid="{00000000-0005-0000-0000-0000EB040000}"/>
    <cellStyle name="SAPError 2 2" xfId="665" xr:uid="{00000000-0005-0000-0000-0000EC040000}"/>
    <cellStyle name="SAPError 3" xfId="664" xr:uid="{00000000-0005-0000-0000-0000ED040000}"/>
    <cellStyle name="SAPExceptionLevel1" xfId="889" xr:uid="{00000000-0005-0000-0000-0000EE040000}"/>
    <cellStyle name="SAPExceptionLevel2" xfId="890" xr:uid="{00000000-0005-0000-0000-0000EF040000}"/>
    <cellStyle name="SAPExceptionLevel3" xfId="891" xr:uid="{00000000-0005-0000-0000-0000F0040000}"/>
    <cellStyle name="SAPExceptionLevel4" xfId="892" xr:uid="{00000000-0005-0000-0000-0000F1040000}"/>
    <cellStyle name="SAPExceptionLevel5" xfId="893" xr:uid="{00000000-0005-0000-0000-0000F2040000}"/>
    <cellStyle name="SAPExceptionLevel6" xfId="894" xr:uid="{00000000-0005-0000-0000-0000F3040000}"/>
    <cellStyle name="SAPExceptionLevel7" xfId="895" xr:uid="{00000000-0005-0000-0000-0000F4040000}"/>
    <cellStyle name="SAPExceptionLevel8" xfId="896" xr:uid="{00000000-0005-0000-0000-0000F5040000}"/>
    <cellStyle name="SAPExceptionLevel9" xfId="897" xr:uid="{00000000-0005-0000-0000-0000F6040000}"/>
    <cellStyle name="SAPFormula" xfId="898" xr:uid="{00000000-0005-0000-0000-0000F7040000}"/>
    <cellStyle name="SAPHierarchyCell0" xfId="899" xr:uid="{00000000-0005-0000-0000-0000F8040000}"/>
    <cellStyle name="SAPHierarchyCell1" xfId="900" xr:uid="{00000000-0005-0000-0000-0000F9040000}"/>
    <cellStyle name="SAPHierarchyCell2" xfId="901" xr:uid="{00000000-0005-0000-0000-0000FA040000}"/>
    <cellStyle name="SAPHierarchyCell3" xfId="902" xr:uid="{00000000-0005-0000-0000-0000FB040000}"/>
    <cellStyle name="SAPHierarchyCell4" xfId="903" xr:uid="{00000000-0005-0000-0000-0000FC040000}"/>
    <cellStyle name="SAPKey" xfId="495" xr:uid="{00000000-0005-0000-0000-0000FD040000}"/>
    <cellStyle name="SAPKey 2" xfId="496" xr:uid="{00000000-0005-0000-0000-0000FE040000}"/>
    <cellStyle name="SAPKey 2 2" xfId="667" xr:uid="{00000000-0005-0000-0000-0000FF040000}"/>
    <cellStyle name="SAPKey 3" xfId="666" xr:uid="{00000000-0005-0000-0000-000000050000}"/>
    <cellStyle name="SAPLocked" xfId="497" xr:uid="{00000000-0005-0000-0000-000001050000}"/>
    <cellStyle name="SAPLocked 2" xfId="498" xr:uid="{00000000-0005-0000-0000-000002050000}"/>
    <cellStyle name="SAPLocked 2 2" xfId="669" xr:uid="{00000000-0005-0000-0000-000003050000}"/>
    <cellStyle name="SAPLocked 3" xfId="668" xr:uid="{00000000-0005-0000-0000-000004050000}"/>
    <cellStyle name="SAPLockedDataCell" xfId="904" xr:uid="{00000000-0005-0000-0000-000005050000}"/>
    <cellStyle name="SAPLockedDataTotalCell" xfId="905" xr:uid="{00000000-0005-0000-0000-000006050000}"/>
    <cellStyle name="SAPMemberCell" xfId="906" xr:uid="{00000000-0005-0000-0000-000007050000}"/>
    <cellStyle name="SAPMemberTotalCell" xfId="907" xr:uid="{00000000-0005-0000-0000-000008050000}"/>
    <cellStyle name="SAPMessageText" xfId="908" xr:uid="{00000000-0005-0000-0000-000009050000}"/>
    <cellStyle name="SAPOutput" xfId="499" xr:uid="{00000000-0005-0000-0000-00000A050000}"/>
    <cellStyle name="SAPOutput 2" xfId="500" xr:uid="{00000000-0005-0000-0000-00000B050000}"/>
    <cellStyle name="SAPOutput 2 2" xfId="671" xr:uid="{00000000-0005-0000-0000-00000C050000}"/>
    <cellStyle name="SAPOutput 3" xfId="670" xr:uid="{00000000-0005-0000-0000-00000D050000}"/>
    <cellStyle name="SAPReadonlyDataCell" xfId="909" xr:uid="{00000000-0005-0000-0000-00000E050000}"/>
    <cellStyle name="SAPReadonlyDataTotalCell" xfId="910" xr:uid="{00000000-0005-0000-0000-00000F050000}"/>
    <cellStyle name="SAPSpace" xfId="501" xr:uid="{00000000-0005-0000-0000-000010050000}"/>
    <cellStyle name="SAPSpace 2" xfId="502" xr:uid="{00000000-0005-0000-0000-000011050000}"/>
    <cellStyle name="SAPSpace 2 2" xfId="673" xr:uid="{00000000-0005-0000-0000-000012050000}"/>
    <cellStyle name="SAPSpace 3" xfId="672" xr:uid="{00000000-0005-0000-0000-000013050000}"/>
    <cellStyle name="SAPText" xfId="503" xr:uid="{00000000-0005-0000-0000-000014050000}"/>
    <cellStyle name="SAPText 2" xfId="504" xr:uid="{00000000-0005-0000-0000-000015050000}"/>
    <cellStyle name="SAPText 2 2" xfId="675" xr:uid="{00000000-0005-0000-0000-000016050000}"/>
    <cellStyle name="SAPText 3" xfId="674" xr:uid="{00000000-0005-0000-0000-000017050000}"/>
    <cellStyle name="SAPUnLocked" xfId="505" xr:uid="{00000000-0005-0000-0000-000018050000}"/>
    <cellStyle name="SAPUnLocked 2" xfId="506" xr:uid="{00000000-0005-0000-0000-000019050000}"/>
    <cellStyle name="SAPUnLocked 2 2" xfId="677" xr:uid="{00000000-0005-0000-0000-00001A050000}"/>
    <cellStyle name="SAPUnLocked 3" xfId="676" xr:uid="{00000000-0005-0000-0000-00001B050000}"/>
    <cellStyle name="Sheet Title" xfId="507" xr:uid="{00000000-0005-0000-0000-00001C050000}"/>
    <cellStyle name="SheetHeader1" xfId="508" xr:uid="{00000000-0005-0000-0000-00001D050000}"/>
    <cellStyle name="Spreadsheet Title" xfId="911" xr:uid="{00000000-0005-0000-0000-00001E050000}"/>
    <cellStyle name="Style 1" xfId="509" xr:uid="{00000000-0005-0000-0000-00001F050000}"/>
    <cellStyle name="Style 1 2" xfId="510" xr:uid="{00000000-0005-0000-0000-000020050000}"/>
    <cellStyle name="Style 1 2 2" xfId="511" xr:uid="{00000000-0005-0000-0000-000021050000}"/>
    <cellStyle name="Style 1 2 2 2" xfId="801" xr:uid="{00000000-0005-0000-0000-000022050000}"/>
    <cellStyle name="Style 1 2 3" xfId="679" xr:uid="{00000000-0005-0000-0000-000023050000}"/>
    <cellStyle name="Style 1 3" xfId="512" xr:uid="{00000000-0005-0000-0000-000024050000}"/>
    <cellStyle name="Style 1 3 2" xfId="513" xr:uid="{00000000-0005-0000-0000-000025050000}"/>
    <cellStyle name="Style 1 3 2 2" xfId="803" xr:uid="{00000000-0005-0000-0000-000026050000}"/>
    <cellStyle name="Style 1 3 3" xfId="514" xr:uid="{00000000-0005-0000-0000-000027050000}"/>
    <cellStyle name="Style 1 3 3 2" xfId="804" xr:uid="{00000000-0005-0000-0000-000028050000}"/>
    <cellStyle name="Style 1 3 4" xfId="802" xr:uid="{00000000-0005-0000-0000-000029050000}"/>
    <cellStyle name="Style 1 4" xfId="515" xr:uid="{00000000-0005-0000-0000-00002A050000}"/>
    <cellStyle name="Style 1 4 2" xfId="805" xr:uid="{00000000-0005-0000-0000-00002B050000}"/>
    <cellStyle name="Style 1 5" xfId="678" xr:uid="{00000000-0005-0000-0000-00002C050000}"/>
    <cellStyle name="Style 1_29(d) - Gas extensions -tariffs" xfId="516" xr:uid="{00000000-0005-0000-0000-00002D050000}"/>
    <cellStyle name="Style2" xfId="517" xr:uid="{00000000-0005-0000-0000-00002E050000}"/>
    <cellStyle name="Style3" xfId="518" xr:uid="{00000000-0005-0000-0000-00002F050000}"/>
    <cellStyle name="Style4" xfId="519" xr:uid="{00000000-0005-0000-0000-000030050000}"/>
    <cellStyle name="Style4 2" xfId="520" xr:uid="{00000000-0005-0000-0000-000031050000}"/>
    <cellStyle name="Style4 2 2" xfId="681" xr:uid="{00000000-0005-0000-0000-000032050000}"/>
    <cellStyle name="Style4 3" xfId="680" xr:uid="{00000000-0005-0000-0000-000033050000}"/>
    <cellStyle name="Style4_29(d) - Gas extensions -tariffs" xfId="521" xr:uid="{00000000-0005-0000-0000-000034050000}"/>
    <cellStyle name="Style5" xfId="522" xr:uid="{00000000-0005-0000-0000-000035050000}"/>
    <cellStyle name="Style5 2" xfId="523" xr:uid="{00000000-0005-0000-0000-000036050000}"/>
    <cellStyle name="Style5 2 2" xfId="683" xr:uid="{00000000-0005-0000-0000-000037050000}"/>
    <cellStyle name="Style5 3" xfId="682" xr:uid="{00000000-0005-0000-0000-000038050000}"/>
    <cellStyle name="Style5_29(d) - Gas extensions -tariffs" xfId="524" xr:uid="{00000000-0005-0000-0000-000039050000}"/>
    <cellStyle name="Sub-total" xfId="912" xr:uid="{00000000-0005-0000-0000-00003A050000}"/>
    <cellStyle name="Sub-total 2" xfId="1020" xr:uid="{00000000-0005-0000-0000-00003B050000}"/>
    <cellStyle name="Table Head Green" xfId="525" xr:uid="{00000000-0005-0000-0000-00003C050000}"/>
    <cellStyle name="Table Head Green 2" xfId="1373" xr:uid="{00000000-0005-0000-0000-00003D050000}"/>
    <cellStyle name="Table Head Green 2 2" xfId="1374" xr:uid="{00000000-0005-0000-0000-00003E050000}"/>
    <cellStyle name="Table Head Green 3" xfId="1375" xr:uid="{00000000-0005-0000-0000-00003F050000}"/>
    <cellStyle name="Table Head Green 4" xfId="1376" xr:uid="{00000000-0005-0000-0000-000040050000}"/>
    <cellStyle name="Table Head_pldt" xfId="526" xr:uid="{00000000-0005-0000-0000-000041050000}"/>
    <cellStyle name="Table Heading" xfId="913" xr:uid="{00000000-0005-0000-0000-000042050000}"/>
    <cellStyle name="Table Source" xfId="527" xr:uid="{00000000-0005-0000-0000-000043050000}"/>
    <cellStyle name="Table Units" xfId="528" xr:uid="{00000000-0005-0000-0000-000044050000}"/>
    <cellStyle name="Table Units 2" xfId="1377" xr:uid="{00000000-0005-0000-0000-000045050000}"/>
    <cellStyle name="Table_Heading" xfId="914" xr:uid="{00000000-0005-0000-0000-000046050000}"/>
    <cellStyle name="TableLvl2" xfId="529" xr:uid="{00000000-0005-0000-0000-000047050000}"/>
    <cellStyle name="TableLvl3" xfId="530" xr:uid="{00000000-0005-0000-0000-000048050000}"/>
    <cellStyle name="Technical Input" xfId="915" xr:uid="{00000000-0005-0000-0000-000049050000}"/>
    <cellStyle name="Technical_Input" xfId="916" xr:uid="{00000000-0005-0000-0000-00004A050000}"/>
    <cellStyle name="Text" xfId="531" xr:uid="{00000000-0005-0000-0000-00004B050000}"/>
    <cellStyle name="Text 2" xfId="532" xr:uid="{00000000-0005-0000-0000-00004C050000}"/>
    <cellStyle name="Text 3" xfId="533" xr:uid="{00000000-0005-0000-0000-00004D050000}"/>
    <cellStyle name="Text 3 2" xfId="689" xr:uid="{00000000-0005-0000-0000-00004E050000}"/>
    <cellStyle name="Text 4" xfId="688" xr:uid="{00000000-0005-0000-0000-00004F050000}"/>
    <cellStyle name="Text Head 1" xfId="534" xr:uid="{00000000-0005-0000-0000-000050050000}"/>
    <cellStyle name="Text Head 1 2" xfId="1378" xr:uid="{00000000-0005-0000-0000-000051050000}"/>
    <cellStyle name="Text Head 2" xfId="535" xr:uid="{00000000-0005-0000-0000-000052050000}"/>
    <cellStyle name="Text Head 2 2" xfId="1379" xr:uid="{00000000-0005-0000-0000-000053050000}"/>
    <cellStyle name="Text Indent 2" xfId="536" xr:uid="{00000000-0005-0000-0000-000054050000}"/>
    <cellStyle name="Theirs" xfId="537" xr:uid="{00000000-0005-0000-0000-000055050000}"/>
    <cellStyle name="Title 2" xfId="538" xr:uid="{00000000-0005-0000-0000-000056050000}"/>
    <cellStyle name="Title 3" xfId="566" xr:uid="{00000000-0005-0000-0000-000057050000}"/>
    <cellStyle name="TOC 1" xfId="539" xr:uid="{00000000-0005-0000-0000-000058050000}"/>
    <cellStyle name="TOC 2" xfId="540" xr:uid="{00000000-0005-0000-0000-000059050000}"/>
    <cellStyle name="TOC 3" xfId="541" xr:uid="{00000000-0005-0000-0000-00005A050000}"/>
    <cellStyle name="Total 2" xfId="542" xr:uid="{00000000-0005-0000-0000-00005B050000}"/>
    <cellStyle name="Total 2 10" xfId="1380" xr:uid="{00000000-0005-0000-0000-00005C050000}"/>
    <cellStyle name="Total 2 11" xfId="1381" xr:uid="{00000000-0005-0000-0000-00005D050000}"/>
    <cellStyle name="Total 2 12" xfId="1382" xr:uid="{00000000-0005-0000-0000-00005E050000}"/>
    <cellStyle name="Total 2 2" xfId="543" xr:uid="{00000000-0005-0000-0000-00005F050000}"/>
    <cellStyle name="Total 2 2 2" xfId="946" xr:uid="{00000000-0005-0000-0000-000060050000}"/>
    <cellStyle name="Total 2 2 2 2" xfId="1383" xr:uid="{00000000-0005-0000-0000-000061050000}"/>
    <cellStyle name="Total 2 2 2 3" xfId="1384" xr:uid="{00000000-0005-0000-0000-000062050000}"/>
    <cellStyle name="Total 2 2 3" xfId="1385" xr:uid="{00000000-0005-0000-0000-000063050000}"/>
    <cellStyle name="Total 2 2 3 2" xfId="1386" xr:uid="{00000000-0005-0000-0000-000064050000}"/>
    <cellStyle name="Total 2 2 3 3" xfId="1387" xr:uid="{00000000-0005-0000-0000-000065050000}"/>
    <cellStyle name="Total 2 2 4" xfId="1388" xr:uid="{00000000-0005-0000-0000-000066050000}"/>
    <cellStyle name="Total 2 2 5" xfId="1389" xr:uid="{00000000-0005-0000-0000-000067050000}"/>
    <cellStyle name="Total 2 2 6" xfId="1390" xr:uid="{00000000-0005-0000-0000-000068050000}"/>
    <cellStyle name="Total 2 3" xfId="544" xr:uid="{00000000-0005-0000-0000-000069050000}"/>
    <cellStyle name="Total 2 3 2" xfId="947" xr:uid="{00000000-0005-0000-0000-00006A050000}"/>
    <cellStyle name="Total 2 3 2 2" xfId="1391" xr:uid="{00000000-0005-0000-0000-00006B050000}"/>
    <cellStyle name="Total 2 3 2 3" xfId="1392" xr:uid="{00000000-0005-0000-0000-00006C050000}"/>
    <cellStyle name="Total 2 3 3" xfId="1393" xr:uid="{00000000-0005-0000-0000-00006D050000}"/>
    <cellStyle name="Total 2 3 3 2" xfId="1394" xr:uid="{00000000-0005-0000-0000-00006E050000}"/>
    <cellStyle name="Total 2 3 3 3" xfId="1395" xr:uid="{00000000-0005-0000-0000-00006F050000}"/>
    <cellStyle name="Total 2 3 4" xfId="1396" xr:uid="{00000000-0005-0000-0000-000070050000}"/>
    <cellStyle name="Total 2 3 5" xfId="1397" xr:uid="{00000000-0005-0000-0000-000071050000}"/>
    <cellStyle name="Total 2 3 6" xfId="1398" xr:uid="{00000000-0005-0000-0000-000072050000}"/>
    <cellStyle name="Total 2 4" xfId="945" xr:uid="{00000000-0005-0000-0000-000073050000}"/>
    <cellStyle name="Total 2 4 2" xfId="1399" xr:uid="{00000000-0005-0000-0000-000074050000}"/>
    <cellStyle name="Total 2 4 2 2" xfId="1400" xr:uid="{00000000-0005-0000-0000-000075050000}"/>
    <cellStyle name="Total 2 4 2 3" xfId="1401" xr:uid="{00000000-0005-0000-0000-000076050000}"/>
    <cellStyle name="Total 2 4 3" xfId="1402" xr:uid="{00000000-0005-0000-0000-000077050000}"/>
    <cellStyle name="Total 2 4 3 2" xfId="1403" xr:uid="{00000000-0005-0000-0000-000078050000}"/>
    <cellStyle name="Total 2 4 3 3" xfId="1404" xr:uid="{00000000-0005-0000-0000-000079050000}"/>
    <cellStyle name="Total 2 4 4" xfId="1405" xr:uid="{00000000-0005-0000-0000-00007A050000}"/>
    <cellStyle name="Total 2 4 5" xfId="1406" xr:uid="{00000000-0005-0000-0000-00007B050000}"/>
    <cellStyle name="Total 2 5" xfId="1407" xr:uid="{00000000-0005-0000-0000-00007C050000}"/>
    <cellStyle name="Total 2 5 2" xfId="1408" xr:uid="{00000000-0005-0000-0000-00007D050000}"/>
    <cellStyle name="Total 2 5 2 2" xfId="1409" xr:uid="{00000000-0005-0000-0000-00007E050000}"/>
    <cellStyle name="Total 2 5 2 3" xfId="1410" xr:uid="{00000000-0005-0000-0000-00007F050000}"/>
    <cellStyle name="Total 2 5 3" xfId="1411" xr:uid="{00000000-0005-0000-0000-000080050000}"/>
    <cellStyle name="Total 2 5 3 2" xfId="1412" xr:uid="{00000000-0005-0000-0000-000081050000}"/>
    <cellStyle name="Total 2 5 3 3" xfId="1413" xr:uid="{00000000-0005-0000-0000-000082050000}"/>
    <cellStyle name="Total 2 5 4" xfId="1414" xr:uid="{00000000-0005-0000-0000-000083050000}"/>
    <cellStyle name="Total 2 5 5" xfId="1415" xr:uid="{00000000-0005-0000-0000-000084050000}"/>
    <cellStyle name="Total 2 6" xfId="1416" xr:uid="{00000000-0005-0000-0000-000085050000}"/>
    <cellStyle name="Total 2 6 2" xfId="1417" xr:uid="{00000000-0005-0000-0000-000086050000}"/>
    <cellStyle name="Total 2 6 2 2" xfId="1418" xr:uid="{00000000-0005-0000-0000-000087050000}"/>
    <cellStyle name="Total 2 6 2 3" xfId="1419" xr:uid="{00000000-0005-0000-0000-000088050000}"/>
    <cellStyle name="Total 2 6 3" xfId="1420" xr:uid="{00000000-0005-0000-0000-000089050000}"/>
    <cellStyle name="Total 2 6 3 2" xfId="1421" xr:uid="{00000000-0005-0000-0000-00008A050000}"/>
    <cellStyle name="Total 2 6 3 3" xfId="1422" xr:uid="{00000000-0005-0000-0000-00008B050000}"/>
    <cellStyle name="Total 2 6 4" xfId="1423" xr:uid="{00000000-0005-0000-0000-00008C050000}"/>
    <cellStyle name="Total 2 6 5" xfId="1424" xr:uid="{00000000-0005-0000-0000-00008D050000}"/>
    <cellStyle name="Total 2 7" xfId="1425" xr:uid="{00000000-0005-0000-0000-00008E050000}"/>
    <cellStyle name="Total 2 7 2" xfId="1426" xr:uid="{00000000-0005-0000-0000-00008F050000}"/>
    <cellStyle name="Total 2 7 2 2" xfId="1427" xr:uid="{00000000-0005-0000-0000-000090050000}"/>
    <cellStyle name="Total 2 7 2 3" xfId="1428" xr:uid="{00000000-0005-0000-0000-000091050000}"/>
    <cellStyle name="Total 2 7 3" xfId="1429" xr:uid="{00000000-0005-0000-0000-000092050000}"/>
    <cellStyle name="Total 2 7 3 2" xfId="1430" xr:uid="{00000000-0005-0000-0000-000093050000}"/>
    <cellStyle name="Total 2 7 3 3" xfId="1431" xr:uid="{00000000-0005-0000-0000-000094050000}"/>
    <cellStyle name="Total 2 7 4" xfId="1432" xr:uid="{00000000-0005-0000-0000-000095050000}"/>
    <cellStyle name="Total 2 7 5" xfId="1433" xr:uid="{00000000-0005-0000-0000-000096050000}"/>
    <cellStyle name="Total 2 8" xfId="1434" xr:uid="{00000000-0005-0000-0000-000097050000}"/>
    <cellStyle name="Total 2 8 2" xfId="1435" xr:uid="{00000000-0005-0000-0000-000098050000}"/>
    <cellStyle name="Total 2 8 3" xfId="1436" xr:uid="{00000000-0005-0000-0000-000099050000}"/>
    <cellStyle name="Total 2 9" xfId="1437" xr:uid="{00000000-0005-0000-0000-00009A050000}"/>
    <cellStyle name="Total 2 9 2" xfId="1438" xr:uid="{00000000-0005-0000-0000-00009B050000}"/>
    <cellStyle name="Total 2 9 3" xfId="1439" xr:uid="{00000000-0005-0000-0000-00009C050000}"/>
    <cellStyle name="Unique/Change Formula 2 2" xfId="917" xr:uid="{00000000-0005-0000-0000-00009D050000}"/>
    <cellStyle name="unit" xfId="918" xr:uid="{00000000-0005-0000-0000-00009E050000}"/>
    <cellStyle name="Units" xfId="919" xr:uid="{00000000-0005-0000-0000-00009F050000}"/>
    <cellStyle name="Warning Text 2" xfId="545" xr:uid="{00000000-0005-0000-0000-0000A0050000}"/>
    <cellStyle name="year" xfId="546" xr:uid="{00000000-0005-0000-0000-0000A1050000}"/>
    <cellStyle name="year 2" xfId="547" xr:uid="{00000000-0005-0000-0000-0000A2050000}"/>
    <cellStyle name="year 2 2" xfId="694" xr:uid="{00000000-0005-0000-0000-0000A3050000}"/>
    <cellStyle name="year 3" xfId="693" xr:uid="{00000000-0005-0000-0000-0000A4050000}"/>
    <cellStyle name="year_29(d) - Gas extensions -tariffs" xfId="548" xr:uid="{00000000-0005-0000-0000-0000A5050000}"/>
  </cellStyles>
  <dxfs count="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06026"/>
      <color rgb="FF564741"/>
      <color rgb="FF5F9E88"/>
      <color rgb="FF006BA8"/>
      <color rgb="FF89B3CE"/>
      <color rgb="FFC4EBB5"/>
      <color rgb="FF303F51"/>
      <color rgb="FF76DC89"/>
      <color rgb="FFC6EF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 Id="rId30" Type="http://schemas.openxmlformats.org/officeDocument/2006/relationships/customXml" Target="../customXml/item1.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Calculations!$D$10</c:f>
              <c:strCache>
                <c:ptCount val="1"/>
                <c:pt idx="0">
                  <c:v>Target Revenue</c:v>
                </c:pt>
              </c:strCache>
            </c:strRef>
          </c:tx>
          <c:spPr>
            <a:solidFill>
              <a:srgbClr val="E06026">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Calculations!$E$10:$T$10</c:f>
              <c:numCache>
                <c:formatCode>_-* #,##0_-;\-* #,##0_-;_-* "-"??_-;_-@_-</c:formatCode>
                <c:ptCount val="16"/>
                <c:pt idx="0">
                  <c:v>7196.2165214284705</c:v>
                </c:pt>
                <c:pt idx="1">
                  <c:v>7397.6782670441471</c:v>
                </c:pt>
                <c:pt idx="2">
                  <c:v>7692.680932122903</c:v>
                </c:pt>
                <c:pt idx="3">
                  <c:v>7967.6936105064024</c:v>
                </c:pt>
                <c:pt idx="4">
                  <c:v>8936.5940721139141</c:v>
                </c:pt>
                <c:pt idx="5">
                  <c:v>10052.405425459208</c:v>
                </c:pt>
                <c:pt idx="6">
                  <c:v>11339.024415476113</c:v>
                </c:pt>
                <c:pt idx="7">
                  <c:v>12562.974745682057</c:v>
                </c:pt>
                <c:pt idx="8">
                  <c:v>12949.138579394381</c:v>
                </c:pt>
                <c:pt idx="9">
                  <c:v>12903.606875913256</c:v>
                </c:pt>
                <c:pt idx="10">
                  <c:v>10403.741957032214</c:v>
                </c:pt>
                <c:pt idx="11">
                  <c:v>10302.619809406473</c:v>
                </c:pt>
                <c:pt idx="12">
                  <c:v>10120.673354574117</c:v>
                </c:pt>
                <c:pt idx="13">
                  <c:v>9952.7234357173656</c:v>
                </c:pt>
                <c:pt idx="14">
                  <c:v>9889.6669864188279</c:v>
                </c:pt>
                <c:pt idx="15">
                  <c:v>9172.6515678220003</c:v>
                </c:pt>
              </c:numCache>
            </c:numRef>
          </c:val>
          <c:extLst>
            <c:ext xmlns:c16="http://schemas.microsoft.com/office/drawing/2014/chart" uri="{C3380CC4-5D6E-409C-BE32-E72D297353CC}">
              <c16:uniqueId val="{00000000-C9E4-40EA-AC32-0BA5B0728AE1}"/>
            </c:ext>
          </c:extLst>
        </c:ser>
        <c:ser>
          <c:idx val="1"/>
          <c:order val="1"/>
          <c:tx>
            <c:strRef>
              <c:f>Calculations!$D$11</c:f>
              <c:strCache>
                <c:ptCount val="1"/>
                <c:pt idx="0">
                  <c:v>Actual Revenue</c:v>
                </c:pt>
              </c:strCache>
            </c:strRef>
          </c:tx>
          <c:spPr>
            <a:solidFill>
              <a:srgbClr val="5F9E88">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Calculations!$E$11:$T$11</c:f>
              <c:numCache>
                <c:formatCode>_-* #,##0_-;\-* #,##0_-;_-* "-"??_-;_-@_-</c:formatCode>
                <c:ptCount val="16"/>
                <c:pt idx="0">
                  <c:v>7548.3855692920542</c:v>
                </c:pt>
                <c:pt idx="1">
                  <c:v>7730.0647437288244</c:v>
                </c:pt>
                <c:pt idx="2">
                  <c:v>8009.8346423650046</c:v>
                </c:pt>
                <c:pt idx="3">
                  <c:v>8354.2540448862219</c:v>
                </c:pt>
                <c:pt idx="4">
                  <c:v>9091.7804670098503</c:v>
                </c:pt>
                <c:pt idx="5">
                  <c:v>9911.3253848691074</c:v>
                </c:pt>
                <c:pt idx="6">
                  <c:v>11060.055822210064</c:v>
                </c:pt>
                <c:pt idx="7">
                  <c:v>12323.352509372608</c:v>
                </c:pt>
                <c:pt idx="8">
                  <c:v>12630.681751088558</c:v>
                </c:pt>
                <c:pt idx="9">
                  <c:v>13074.216137788755</c:v>
                </c:pt>
                <c:pt idx="10">
                  <c:v>10472.38632132848</c:v>
                </c:pt>
                <c:pt idx="11">
                  <c:v>10742.497879334715</c:v>
                </c:pt>
                <c:pt idx="12">
                  <c:v>10216.170777867956</c:v>
                </c:pt>
                <c:pt idx="13">
                  <c:v>10040.555859754397</c:v>
                </c:pt>
                <c:pt idx="14">
                  <c:v>9888.7152996228979</c:v>
                </c:pt>
                <c:pt idx="15">
                  <c:v>9028.4239232709097</c:v>
                </c:pt>
              </c:numCache>
            </c:numRef>
          </c:val>
          <c:extLst>
            <c:ext xmlns:c16="http://schemas.microsoft.com/office/drawing/2014/chart" uri="{C3380CC4-5D6E-409C-BE32-E72D297353CC}">
              <c16:uniqueId val="{00000001-C9E4-40EA-AC32-0BA5B0728AE1}"/>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title>
          <c:tx>
            <c:strRef>
              <c:f>'1. Revenue'!$B$31</c:f>
              <c:strCache>
                <c:ptCount val="1"/>
                <c:pt idx="0">
                  <c:v>$m 2021</c:v>
                </c:pt>
              </c:strCache>
            </c:strRef>
          </c:tx>
          <c:layout>
            <c:manualLayout>
              <c:xMode val="edge"/>
              <c:yMode val="edge"/>
              <c:x val="2.1558641975308643E-2"/>
              <c:y val="0.32053785403050111"/>
            </c:manualLayout>
          </c:layout>
          <c:overlay val="0"/>
          <c:txPr>
            <a:bodyPr rot="-5400000" vert="horz"/>
            <a:lstStyle/>
            <a:p>
              <a:pPr>
                <a:defRPr>
                  <a:solidFill>
                    <a:sysClr val="windowText" lastClr="000000"/>
                  </a:solidFill>
                </a:defRPr>
              </a:pPr>
              <a:endParaRPr lang="en-US"/>
            </a:p>
          </c:txPr>
        </c:title>
        <c:numFmt formatCode="_-* #,##0_-;\-* #,##0_-;_-* &quot;-&quot;??_-;_-@_-" sourceLinked="1"/>
        <c:majorTickMark val="out"/>
        <c:minorTickMark val="none"/>
        <c:tickLblPos val="nextTo"/>
        <c:txPr>
          <a:bodyPr/>
          <a:lstStyle/>
          <a:p>
            <a:pPr>
              <a:defRPr sz="900"/>
            </a:pPr>
            <a:endParaRPr lang="en-US"/>
          </a:p>
        </c:txPr>
        <c:crossAx val="45645683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Calculations!$D$14</c:f>
              <c:strCache>
                <c:ptCount val="1"/>
                <c:pt idx="0">
                  <c:v>Forecast Capex</c:v>
                </c:pt>
              </c:strCache>
            </c:strRef>
          </c:tx>
          <c:spPr>
            <a:solidFill>
              <a:srgbClr val="E06026">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Calculations!$E$14:$T$14</c:f>
              <c:numCache>
                <c:formatCode>_-* #,##0_-;\-* #,##0_-;_-* "-"??_-;_-@_-</c:formatCode>
                <c:ptCount val="16"/>
                <c:pt idx="0">
                  <c:v>4106.3272701597889</c:v>
                </c:pt>
                <c:pt idx="1">
                  <c:v>4654.0173739610345</c:v>
                </c:pt>
                <c:pt idx="2">
                  <c:v>4925.7992508666903</c:v>
                </c:pt>
                <c:pt idx="3">
                  <c:v>5089.7129440821318</c:v>
                </c:pt>
                <c:pt idx="4">
                  <c:v>6638.6697215349086</c:v>
                </c:pt>
                <c:pt idx="5">
                  <c:v>8046.5517132696577</c:v>
                </c:pt>
                <c:pt idx="6">
                  <c:v>8241.615129994645</c:v>
                </c:pt>
                <c:pt idx="7">
                  <c:v>8176.2027500113654</c:v>
                </c:pt>
                <c:pt idx="8">
                  <c:v>8114.4271346240384</c:v>
                </c:pt>
                <c:pt idx="9">
                  <c:v>6313.3900519279141</c:v>
                </c:pt>
                <c:pt idx="10">
                  <c:v>4942.3633007666449</c:v>
                </c:pt>
                <c:pt idx="11">
                  <c:v>4955.1147466032808</c:v>
                </c:pt>
                <c:pt idx="12">
                  <c:v>4650.6378218499876</c:v>
                </c:pt>
                <c:pt idx="13">
                  <c:v>4426.0243913866279</c:v>
                </c:pt>
                <c:pt idx="14">
                  <c:v>4616.6222586440917</c:v>
                </c:pt>
                <c:pt idx="15">
                  <c:v>4055.8674947940722</c:v>
                </c:pt>
              </c:numCache>
            </c:numRef>
          </c:val>
          <c:extLst>
            <c:ext xmlns:c16="http://schemas.microsoft.com/office/drawing/2014/chart" uri="{C3380CC4-5D6E-409C-BE32-E72D297353CC}">
              <c16:uniqueId val="{00000000-5E86-412D-9669-F772525B154B}"/>
            </c:ext>
          </c:extLst>
        </c:ser>
        <c:ser>
          <c:idx val="1"/>
          <c:order val="1"/>
          <c:tx>
            <c:strRef>
              <c:f>Calculations!$D$15</c:f>
              <c:strCache>
                <c:ptCount val="1"/>
                <c:pt idx="0">
                  <c:v>Actual Capex</c:v>
                </c:pt>
              </c:strCache>
            </c:strRef>
          </c:tx>
          <c:spPr>
            <a:solidFill>
              <a:srgbClr val="5F9E88">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Calculations!$E$15:$T$15</c:f>
              <c:numCache>
                <c:formatCode>_-* #,##0_-;\-* #,##0_-;_-* "-"??_-;_-@_-</c:formatCode>
                <c:ptCount val="16"/>
                <c:pt idx="0">
                  <c:v>4644.497342557368</c:v>
                </c:pt>
                <c:pt idx="1">
                  <c:v>5010.5207689818944</c:v>
                </c:pt>
                <c:pt idx="2">
                  <c:v>5006.7326196761005</c:v>
                </c:pt>
                <c:pt idx="3">
                  <c:v>6014.4790577660815</c:v>
                </c:pt>
                <c:pt idx="4">
                  <c:v>6467.2530145510254</c:v>
                </c:pt>
                <c:pt idx="5">
                  <c:v>7150.8468451549616</c:v>
                </c:pt>
                <c:pt idx="6">
                  <c:v>7275.5390744491388</c:v>
                </c:pt>
                <c:pt idx="7">
                  <c:v>6633.4159047584772</c:v>
                </c:pt>
                <c:pt idx="8">
                  <c:v>5567.4049917655657</c:v>
                </c:pt>
                <c:pt idx="9">
                  <c:v>4916.8643517355595</c:v>
                </c:pt>
                <c:pt idx="10">
                  <c:v>3798.0839450379531</c:v>
                </c:pt>
                <c:pt idx="11">
                  <c:v>3829.363894802324</c:v>
                </c:pt>
                <c:pt idx="12">
                  <c:v>4191.6025533963457</c:v>
                </c:pt>
                <c:pt idx="13">
                  <c:v>4439.0891835171587</c:v>
                </c:pt>
                <c:pt idx="14">
                  <c:v>4343.6039172966985</c:v>
                </c:pt>
                <c:pt idx="15">
                  <c:v>4106.7560353508024</c:v>
                </c:pt>
              </c:numCache>
            </c:numRef>
          </c:val>
          <c:extLst>
            <c:ext xmlns:c16="http://schemas.microsoft.com/office/drawing/2014/chart" uri="{C3380CC4-5D6E-409C-BE32-E72D297353CC}">
              <c16:uniqueId val="{00000001-5E86-412D-9669-F772525B154B}"/>
            </c:ext>
          </c:extLst>
        </c:ser>
        <c:dLbls>
          <c:showLegendKey val="0"/>
          <c:showVal val="0"/>
          <c:showCatName val="0"/>
          <c:showSerName val="0"/>
          <c:showPercent val="0"/>
          <c:showBubbleSize val="0"/>
        </c:dLbls>
        <c:gapWidth val="150"/>
        <c:axId val="451297664"/>
        <c:axId val="451299200"/>
      </c:barChart>
      <c:catAx>
        <c:axId val="451297664"/>
        <c:scaling>
          <c:orientation val="minMax"/>
        </c:scaling>
        <c:delete val="0"/>
        <c:axPos val="b"/>
        <c:numFmt formatCode="General" sourceLinked="0"/>
        <c:majorTickMark val="out"/>
        <c:minorTickMark val="none"/>
        <c:tickLblPos val="nextTo"/>
        <c:crossAx val="451299200"/>
        <c:crosses val="autoZero"/>
        <c:auto val="1"/>
        <c:lblAlgn val="ctr"/>
        <c:lblOffset val="100"/>
        <c:noMultiLvlLbl val="0"/>
      </c:catAx>
      <c:valAx>
        <c:axId val="451299200"/>
        <c:scaling>
          <c:orientation val="minMax"/>
        </c:scaling>
        <c:delete val="0"/>
        <c:axPos val="l"/>
        <c:majorGridlines>
          <c:spPr>
            <a:ln>
              <a:noFill/>
            </a:ln>
          </c:spPr>
        </c:majorGridlines>
        <c:title>
          <c:tx>
            <c:strRef>
              <c:f>'3. Capex'!$B$31</c:f>
              <c:strCache>
                <c:ptCount val="1"/>
                <c:pt idx="0">
                  <c:v>$m 2021</c:v>
                </c:pt>
              </c:strCache>
            </c:strRef>
          </c:tx>
          <c:overlay val="0"/>
          <c:txPr>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en-US"/>
            </a:p>
          </c:txPr>
        </c:title>
        <c:numFmt formatCode="_-* #,##0_-;\-* #,##0_-;_-* &quot;-&quot;??_-;_-@_-" sourceLinked="1"/>
        <c:majorTickMark val="out"/>
        <c:minorTickMark val="none"/>
        <c:tickLblPos val="nextTo"/>
        <c:crossAx val="4512976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Calculations!$D$12</c:f>
              <c:strCache>
                <c:ptCount val="1"/>
                <c:pt idx="0">
                  <c:v>Forecast RAB</c:v>
                </c:pt>
              </c:strCache>
            </c:strRef>
          </c:tx>
          <c:spPr>
            <a:solidFill>
              <a:srgbClr val="E06026">
                <a:alpha val="75000"/>
              </a:srgbClr>
            </a:solidFill>
            <a:ln>
              <a:solidFill>
                <a:schemeClr val="bg1">
                  <a:lumMod val="50000"/>
                </a:schemeClr>
              </a:solidFill>
            </a:ln>
            <a:effectLst/>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Calculations!$E$12:$T$12</c:f>
              <c:numCache>
                <c:formatCode>_-* #,##0_-;\-* #,##0_-;_-* "-"??_-;_-@_-</c:formatCode>
                <c:ptCount val="16"/>
                <c:pt idx="0">
                  <c:v>43324.648915084217</c:v>
                </c:pt>
                <c:pt idx="1">
                  <c:v>46005.914070675128</c:v>
                </c:pt>
                <c:pt idx="2">
                  <c:v>48756.0821860793</c:v>
                </c:pt>
                <c:pt idx="3">
                  <c:v>51500.440423242937</c:v>
                </c:pt>
                <c:pt idx="4">
                  <c:v>57503.065620194029</c:v>
                </c:pt>
                <c:pt idx="5">
                  <c:v>63478.719210135787</c:v>
                </c:pt>
                <c:pt idx="6">
                  <c:v>69181.211677046609</c:v>
                </c:pt>
                <c:pt idx="7">
                  <c:v>74734.310072755281</c:v>
                </c:pt>
                <c:pt idx="8">
                  <c:v>79915.384994564942</c:v>
                </c:pt>
                <c:pt idx="9">
                  <c:v>79427.52255438565</c:v>
                </c:pt>
                <c:pt idx="10">
                  <c:v>76430.007329259606</c:v>
                </c:pt>
                <c:pt idx="11">
                  <c:v>78312.244090638109</c:v>
                </c:pt>
                <c:pt idx="12">
                  <c:v>79750.018225754553</c:v>
                </c:pt>
                <c:pt idx="13">
                  <c:v>80938.309348730865</c:v>
                </c:pt>
                <c:pt idx="14">
                  <c:v>81324.142012795972</c:v>
                </c:pt>
                <c:pt idx="15">
                  <c:v>79818.148027558287</c:v>
                </c:pt>
              </c:numCache>
            </c:numRef>
          </c:val>
          <c:extLst>
            <c:ext xmlns:c16="http://schemas.microsoft.com/office/drawing/2014/chart" uri="{C3380CC4-5D6E-409C-BE32-E72D297353CC}">
              <c16:uniqueId val="{00000000-0333-4137-9505-1449C9FC204F}"/>
            </c:ext>
          </c:extLst>
        </c:ser>
        <c:ser>
          <c:idx val="1"/>
          <c:order val="1"/>
          <c:tx>
            <c:strRef>
              <c:f>Calculations!$D$13</c:f>
              <c:strCache>
                <c:ptCount val="1"/>
                <c:pt idx="0">
                  <c:v>Actual RAB</c:v>
                </c:pt>
              </c:strCache>
            </c:strRef>
          </c:tx>
          <c:spPr>
            <a:solidFill>
              <a:srgbClr val="5F9E88">
                <a:alpha val="50196"/>
              </a:srgbClr>
            </a:solidFill>
            <a:ln>
              <a:solidFill>
                <a:schemeClr val="bg1">
                  <a:lumMod val="50000"/>
                </a:schemeClr>
              </a:solidFill>
            </a:ln>
            <a:effectLst/>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Calculations!$E$13:$T$13</c:f>
              <c:numCache>
                <c:formatCode>_-* #,##0_-;\-* #,##0_-;_-* "-"??_-;_-@_-</c:formatCode>
                <c:ptCount val="16"/>
                <c:pt idx="0">
                  <c:v>42802.209930211786</c:v>
                </c:pt>
                <c:pt idx="1">
                  <c:v>45951.107597812937</c:v>
                </c:pt>
                <c:pt idx="2">
                  <c:v>48464.636716870205</c:v>
                </c:pt>
                <c:pt idx="3">
                  <c:v>52220.291269234323</c:v>
                </c:pt>
                <c:pt idx="4">
                  <c:v>57346.830798735624</c:v>
                </c:pt>
                <c:pt idx="5">
                  <c:v>61968.099683228553</c:v>
                </c:pt>
                <c:pt idx="6">
                  <c:v>66838.506120545484</c:v>
                </c:pt>
                <c:pt idx="7">
                  <c:v>70664.475550085495</c:v>
                </c:pt>
                <c:pt idx="8">
                  <c:v>72873.241299198402</c:v>
                </c:pt>
                <c:pt idx="9">
                  <c:v>74254.311501698539</c:v>
                </c:pt>
                <c:pt idx="10">
                  <c:v>75027.656231243105</c:v>
                </c:pt>
                <c:pt idx="11">
                  <c:v>75542.596677084148</c:v>
                </c:pt>
                <c:pt idx="12">
                  <c:v>76584.389789426205</c:v>
                </c:pt>
                <c:pt idx="13">
                  <c:v>77855.474256939691</c:v>
                </c:pt>
                <c:pt idx="14">
                  <c:v>79102.380572343231</c:v>
                </c:pt>
                <c:pt idx="15">
                  <c:v>79854.503766807873</c:v>
                </c:pt>
              </c:numCache>
            </c:numRef>
          </c:val>
          <c:extLst>
            <c:ext xmlns:c16="http://schemas.microsoft.com/office/drawing/2014/chart" uri="{C3380CC4-5D6E-409C-BE32-E72D297353CC}">
              <c16:uniqueId val="{00000002-0333-4137-9505-1449C9FC204F}"/>
            </c:ext>
          </c:extLst>
        </c:ser>
        <c:dLbls>
          <c:showLegendKey val="0"/>
          <c:showVal val="0"/>
          <c:showCatName val="0"/>
          <c:showSerName val="0"/>
          <c:showPercent val="0"/>
          <c:showBubbleSize val="0"/>
        </c:dLbls>
        <c:gapWidth val="100"/>
        <c:axId val="1145479504"/>
        <c:axId val="1145480160"/>
      </c:barChart>
      <c:catAx>
        <c:axId val="114547950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480160"/>
        <c:crosses val="autoZero"/>
        <c:auto val="1"/>
        <c:lblAlgn val="ctr"/>
        <c:lblOffset val="100"/>
        <c:noMultiLvlLbl val="0"/>
      </c:catAx>
      <c:valAx>
        <c:axId val="1145480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$m 2021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479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Annual Revenue - Distribution total ($m 2021)</a:t>
            </a:r>
          </a:p>
        </c:rich>
      </c:tx>
      <c:layout>
        <c:manualLayout>
          <c:xMode val="edge"/>
          <c:yMode val="edge"/>
          <c:x val="0.32919841063427696"/>
          <c:y val="6.3116362966797067E-3"/>
        </c:manualLayout>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'1. Revenue'!$B$30</c:f>
              <c:strCache>
                <c:ptCount val="1"/>
                <c:pt idx="0">
                  <c:v>Target Revenue</c:v>
                </c:pt>
              </c:strCache>
            </c:strRef>
          </c:tx>
          <c:spPr>
            <a:pattFill prst="pct50">
              <a:fgClr>
                <a:srgbClr val="006BA8"/>
              </a:fgClr>
              <a:bgClr>
                <a:schemeClr val="bg1"/>
              </a:bgClr>
            </a:pattFill>
          </c:spPr>
          <c:invertIfNegative val="0"/>
          <c:cat>
            <c:strRef>
              <c:f>'1. Revenue'!$D$31:$S$31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'1. Revenue'!$D$46:$S$46</c:f>
              <c:numCache>
                <c:formatCode>_-* #,##0_-;\-* #,##0_-;_-* "-"??_-;_-@_-</c:formatCode>
                <c:ptCount val="16"/>
                <c:pt idx="0">
                  <c:v>7196.2165214284705</c:v>
                </c:pt>
                <c:pt idx="1">
                  <c:v>7397.6782670441471</c:v>
                </c:pt>
                <c:pt idx="2">
                  <c:v>7692.680932122903</c:v>
                </c:pt>
                <c:pt idx="3">
                  <c:v>7967.6936105064024</c:v>
                </c:pt>
                <c:pt idx="4">
                  <c:v>8936.5940721139141</c:v>
                </c:pt>
                <c:pt idx="5">
                  <c:v>10052.405425459208</c:v>
                </c:pt>
                <c:pt idx="6">
                  <c:v>11339.024415476113</c:v>
                </c:pt>
                <c:pt idx="7">
                  <c:v>12562.974745682057</c:v>
                </c:pt>
                <c:pt idx="8">
                  <c:v>12949.138579394381</c:v>
                </c:pt>
                <c:pt idx="9">
                  <c:v>12903.606875913256</c:v>
                </c:pt>
                <c:pt idx="10">
                  <c:v>10403.741957032214</c:v>
                </c:pt>
                <c:pt idx="11">
                  <c:v>10302.619809406473</c:v>
                </c:pt>
                <c:pt idx="12">
                  <c:v>10120.673354574117</c:v>
                </c:pt>
                <c:pt idx="13">
                  <c:v>9952.7234357173656</c:v>
                </c:pt>
                <c:pt idx="14">
                  <c:v>9889.6669864188279</c:v>
                </c:pt>
                <c:pt idx="15">
                  <c:v>9172.6515678220003</c:v>
                </c:pt>
              </c:numCache>
            </c:numRef>
          </c:val>
          <c:extLst>
            <c:ext xmlns:c16="http://schemas.microsoft.com/office/drawing/2014/chart" uri="{C3380CC4-5D6E-409C-BE32-E72D297353CC}">
              <c16:uniqueId val="{00000000-E3B5-401D-9464-3CFAEBF14E99}"/>
            </c:ext>
          </c:extLst>
        </c:ser>
        <c:ser>
          <c:idx val="1"/>
          <c:order val="1"/>
          <c:tx>
            <c:strRef>
              <c:f>'1. Revenue'!$B$52</c:f>
              <c:strCache>
                <c:ptCount val="1"/>
                <c:pt idx="0">
                  <c:v>Actual Revenue</c:v>
                </c:pt>
              </c:strCache>
            </c:strRef>
          </c:tx>
          <c:spPr>
            <a:solidFill>
              <a:srgbClr val="006BA8"/>
            </a:solidFill>
          </c:spPr>
          <c:invertIfNegative val="0"/>
          <c:cat>
            <c:strRef>
              <c:f>'1. Revenue'!$D$31:$S$31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'1. Revenue'!$D$68:$S$68</c:f>
              <c:numCache>
                <c:formatCode>_-* #,##0_-;\-* #,##0_-;_-* "-"??_-;_-@_-</c:formatCode>
                <c:ptCount val="16"/>
                <c:pt idx="0">
                  <c:v>7548.3855692920542</c:v>
                </c:pt>
                <c:pt idx="1">
                  <c:v>7730.0647437288244</c:v>
                </c:pt>
                <c:pt idx="2">
                  <c:v>8009.8346423650046</c:v>
                </c:pt>
                <c:pt idx="3">
                  <c:v>8354.2540448862219</c:v>
                </c:pt>
                <c:pt idx="4">
                  <c:v>9091.7804670098503</c:v>
                </c:pt>
                <c:pt idx="5">
                  <c:v>9911.3253848691074</c:v>
                </c:pt>
                <c:pt idx="6">
                  <c:v>11060.055822210064</c:v>
                </c:pt>
                <c:pt idx="7">
                  <c:v>12323.352509372608</c:v>
                </c:pt>
                <c:pt idx="8">
                  <c:v>12630.681751088558</c:v>
                </c:pt>
                <c:pt idx="9">
                  <c:v>13074.216137788755</c:v>
                </c:pt>
                <c:pt idx="10">
                  <c:v>10472.38632132848</c:v>
                </c:pt>
                <c:pt idx="11">
                  <c:v>10742.497879334715</c:v>
                </c:pt>
                <c:pt idx="12">
                  <c:v>10216.170777867956</c:v>
                </c:pt>
                <c:pt idx="13">
                  <c:v>10040.555859754397</c:v>
                </c:pt>
                <c:pt idx="14">
                  <c:v>9888.7152996228979</c:v>
                </c:pt>
                <c:pt idx="15">
                  <c:v>9028.4239232709097</c:v>
                </c:pt>
              </c:numCache>
            </c:numRef>
          </c:val>
          <c:extLst>
            <c:ext xmlns:c16="http://schemas.microsoft.com/office/drawing/2014/chart" uri="{C3380CC4-5D6E-409C-BE32-E72D297353CC}">
              <c16:uniqueId val="{00000000-9179-4661-9416-7F9D351F2EB8}"/>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9.0212683777009139E-2"/>
          <c:y val="9.1415982191062228E-2"/>
          <c:w val="0.18550740260170903"/>
          <c:h val="0.22666923548541154"/>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Closing RAB - Distribution total ($m 2021)</a:t>
            </a:r>
          </a:p>
        </c:rich>
      </c:tx>
      <c:layout>
        <c:manualLayout>
          <c:xMode val="edge"/>
          <c:yMode val="edge"/>
          <c:x val="0.30440745789132778"/>
          <c:y val="0"/>
        </c:manualLayout>
      </c:layout>
      <c:overlay val="1"/>
    </c:title>
    <c:autoTitleDeleted val="0"/>
    <c:plotArea>
      <c:layout>
        <c:manualLayout>
          <c:layoutTarget val="inner"/>
          <c:xMode val="edge"/>
          <c:yMode val="edge"/>
          <c:x val="6.278145279981652E-2"/>
          <c:y val="3.6671216534290597E-2"/>
          <c:w val="0.90203405259700797"/>
          <c:h val="0.8805836850221026"/>
        </c:manualLayout>
      </c:layout>
      <c:barChart>
        <c:barDir val="col"/>
        <c:grouping val="clustered"/>
        <c:varyColors val="0"/>
        <c:ser>
          <c:idx val="0"/>
          <c:order val="0"/>
          <c:tx>
            <c:strRef>
              <c:f>'2. RAB'!$B$30</c:f>
              <c:strCache>
                <c:ptCount val="1"/>
                <c:pt idx="0">
                  <c:v>Forecast RAB</c:v>
                </c:pt>
              </c:strCache>
            </c:strRef>
          </c:tx>
          <c:spPr>
            <a:pattFill prst="pct50">
              <a:fgClr>
                <a:srgbClr val="006BA8"/>
              </a:fgClr>
              <a:bgClr>
                <a:schemeClr val="bg1"/>
              </a:bgClr>
            </a:pattFill>
          </c:spPr>
          <c:invertIfNegative val="0"/>
          <c:cat>
            <c:strRef>
              <c:f>'2. RAB'!$D$31:$S$31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'2. RAB'!$D$46:$S$46</c:f>
              <c:numCache>
                <c:formatCode>_-* #,##0_-;\-* #,##0_-;_-* "-"??_-;_-@_-</c:formatCode>
                <c:ptCount val="16"/>
                <c:pt idx="0">
                  <c:v>43324.648915084217</c:v>
                </c:pt>
                <c:pt idx="1">
                  <c:v>46005.914070675128</c:v>
                </c:pt>
                <c:pt idx="2">
                  <c:v>48756.0821860793</c:v>
                </c:pt>
                <c:pt idx="3">
                  <c:v>51500.440423242937</c:v>
                </c:pt>
                <c:pt idx="4">
                  <c:v>57503.065620194029</c:v>
                </c:pt>
                <c:pt idx="5">
                  <c:v>63478.719210135787</c:v>
                </c:pt>
                <c:pt idx="6">
                  <c:v>69181.211677046609</c:v>
                </c:pt>
                <c:pt idx="7">
                  <c:v>74734.310072755281</c:v>
                </c:pt>
                <c:pt idx="8">
                  <c:v>79915.384994564942</c:v>
                </c:pt>
                <c:pt idx="9">
                  <c:v>79427.52255438565</c:v>
                </c:pt>
                <c:pt idx="10">
                  <c:v>76430.007329259606</c:v>
                </c:pt>
                <c:pt idx="11">
                  <c:v>78312.244090638109</c:v>
                </c:pt>
                <c:pt idx="12">
                  <c:v>79750.018225754553</c:v>
                </c:pt>
                <c:pt idx="13">
                  <c:v>80938.309348730865</c:v>
                </c:pt>
                <c:pt idx="14">
                  <c:v>81324.142012795972</c:v>
                </c:pt>
                <c:pt idx="15">
                  <c:v>79818.148027558287</c:v>
                </c:pt>
              </c:numCache>
            </c:numRef>
          </c:val>
          <c:extLst>
            <c:ext xmlns:c16="http://schemas.microsoft.com/office/drawing/2014/chart" uri="{C3380CC4-5D6E-409C-BE32-E72D297353CC}">
              <c16:uniqueId val="{00000000-2F10-47AB-981E-27927A3C4299}"/>
            </c:ext>
          </c:extLst>
        </c:ser>
        <c:ser>
          <c:idx val="1"/>
          <c:order val="1"/>
          <c:tx>
            <c:strRef>
              <c:f>'2. RAB'!$B$52</c:f>
              <c:strCache>
                <c:ptCount val="1"/>
                <c:pt idx="0">
                  <c:v>Actual RAB</c:v>
                </c:pt>
              </c:strCache>
            </c:strRef>
          </c:tx>
          <c:spPr>
            <a:solidFill>
              <a:srgbClr val="006BA8"/>
            </a:solidFill>
          </c:spPr>
          <c:invertIfNegative val="0"/>
          <c:cat>
            <c:strRef>
              <c:f>'2. RAB'!$D$31:$S$31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'2. RAB'!$D$68:$S$68</c:f>
              <c:numCache>
                <c:formatCode>_-* #,##0_-;\-* #,##0_-;_-* "-"??_-;_-@_-</c:formatCode>
                <c:ptCount val="16"/>
                <c:pt idx="0">
                  <c:v>42802.209930211786</c:v>
                </c:pt>
                <c:pt idx="1">
                  <c:v>45951.107597812937</c:v>
                </c:pt>
                <c:pt idx="2">
                  <c:v>48464.636716870205</c:v>
                </c:pt>
                <c:pt idx="3">
                  <c:v>52220.291269234323</c:v>
                </c:pt>
                <c:pt idx="4">
                  <c:v>57346.830798735624</c:v>
                </c:pt>
                <c:pt idx="5">
                  <c:v>61968.099683228553</c:v>
                </c:pt>
                <c:pt idx="6">
                  <c:v>66838.506120545484</c:v>
                </c:pt>
                <c:pt idx="7">
                  <c:v>70664.475550085495</c:v>
                </c:pt>
                <c:pt idx="8">
                  <c:v>72873.241299198402</c:v>
                </c:pt>
                <c:pt idx="9">
                  <c:v>74254.311501698539</c:v>
                </c:pt>
                <c:pt idx="10">
                  <c:v>75027.656231243105</c:v>
                </c:pt>
                <c:pt idx="11">
                  <c:v>75542.596677084148</c:v>
                </c:pt>
                <c:pt idx="12">
                  <c:v>76584.389789426205</c:v>
                </c:pt>
                <c:pt idx="13">
                  <c:v>77855.474256939691</c:v>
                </c:pt>
                <c:pt idx="14">
                  <c:v>79102.380572343231</c:v>
                </c:pt>
                <c:pt idx="15">
                  <c:v>79854.503766807873</c:v>
                </c:pt>
              </c:numCache>
            </c:numRef>
          </c:val>
          <c:extLst>
            <c:ext xmlns:c16="http://schemas.microsoft.com/office/drawing/2014/chart" uri="{C3380CC4-5D6E-409C-BE32-E72D297353CC}">
              <c16:uniqueId val="{00000000-7A83-4876-B51B-ACA97FFEBE82}"/>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11067730105838998"/>
          <c:y val="0.19506732390834064"/>
          <c:w val="9.2714914319207156E-2"/>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Capital</a:t>
            </a:r>
            <a:r>
              <a:rPr lang="en-US" baseline="0">
                <a:solidFill>
                  <a:sysClr val="windowText" lastClr="000000"/>
                </a:solidFill>
              </a:rPr>
              <a:t> expenditure</a:t>
            </a:r>
            <a:r>
              <a:rPr lang="en-US">
                <a:solidFill>
                  <a:sysClr val="windowText" lastClr="000000"/>
                </a:solidFill>
              </a:rPr>
              <a:t> - Distribution total ($m 2021)</a:t>
            </a:r>
          </a:p>
        </c:rich>
      </c:tx>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'3. Capex'!$B$30</c:f>
              <c:strCache>
                <c:ptCount val="1"/>
                <c:pt idx="0">
                  <c:v>Forecast Capex</c:v>
                </c:pt>
              </c:strCache>
            </c:strRef>
          </c:tx>
          <c:spPr>
            <a:pattFill prst="pct50">
              <a:fgClr>
                <a:srgbClr val="006BA8"/>
              </a:fgClr>
              <a:bgClr>
                <a:schemeClr val="bg1"/>
              </a:bgClr>
            </a:pattFill>
          </c:spPr>
          <c:invertIfNegative val="0"/>
          <c:cat>
            <c:strRef>
              <c:f>'3. Capex'!$D$31:$S$31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'3. Capex'!$D$46:$S$46</c:f>
              <c:numCache>
                <c:formatCode>_-* #,##0_-;\-* #,##0_-;_-* "-"??_-;_-@_-</c:formatCode>
                <c:ptCount val="16"/>
                <c:pt idx="0">
                  <c:v>4106.3272701597889</c:v>
                </c:pt>
                <c:pt idx="1">
                  <c:v>4654.0173739610345</c:v>
                </c:pt>
                <c:pt idx="2">
                  <c:v>4925.7992508666903</c:v>
                </c:pt>
                <c:pt idx="3">
                  <c:v>5089.7129440821318</c:v>
                </c:pt>
                <c:pt idx="4">
                  <c:v>6638.6697215349086</c:v>
                </c:pt>
                <c:pt idx="5">
                  <c:v>8046.5517132696577</c:v>
                </c:pt>
                <c:pt idx="6">
                  <c:v>8241.615129994645</c:v>
                </c:pt>
                <c:pt idx="7">
                  <c:v>8176.2027500113654</c:v>
                </c:pt>
                <c:pt idx="8">
                  <c:v>8114.4271346240384</c:v>
                </c:pt>
                <c:pt idx="9">
                  <c:v>6313.3900519279141</c:v>
                </c:pt>
                <c:pt idx="10">
                  <c:v>4942.3633007666449</c:v>
                </c:pt>
                <c:pt idx="11">
                  <c:v>4955.1147466032808</c:v>
                </c:pt>
                <c:pt idx="12">
                  <c:v>4650.6378218499876</c:v>
                </c:pt>
                <c:pt idx="13">
                  <c:v>4426.0243913866279</c:v>
                </c:pt>
                <c:pt idx="14">
                  <c:v>4616.6222586440917</c:v>
                </c:pt>
                <c:pt idx="15">
                  <c:v>4055.8674947940722</c:v>
                </c:pt>
              </c:numCache>
            </c:numRef>
          </c:val>
          <c:extLst>
            <c:ext xmlns:c16="http://schemas.microsoft.com/office/drawing/2014/chart" uri="{C3380CC4-5D6E-409C-BE32-E72D297353CC}">
              <c16:uniqueId val="{00000000-F052-44F5-9F9B-85EB1203A9B6}"/>
            </c:ext>
          </c:extLst>
        </c:ser>
        <c:ser>
          <c:idx val="1"/>
          <c:order val="1"/>
          <c:tx>
            <c:strRef>
              <c:f>'3. Capex'!$B$53</c:f>
              <c:strCache>
                <c:ptCount val="1"/>
                <c:pt idx="0">
                  <c:v>Actual Capex</c:v>
                </c:pt>
              </c:strCache>
            </c:strRef>
          </c:tx>
          <c:spPr>
            <a:solidFill>
              <a:srgbClr val="006BA8"/>
            </a:solidFill>
          </c:spPr>
          <c:invertIfNegative val="0"/>
          <c:cat>
            <c:strRef>
              <c:f>'3. Capex'!$D$31:$S$31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'3. Capex'!$D$69:$S$69</c:f>
              <c:numCache>
                <c:formatCode>_-* #,##0_-;\-* #,##0_-;_-* "-"??_-;_-@_-</c:formatCode>
                <c:ptCount val="16"/>
                <c:pt idx="0">
                  <c:v>4644.497342557368</c:v>
                </c:pt>
                <c:pt idx="1">
                  <c:v>5010.5207689818944</c:v>
                </c:pt>
                <c:pt idx="2">
                  <c:v>5006.7326196761005</c:v>
                </c:pt>
                <c:pt idx="3">
                  <c:v>6014.4790577660815</c:v>
                </c:pt>
                <c:pt idx="4">
                  <c:v>6467.2530145510254</c:v>
                </c:pt>
                <c:pt idx="5">
                  <c:v>7150.8468451549616</c:v>
                </c:pt>
                <c:pt idx="6">
                  <c:v>7275.5390744491388</c:v>
                </c:pt>
                <c:pt idx="7">
                  <c:v>6633.4159047584772</c:v>
                </c:pt>
                <c:pt idx="8">
                  <c:v>5567.4049917655657</c:v>
                </c:pt>
                <c:pt idx="9">
                  <c:v>4916.8643517355595</c:v>
                </c:pt>
                <c:pt idx="10">
                  <c:v>3798.0839450379531</c:v>
                </c:pt>
                <c:pt idx="11">
                  <c:v>3829.363894802324</c:v>
                </c:pt>
                <c:pt idx="12">
                  <c:v>4191.6025533963457</c:v>
                </c:pt>
                <c:pt idx="13">
                  <c:v>4439.0891835171587</c:v>
                </c:pt>
                <c:pt idx="14">
                  <c:v>4343.6039172966985</c:v>
                </c:pt>
                <c:pt idx="15">
                  <c:v>4106.7560353508024</c:v>
                </c:pt>
              </c:numCache>
            </c:numRef>
          </c:val>
          <c:extLst>
            <c:ext xmlns:c16="http://schemas.microsoft.com/office/drawing/2014/chart" uri="{C3380CC4-5D6E-409C-BE32-E72D297353CC}">
              <c16:uniqueId val="{00000001-F052-44F5-9F9B-85EB1203A9B6}"/>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11067730105838998"/>
          <c:y val="0.19506732390834064"/>
          <c:w val="0.16503576335872727"/>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Operating</a:t>
            </a:r>
            <a:r>
              <a:rPr lang="en-US" baseline="0">
                <a:solidFill>
                  <a:sysClr val="windowText" lastClr="000000"/>
                </a:solidFill>
              </a:rPr>
              <a:t> expenditure</a:t>
            </a:r>
            <a:r>
              <a:rPr lang="en-US">
                <a:solidFill>
                  <a:sysClr val="windowText" lastClr="000000"/>
                </a:solidFill>
              </a:rPr>
              <a:t> - Distribution total ($m 2021)</a:t>
            </a:r>
          </a:p>
        </c:rich>
      </c:tx>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'4. Opex'!$B$30</c:f>
              <c:strCache>
                <c:ptCount val="1"/>
                <c:pt idx="0">
                  <c:v>Forecast Opex</c:v>
                </c:pt>
              </c:strCache>
            </c:strRef>
          </c:tx>
          <c:spPr>
            <a:pattFill prst="pct50">
              <a:fgClr>
                <a:srgbClr val="006BA8"/>
              </a:fgClr>
              <a:bgClr>
                <a:schemeClr val="bg1"/>
              </a:bgClr>
            </a:pattFill>
          </c:spPr>
          <c:invertIfNegative val="0"/>
          <c:cat>
            <c:strRef>
              <c:f>'4. Opex'!$D$31:$S$31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'4. Opex'!$D$46:$S$46</c:f>
              <c:numCache>
                <c:formatCode>_-* #,##0_-;\-* #,##0_-;_-* "-"??_-;_-@_-</c:formatCode>
                <c:ptCount val="16"/>
                <c:pt idx="0">
                  <c:v>2688.6525424542988</c:v>
                </c:pt>
                <c:pt idx="1">
                  <c:v>2835.3978971588504</c:v>
                </c:pt>
                <c:pt idx="2">
                  <c:v>2960.2202832337634</c:v>
                </c:pt>
                <c:pt idx="3">
                  <c:v>2992.1047994400424</c:v>
                </c:pt>
                <c:pt idx="4">
                  <c:v>3337.4029041441295</c:v>
                </c:pt>
                <c:pt idx="5">
                  <c:v>3519.4615411217201</c:v>
                </c:pt>
                <c:pt idx="6">
                  <c:v>3619.1043845953118</c:v>
                </c:pt>
                <c:pt idx="7">
                  <c:v>3692.1319764769714</c:v>
                </c:pt>
                <c:pt idx="8">
                  <c:v>3705.0685659254623</c:v>
                </c:pt>
                <c:pt idx="9">
                  <c:v>3162.5271225192805</c:v>
                </c:pt>
                <c:pt idx="10">
                  <c:v>3170.3534508661382</c:v>
                </c:pt>
                <c:pt idx="11">
                  <c:v>3202.4539048428096</c:v>
                </c:pt>
                <c:pt idx="12">
                  <c:v>3239.8167611468789</c:v>
                </c:pt>
                <c:pt idx="13">
                  <c:v>3294.0955697038676</c:v>
                </c:pt>
                <c:pt idx="14">
                  <c:v>3373.5862421809088</c:v>
                </c:pt>
                <c:pt idx="15">
                  <c:v>3338.2805073136119</c:v>
                </c:pt>
              </c:numCache>
            </c:numRef>
          </c:val>
          <c:extLst>
            <c:ext xmlns:c16="http://schemas.microsoft.com/office/drawing/2014/chart" uri="{C3380CC4-5D6E-409C-BE32-E72D297353CC}">
              <c16:uniqueId val="{00000000-5E57-459E-8DFD-8BD1492D16FC}"/>
            </c:ext>
          </c:extLst>
        </c:ser>
        <c:ser>
          <c:idx val="1"/>
          <c:order val="1"/>
          <c:tx>
            <c:strRef>
              <c:f>'4. Opex'!$B$53</c:f>
              <c:strCache>
                <c:ptCount val="1"/>
                <c:pt idx="0">
                  <c:v>Actual Opex</c:v>
                </c:pt>
              </c:strCache>
            </c:strRef>
          </c:tx>
          <c:spPr>
            <a:solidFill>
              <a:srgbClr val="006BA8"/>
            </a:solidFill>
          </c:spPr>
          <c:invertIfNegative val="0"/>
          <c:cat>
            <c:strRef>
              <c:f>'4. Opex'!$D$31:$S$31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'4. Opex'!$D$69:$S$69</c:f>
              <c:numCache>
                <c:formatCode>#,##0</c:formatCode>
                <c:ptCount val="16"/>
                <c:pt idx="0">
                  <c:v>2640.5581142728774</c:v>
                </c:pt>
                <c:pt idx="1">
                  <c:v>2687.5008938610586</c:v>
                </c:pt>
                <c:pt idx="2">
                  <c:v>3089.8815632742621</c:v>
                </c:pt>
                <c:pt idx="3">
                  <c:v>3088.3955527750409</c:v>
                </c:pt>
                <c:pt idx="4">
                  <c:v>3185.3727550020262</c:v>
                </c:pt>
                <c:pt idx="5">
                  <c:v>3409.4000375575965</c:v>
                </c:pt>
                <c:pt idx="6">
                  <c:v>3743.1341706233889</c:v>
                </c:pt>
                <c:pt idx="7">
                  <c:v>3506.69708896459</c:v>
                </c:pt>
                <c:pt idx="8">
                  <c:v>3542.2777104503934</c:v>
                </c:pt>
                <c:pt idx="9">
                  <c:v>3549.3958968382117</c:v>
                </c:pt>
                <c:pt idx="10">
                  <c:v>3363.1159127016563</c:v>
                </c:pt>
                <c:pt idx="11">
                  <c:v>3271.5727704307042</c:v>
                </c:pt>
                <c:pt idx="12">
                  <c:v>3142.5364065701619</c:v>
                </c:pt>
                <c:pt idx="13">
                  <c:v>3141.0786534613899</c:v>
                </c:pt>
                <c:pt idx="14">
                  <c:v>2990.0043002391858</c:v>
                </c:pt>
                <c:pt idx="15">
                  <c:v>3007.9022472620359</c:v>
                </c:pt>
              </c:numCache>
            </c:numRef>
          </c:val>
          <c:extLst>
            <c:ext xmlns:c16="http://schemas.microsoft.com/office/drawing/2014/chart" uri="{C3380CC4-5D6E-409C-BE32-E72D297353CC}">
              <c16:uniqueId val="{00000001-5E57-459E-8DFD-8BD1492D16FC}"/>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8.6910232477624805E-2"/>
          <c:y val="0.11968452993213817"/>
          <c:w val="0.16503576335872727"/>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a:solidFill>
                  <a:sysClr val="windowText" lastClr="000000"/>
                </a:solidFill>
              </a:defRPr>
            </a:pPr>
            <a:r>
              <a:rPr lang="en-US">
                <a:solidFill>
                  <a:sysClr val="windowText" lastClr="000000"/>
                </a:solidFill>
              </a:rPr>
              <a:t>Average minutes without</a:t>
            </a:r>
            <a:r>
              <a:rPr lang="en-US" baseline="0">
                <a:solidFill>
                  <a:sysClr val="windowText" lastClr="000000"/>
                </a:solidFill>
              </a:rPr>
              <a:t> supply per customer</a:t>
            </a:r>
            <a:endParaRPr lang="en-US">
              <a:solidFill>
                <a:sysClr val="windowText" lastClr="000000"/>
              </a:solidFill>
            </a:endParaRPr>
          </a:p>
        </c:rich>
      </c:tx>
      <c:layout>
        <c:manualLayout>
          <c:xMode val="edge"/>
          <c:yMode val="edge"/>
          <c:x val="0.28664180788332028"/>
          <c:y val="2.8742511356183838E-2"/>
        </c:manualLayout>
      </c:layout>
      <c:overlay val="1"/>
    </c:title>
    <c:autoTitleDeleted val="0"/>
    <c:plotArea>
      <c:layout>
        <c:manualLayout>
          <c:layoutTarget val="inner"/>
          <c:xMode val="edge"/>
          <c:yMode val="edge"/>
          <c:x val="5.4425968661931765E-2"/>
          <c:y val="8.6926649919881055E-2"/>
          <c:w val="0.91649825451534217"/>
          <c:h val="0.83032836774734298"/>
        </c:manualLayout>
      </c:layout>
      <c:barChart>
        <c:barDir val="col"/>
        <c:grouping val="clustered"/>
        <c:varyColors val="0"/>
        <c:ser>
          <c:idx val="0"/>
          <c:order val="0"/>
          <c:tx>
            <c:strRef>
              <c:f>'5. SAIDI'!$B$30</c:f>
              <c:strCache>
                <c:ptCount val="1"/>
                <c:pt idx="0">
                  <c:v>Minutes/customer</c:v>
                </c:pt>
              </c:strCache>
            </c:strRef>
          </c:tx>
          <c:spPr>
            <a:solidFill>
              <a:srgbClr val="006BA8"/>
            </a:solidFill>
          </c:spPr>
          <c:invertIfNegative val="0"/>
          <c:cat>
            <c:strRef>
              <c:f>'5. SAIDI'!$D$31:$S$31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'5. SAIDI'!$D$46:$S$46</c:f>
              <c:numCache>
                <c:formatCode>_-* #,##0_-;\-* #,##0_-;_-* "-"??_-;_-@_-</c:formatCode>
                <c:ptCount val="16"/>
                <c:pt idx="0">
                  <c:v>145.96435781652701</c:v>
                </c:pt>
                <c:pt idx="1">
                  <c:v>129.29001155548983</c:v>
                </c:pt>
                <c:pt idx="2">
                  <c:v>127.48934184451279</c:v>
                </c:pt>
                <c:pt idx="3">
                  <c:v>143.21468253506606</c:v>
                </c:pt>
                <c:pt idx="4">
                  <c:v>128.66270337538606</c:v>
                </c:pt>
                <c:pt idx="5">
                  <c:v>126.20774105726819</c:v>
                </c:pt>
                <c:pt idx="6">
                  <c:v>120.36870906747794</c:v>
                </c:pt>
                <c:pt idx="7">
                  <c:v>118.43096985005573</c:v>
                </c:pt>
                <c:pt idx="8">
                  <c:v>118.10094574836002</c:v>
                </c:pt>
                <c:pt idx="9">
                  <c:v>117.72577026421773</c:v>
                </c:pt>
                <c:pt idx="10">
                  <c:v>118.6727868102948</c:v>
                </c:pt>
                <c:pt idx="11">
                  <c:v>107.23562105250566</c:v>
                </c:pt>
                <c:pt idx="12">
                  <c:v>110.27447239675783</c:v>
                </c:pt>
                <c:pt idx="13">
                  <c:v>118.62699969009421</c:v>
                </c:pt>
                <c:pt idx="14">
                  <c:v>119.28665433831785</c:v>
                </c:pt>
                <c:pt idx="15">
                  <c:v>105.87197208748212</c:v>
                </c:pt>
              </c:numCache>
            </c:numRef>
          </c:val>
          <c:extLst>
            <c:ext xmlns:c16="http://schemas.microsoft.com/office/drawing/2014/chart" uri="{C3380CC4-5D6E-409C-BE32-E72D297353CC}">
              <c16:uniqueId val="{00000000-CB59-497B-A64E-CBE69C7F8543}"/>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Average number of</a:t>
            </a:r>
            <a:r>
              <a:rPr lang="en-US" baseline="0">
                <a:solidFill>
                  <a:sysClr val="windowText" lastClr="000000"/>
                </a:solidFill>
              </a:rPr>
              <a:t> interruptions per customer</a:t>
            </a:r>
            <a:endParaRPr lang="en-US">
              <a:solidFill>
                <a:sysClr val="windowText" lastClr="000000"/>
              </a:solidFill>
            </a:endParaRPr>
          </a:p>
        </c:rich>
      </c:tx>
      <c:layout>
        <c:manualLayout>
          <c:xMode val="edge"/>
          <c:yMode val="edge"/>
          <c:x val="0.31197575937975269"/>
          <c:y val="2.8742511356183838E-2"/>
        </c:manualLayout>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'6. SAIFI'!$B$30</c:f>
              <c:strCache>
                <c:ptCount val="1"/>
                <c:pt idx="0">
                  <c:v>Interruptions/customer</c:v>
                </c:pt>
              </c:strCache>
            </c:strRef>
          </c:tx>
          <c:spPr>
            <a:solidFill>
              <a:srgbClr val="006BA8"/>
            </a:solidFill>
          </c:spPr>
          <c:invertIfNegative val="0"/>
          <c:cat>
            <c:strRef>
              <c:f>'6. SAIFI'!$D$31:$S$31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'6. SAIFI'!$D$46:$S$46</c:f>
              <c:numCache>
                <c:formatCode>_(* #,##0.00_);_(* \(#,##0.00\);_(* "-"??_);_(@_)</c:formatCode>
                <c:ptCount val="16"/>
                <c:pt idx="0">
                  <c:v>1.7663381069841573</c:v>
                </c:pt>
                <c:pt idx="1">
                  <c:v>1.5516664767153325</c:v>
                </c:pt>
                <c:pt idx="2">
                  <c:v>1.51718007064752</c:v>
                </c:pt>
                <c:pt idx="3">
                  <c:v>1.6250429168052936</c:v>
                </c:pt>
                <c:pt idx="4">
                  <c:v>1.5063802174908199</c:v>
                </c:pt>
                <c:pt idx="5">
                  <c:v>1.3690524661500689</c:v>
                </c:pt>
                <c:pt idx="6">
                  <c:v>1.3085794913842039</c:v>
                </c:pt>
                <c:pt idx="7">
                  <c:v>1.2754726488256785</c:v>
                </c:pt>
                <c:pt idx="8">
                  <c:v>1.2579894447743385</c:v>
                </c:pt>
                <c:pt idx="9">
                  <c:v>1.2083898090963043</c:v>
                </c:pt>
                <c:pt idx="10">
                  <c:v>1.1734409566878719</c:v>
                </c:pt>
                <c:pt idx="11">
                  <c:v>1.096245158057324</c:v>
                </c:pt>
                <c:pt idx="12">
                  <c:v>1.1024563066372959</c:v>
                </c:pt>
                <c:pt idx="13">
                  <c:v>1.1280097228104555</c:v>
                </c:pt>
                <c:pt idx="14">
                  <c:v>1.0879435769806172</c:v>
                </c:pt>
                <c:pt idx="15">
                  <c:v>0.98321637199741119</c:v>
                </c:pt>
              </c:numCache>
            </c:numRef>
          </c:val>
          <c:extLst>
            <c:ext xmlns:c16="http://schemas.microsoft.com/office/drawing/2014/chart" uri="{C3380CC4-5D6E-409C-BE32-E72D297353CC}">
              <c16:uniqueId val="{00000000-416D-47A1-91E4-2F61765FB81B}"/>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00_);_(* \(#,##0.00\);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Energy</a:t>
            </a:r>
            <a:r>
              <a:rPr lang="en-US" baseline="0">
                <a:solidFill>
                  <a:sysClr val="windowText" lastClr="000000"/>
                </a:solidFill>
              </a:rPr>
              <a:t> delivered </a:t>
            </a:r>
            <a:r>
              <a:rPr lang="en-US">
                <a:solidFill>
                  <a:sysClr val="windowText" lastClr="000000"/>
                </a:solidFill>
              </a:rPr>
              <a:t>- Distribution total</a:t>
            </a:r>
          </a:p>
        </c:rich>
      </c:tx>
      <c:layout>
        <c:manualLayout>
          <c:xMode val="edge"/>
          <c:yMode val="edge"/>
          <c:x val="0.34012994683992914"/>
          <c:y val="9.5808371187279459E-3"/>
        </c:manualLayout>
      </c:layout>
      <c:overlay val="1"/>
    </c:title>
    <c:autoTitleDeleted val="0"/>
    <c:plotArea>
      <c:layout>
        <c:manualLayout>
          <c:layoutTarget val="inner"/>
          <c:xMode val="edge"/>
          <c:yMode val="edge"/>
          <c:x val="8.7299081861713632E-2"/>
          <c:y val="3.6671340245652884E-2"/>
          <c:w val="0.75739238662839792"/>
          <c:h val="0.8805836850221026"/>
        </c:manualLayout>
      </c:layout>
      <c:barChart>
        <c:barDir val="col"/>
        <c:grouping val="clustered"/>
        <c:varyColors val="0"/>
        <c:ser>
          <c:idx val="0"/>
          <c:order val="0"/>
          <c:tx>
            <c:strRef>
              <c:f>'7. Energy delivered'!$B$30</c:f>
              <c:strCache>
                <c:ptCount val="1"/>
                <c:pt idx="0">
                  <c:v>Forecast energy delivered</c:v>
                </c:pt>
              </c:strCache>
            </c:strRef>
          </c:tx>
          <c:spPr>
            <a:pattFill prst="pct50">
              <a:fgClr>
                <a:srgbClr val="006BA8"/>
              </a:fgClr>
              <a:bgClr>
                <a:schemeClr val="bg1"/>
              </a:bgClr>
            </a:pattFill>
          </c:spPr>
          <c:invertIfNegative val="0"/>
          <c:cat>
            <c:strRef>
              <c:f>'7. Energy delivered'!$D$31:$S$31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'7. Energy delivered'!$D$46:$S$46</c:f>
              <c:numCache>
                <c:formatCode>_-* #,##0_-;\-* #,##0_-;_-* "-"??_-;_-@_-</c:formatCode>
                <c:ptCount val="16"/>
                <c:pt idx="0">
                  <c:v>143225.83256005999</c:v>
                </c:pt>
                <c:pt idx="1">
                  <c:v>146407.97494406</c:v>
                </c:pt>
                <c:pt idx="2">
                  <c:v>149581.83695086799</c:v>
                </c:pt>
                <c:pt idx="3">
                  <c:v>153787.48425090799</c:v>
                </c:pt>
                <c:pt idx="4">
                  <c:v>154212.53049850999</c:v>
                </c:pt>
                <c:pt idx="5">
                  <c:v>153716.565315196</c:v>
                </c:pt>
                <c:pt idx="6">
                  <c:v>155120.68141689801</c:v>
                </c:pt>
                <c:pt idx="7">
                  <c:v>156250.48800285798</c:v>
                </c:pt>
                <c:pt idx="8">
                  <c:v>157531.244882528</c:v>
                </c:pt>
                <c:pt idx="9">
                  <c:v>143109.93530294872</c:v>
                </c:pt>
                <c:pt idx="10">
                  <c:v>143076.05636083969</c:v>
                </c:pt>
                <c:pt idx="11">
                  <c:v>143500.60276857327</c:v>
                </c:pt>
                <c:pt idx="12">
                  <c:v>146906.91229859181</c:v>
                </c:pt>
                <c:pt idx="13">
                  <c:v>147723.66153008779</c:v>
                </c:pt>
                <c:pt idx="14">
                  <c:v>149337.46112010308</c:v>
                </c:pt>
                <c:pt idx="15">
                  <c:v>144108.26963711443</c:v>
                </c:pt>
              </c:numCache>
            </c:numRef>
          </c:val>
          <c:extLst>
            <c:ext xmlns:c16="http://schemas.microsoft.com/office/drawing/2014/chart" uri="{C3380CC4-5D6E-409C-BE32-E72D297353CC}">
              <c16:uniqueId val="{00000000-F4B3-4B7D-B3A0-6237434432A1}"/>
            </c:ext>
          </c:extLst>
        </c:ser>
        <c:ser>
          <c:idx val="1"/>
          <c:order val="1"/>
          <c:tx>
            <c:strRef>
              <c:f>'7. Energy delivered'!$B$52</c:f>
              <c:strCache>
                <c:ptCount val="1"/>
                <c:pt idx="0">
                  <c:v>Actual energy delivered</c:v>
                </c:pt>
              </c:strCache>
            </c:strRef>
          </c:tx>
          <c:spPr>
            <a:solidFill>
              <a:srgbClr val="006BA8"/>
            </a:solidFill>
          </c:spPr>
          <c:invertIfNegative val="0"/>
          <c:cat>
            <c:strRef>
              <c:f>'7. Energy delivered'!$D$31:$S$31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'7. Energy delivered'!$D$68:$S$68</c:f>
              <c:numCache>
                <c:formatCode>_-* #,##0_-;\-* #,##0_-;_-* "-"??_-;_-@_-</c:formatCode>
                <c:ptCount val="16"/>
                <c:pt idx="0">
                  <c:v>148693.47116510363</c:v>
                </c:pt>
                <c:pt idx="1">
                  <c:v>150384.43271819828</c:v>
                </c:pt>
                <c:pt idx="2">
                  <c:v>152731.24561604974</c:v>
                </c:pt>
                <c:pt idx="3">
                  <c:v>153406.2005785605</c:v>
                </c:pt>
                <c:pt idx="4">
                  <c:v>154492.44214422558</c:v>
                </c:pt>
                <c:pt idx="5">
                  <c:v>151593.88813434949</c:v>
                </c:pt>
                <c:pt idx="6">
                  <c:v>149381.65933418748</c:v>
                </c:pt>
                <c:pt idx="7">
                  <c:v>145159.77995379479</c:v>
                </c:pt>
                <c:pt idx="8">
                  <c:v>142539.73363784369</c:v>
                </c:pt>
                <c:pt idx="9">
                  <c:v>144133.05171384025</c:v>
                </c:pt>
                <c:pt idx="10">
                  <c:v>145096.11512224757</c:v>
                </c:pt>
                <c:pt idx="11">
                  <c:v>144980.2314569616</c:v>
                </c:pt>
                <c:pt idx="12">
                  <c:v>144125.69042240822</c:v>
                </c:pt>
                <c:pt idx="13">
                  <c:v>145093.71614272118</c:v>
                </c:pt>
                <c:pt idx="14">
                  <c:v>142268.94240020984</c:v>
                </c:pt>
                <c:pt idx="15">
                  <c:v>141889.34309500194</c:v>
                </c:pt>
              </c:numCache>
            </c:numRef>
          </c:val>
          <c:extLst>
            <c:ext xmlns:c16="http://schemas.microsoft.com/office/drawing/2014/chart" uri="{C3380CC4-5D6E-409C-BE32-E72D297353CC}">
              <c16:uniqueId val="{00000001-F4B3-4B7D-B3A0-6237434432A1}"/>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sz="1100"/>
                </a:pPr>
                <a:r>
                  <a:rPr lang="en-US" sz="1100"/>
                  <a:t>Gwh</a:t>
                </a:r>
              </a:p>
            </c:rich>
          </c:tx>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85623950842944274"/>
          <c:y val="0.427497605334965"/>
          <c:w val="0.12032832940702391"/>
          <c:h val="0.27064253197152965"/>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Customer numbers - Distribution</a:t>
            </a:r>
            <a:r>
              <a:rPr lang="en-US" baseline="0">
                <a:solidFill>
                  <a:sysClr val="windowText" lastClr="000000"/>
                </a:solidFill>
              </a:rPr>
              <a:t> total</a:t>
            </a:r>
          </a:p>
        </c:rich>
      </c:tx>
      <c:overlay val="1"/>
    </c:title>
    <c:autoTitleDeleted val="0"/>
    <c:plotArea>
      <c:layout>
        <c:manualLayout>
          <c:layoutTarget val="inner"/>
          <c:xMode val="edge"/>
          <c:yMode val="edge"/>
          <c:x val="6.2120949691580205E-2"/>
          <c:y val="3.6671340245652884E-2"/>
          <c:w val="0.91845045176012907"/>
          <c:h val="0.8805836850221026"/>
        </c:manualLayout>
      </c:layout>
      <c:barChart>
        <c:barDir val="col"/>
        <c:grouping val="clustered"/>
        <c:varyColors val="0"/>
        <c:ser>
          <c:idx val="0"/>
          <c:order val="0"/>
          <c:tx>
            <c:strRef>
              <c:f>'8. Customer numbers'!$B$30</c:f>
              <c:strCache>
                <c:ptCount val="1"/>
                <c:pt idx="0">
                  <c:v>Customer numbers</c:v>
                </c:pt>
              </c:strCache>
            </c:strRef>
          </c:tx>
          <c:spPr>
            <a:solidFill>
              <a:srgbClr val="006BA8"/>
            </a:solidFill>
          </c:spPr>
          <c:invertIfNegative val="0"/>
          <c:cat>
            <c:strRef>
              <c:f>'8. Customer numbers'!$D$31:$S$31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'8. Customer numbers'!$D$46:$S$46</c:f>
              <c:numCache>
                <c:formatCode>_-* #,##0_-;\-* #,##0_-;_-* "-"??_-;_-@_-</c:formatCode>
                <c:ptCount val="16"/>
                <c:pt idx="0">
                  <c:v>8752.3143953594918</c:v>
                </c:pt>
                <c:pt idx="1">
                  <c:v>8866.5865517033999</c:v>
                </c:pt>
                <c:pt idx="2">
                  <c:v>8985.0439754500985</c:v>
                </c:pt>
                <c:pt idx="3">
                  <c:v>9128.9800474699769</c:v>
                </c:pt>
                <c:pt idx="4">
                  <c:v>9244.0113074436485</c:v>
                </c:pt>
                <c:pt idx="5">
                  <c:v>9359.0261891334467</c:v>
                </c:pt>
                <c:pt idx="6">
                  <c:v>9471.3164238950812</c:v>
                </c:pt>
                <c:pt idx="7">
                  <c:v>9586.3900564647192</c:v>
                </c:pt>
                <c:pt idx="8">
                  <c:v>9696.7613908080184</c:v>
                </c:pt>
                <c:pt idx="9">
                  <c:v>9827.6766834703267</c:v>
                </c:pt>
                <c:pt idx="10">
                  <c:v>9967.3802206584642</c:v>
                </c:pt>
                <c:pt idx="11">
                  <c:v>10134.055500099999</c:v>
                </c:pt>
                <c:pt idx="12">
                  <c:v>10288.957999999999</c:v>
                </c:pt>
                <c:pt idx="13">
                  <c:v>10449.103499999999</c:v>
                </c:pt>
                <c:pt idx="14">
                  <c:v>10574.452500000005</c:v>
                </c:pt>
                <c:pt idx="15">
                  <c:v>10677.6865</c:v>
                </c:pt>
              </c:numCache>
            </c:numRef>
          </c:val>
          <c:extLst>
            <c:ext xmlns:c16="http://schemas.microsoft.com/office/drawing/2014/chart" uri="{C3380CC4-5D6E-409C-BE32-E72D297353CC}">
              <c16:uniqueId val="{00000000-9602-4C58-83BD-5D694D649317}"/>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AU"/>
                  <a:t>000's</a:t>
                </a:r>
              </a:p>
            </c:rich>
          </c:tx>
          <c:overlay val="0"/>
        </c:title>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Calculations!$D$16</c:f>
              <c:strCache>
                <c:ptCount val="1"/>
                <c:pt idx="0">
                  <c:v>Forecast Opex</c:v>
                </c:pt>
              </c:strCache>
            </c:strRef>
          </c:tx>
          <c:spPr>
            <a:solidFill>
              <a:srgbClr val="E06026">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Calculations!$E$16:$T$16</c:f>
              <c:numCache>
                <c:formatCode>_-* #,##0_-;\-* #,##0_-;_-* "-"??_-;_-@_-</c:formatCode>
                <c:ptCount val="16"/>
                <c:pt idx="0">
                  <c:v>2688.6525424542988</c:v>
                </c:pt>
                <c:pt idx="1">
                  <c:v>2835.3978971588504</c:v>
                </c:pt>
                <c:pt idx="2">
                  <c:v>2960.2202832337634</c:v>
                </c:pt>
                <c:pt idx="3">
                  <c:v>2992.1047994400424</c:v>
                </c:pt>
                <c:pt idx="4">
                  <c:v>3337.4029041441295</c:v>
                </c:pt>
                <c:pt idx="5">
                  <c:v>3519.4615411217201</c:v>
                </c:pt>
                <c:pt idx="6">
                  <c:v>3619.1043845953118</c:v>
                </c:pt>
                <c:pt idx="7">
                  <c:v>3692.1319764769714</c:v>
                </c:pt>
                <c:pt idx="8">
                  <c:v>3705.0685659254623</c:v>
                </c:pt>
                <c:pt idx="9">
                  <c:v>3162.5271225192805</c:v>
                </c:pt>
                <c:pt idx="10">
                  <c:v>3170.3534508661382</c:v>
                </c:pt>
                <c:pt idx="11">
                  <c:v>3202.4539048428096</c:v>
                </c:pt>
                <c:pt idx="12">
                  <c:v>3239.8167611468789</c:v>
                </c:pt>
                <c:pt idx="13">
                  <c:v>3294.0955697038676</c:v>
                </c:pt>
                <c:pt idx="14">
                  <c:v>3373.5862421809088</c:v>
                </c:pt>
                <c:pt idx="15">
                  <c:v>3338.2805073136119</c:v>
                </c:pt>
              </c:numCache>
            </c:numRef>
          </c:val>
          <c:extLst>
            <c:ext xmlns:c16="http://schemas.microsoft.com/office/drawing/2014/chart" uri="{C3380CC4-5D6E-409C-BE32-E72D297353CC}">
              <c16:uniqueId val="{00000000-5903-4B5F-B3A4-7ADEC52C1A6B}"/>
            </c:ext>
          </c:extLst>
        </c:ser>
        <c:ser>
          <c:idx val="1"/>
          <c:order val="1"/>
          <c:tx>
            <c:strRef>
              <c:f>Calculations!$D$17</c:f>
              <c:strCache>
                <c:ptCount val="1"/>
                <c:pt idx="0">
                  <c:v>Actual Opex</c:v>
                </c:pt>
              </c:strCache>
            </c:strRef>
          </c:tx>
          <c:spPr>
            <a:solidFill>
              <a:srgbClr val="5F9E88">
                <a:alpha val="75000"/>
              </a:srgbClr>
            </a:solidFill>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Calculations!$E$17:$T$17</c:f>
              <c:numCache>
                <c:formatCode>_-* #,##0_-;\-* #,##0_-;_-* "-"??_-;_-@_-</c:formatCode>
                <c:ptCount val="16"/>
                <c:pt idx="0">
                  <c:v>2640.5581142728774</c:v>
                </c:pt>
                <c:pt idx="1">
                  <c:v>2687.5008938610586</c:v>
                </c:pt>
                <c:pt idx="2">
                  <c:v>3089.8815632742621</c:v>
                </c:pt>
                <c:pt idx="3">
                  <c:v>3088.3955527750409</c:v>
                </c:pt>
                <c:pt idx="4">
                  <c:v>3185.3727550020262</c:v>
                </c:pt>
                <c:pt idx="5">
                  <c:v>3409.4000375575965</c:v>
                </c:pt>
                <c:pt idx="6">
                  <c:v>3743.1341706233889</c:v>
                </c:pt>
                <c:pt idx="7">
                  <c:v>3506.69708896459</c:v>
                </c:pt>
                <c:pt idx="8">
                  <c:v>3542.2777104503934</c:v>
                </c:pt>
                <c:pt idx="9">
                  <c:v>3549.3958968382117</c:v>
                </c:pt>
                <c:pt idx="10">
                  <c:v>3363.1159127016563</c:v>
                </c:pt>
                <c:pt idx="11">
                  <c:v>3271.5727704307042</c:v>
                </c:pt>
                <c:pt idx="12">
                  <c:v>3142.5364065701619</c:v>
                </c:pt>
                <c:pt idx="13">
                  <c:v>3141.0786534613899</c:v>
                </c:pt>
                <c:pt idx="14">
                  <c:v>2990.0043002391858</c:v>
                </c:pt>
                <c:pt idx="15">
                  <c:v>3007.9022472620359</c:v>
                </c:pt>
              </c:numCache>
            </c:numRef>
          </c:val>
          <c:extLst>
            <c:ext xmlns:c16="http://schemas.microsoft.com/office/drawing/2014/chart" uri="{C3380CC4-5D6E-409C-BE32-E72D297353CC}">
              <c16:uniqueId val="{00000001-5903-4B5F-B3A4-7ADEC52C1A6B}"/>
            </c:ext>
          </c:extLst>
        </c:ser>
        <c:dLbls>
          <c:showLegendKey val="0"/>
          <c:showVal val="0"/>
          <c:showCatName val="0"/>
          <c:showSerName val="0"/>
          <c:showPercent val="0"/>
          <c:showBubbleSize val="0"/>
        </c:dLbls>
        <c:gapWidth val="150"/>
        <c:axId val="451297664"/>
        <c:axId val="451299200"/>
      </c:barChart>
      <c:catAx>
        <c:axId val="451297664"/>
        <c:scaling>
          <c:orientation val="minMax"/>
        </c:scaling>
        <c:delete val="0"/>
        <c:axPos val="b"/>
        <c:numFmt formatCode="General" sourceLinked="0"/>
        <c:majorTickMark val="out"/>
        <c:minorTickMark val="none"/>
        <c:tickLblPos val="nextTo"/>
        <c:crossAx val="451299200"/>
        <c:crosses val="autoZero"/>
        <c:auto val="1"/>
        <c:lblAlgn val="ctr"/>
        <c:lblOffset val="100"/>
        <c:noMultiLvlLbl val="0"/>
      </c:catAx>
      <c:valAx>
        <c:axId val="451299200"/>
        <c:scaling>
          <c:orientation val="minMax"/>
        </c:scaling>
        <c:delete val="0"/>
        <c:axPos val="l"/>
        <c:majorGridlines>
          <c:spPr>
            <a:ln>
              <a:noFill/>
            </a:ln>
          </c:spPr>
        </c:majorGridlines>
        <c:title>
          <c:tx>
            <c:strRef>
              <c:f>'4. Opex'!$B$31</c:f>
              <c:strCache>
                <c:ptCount val="1"/>
                <c:pt idx="0">
                  <c:v>$m 2021</c:v>
                </c:pt>
              </c:strCache>
            </c:strRef>
          </c:tx>
          <c:overlay val="0"/>
          <c:txPr>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en-US"/>
            </a:p>
          </c:txPr>
        </c:title>
        <c:numFmt formatCode="_-* #,##0_-;\-* #,##0_-;_-* &quot;-&quot;??_-;_-@_-" sourceLinked="1"/>
        <c:majorTickMark val="out"/>
        <c:minorTickMark val="none"/>
        <c:tickLblPos val="nextTo"/>
        <c:crossAx val="4512976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Circuit length - Distribution</a:t>
            </a:r>
            <a:r>
              <a:rPr lang="en-US" baseline="0">
                <a:solidFill>
                  <a:sysClr val="windowText" lastClr="000000"/>
                </a:solidFill>
              </a:rPr>
              <a:t> total</a:t>
            </a:r>
          </a:p>
        </c:rich>
      </c:tx>
      <c:overlay val="1"/>
    </c:title>
    <c:autoTitleDeleted val="0"/>
    <c:plotArea>
      <c:layout>
        <c:manualLayout>
          <c:layoutTarget val="inner"/>
          <c:xMode val="edge"/>
          <c:yMode val="edge"/>
          <c:x val="8.385201078300096E-2"/>
          <c:y val="0.1591684941470751"/>
          <c:w val="0.89020318642186991"/>
          <c:h val="0.75808652352014894"/>
        </c:manualLayout>
      </c:layout>
      <c:barChart>
        <c:barDir val="col"/>
        <c:grouping val="clustered"/>
        <c:varyColors val="0"/>
        <c:ser>
          <c:idx val="0"/>
          <c:order val="0"/>
          <c:tx>
            <c:strRef>
              <c:f>'9. Circuit length'!$B$30</c:f>
              <c:strCache>
                <c:ptCount val="1"/>
                <c:pt idx="0">
                  <c:v>Circuit length</c:v>
                </c:pt>
              </c:strCache>
            </c:strRef>
          </c:tx>
          <c:invertIfNegative val="0"/>
          <c:cat>
            <c:strRef>
              <c:f>'9. Circuit length'!$D$31:$S$31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'9. Circuit length'!$D$46:$S$46</c:f>
              <c:numCache>
                <c:formatCode>_-* #,##0_-;\-* #,##0_-;_-* "-"??_-;_-@_-</c:formatCode>
                <c:ptCount val="16"/>
                <c:pt idx="0">
                  <c:v>717387.73342175735</c:v>
                </c:pt>
                <c:pt idx="1">
                  <c:v>712153.87672433641</c:v>
                </c:pt>
                <c:pt idx="2">
                  <c:v>712073.52055952593</c:v>
                </c:pt>
                <c:pt idx="3">
                  <c:v>719039.45964316861</c:v>
                </c:pt>
                <c:pt idx="4">
                  <c:v>724082.11068463966</c:v>
                </c:pt>
                <c:pt idx="5">
                  <c:v>728576.55598141695</c:v>
                </c:pt>
                <c:pt idx="6">
                  <c:v>733095.72606248059</c:v>
                </c:pt>
                <c:pt idx="7">
                  <c:v>732341.53833223926</c:v>
                </c:pt>
                <c:pt idx="8">
                  <c:v>735433.43961817375</c:v>
                </c:pt>
                <c:pt idx="9">
                  <c:v>739201.63041835581</c:v>
                </c:pt>
                <c:pt idx="10">
                  <c:v>742164.2630171082</c:v>
                </c:pt>
                <c:pt idx="11">
                  <c:v>745358.83371891582</c:v>
                </c:pt>
                <c:pt idx="12">
                  <c:v>747359.24200457113</c:v>
                </c:pt>
                <c:pt idx="13">
                  <c:v>750487.42501333484</c:v>
                </c:pt>
                <c:pt idx="14">
                  <c:v>753454.26387675153</c:v>
                </c:pt>
                <c:pt idx="15">
                  <c:v>755131.8490710624</c:v>
                </c:pt>
              </c:numCache>
            </c:numRef>
          </c:val>
          <c:extLst>
            <c:ext xmlns:c16="http://schemas.microsoft.com/office/drawing/2014/chart" uri="{C3380CC4-5D6E-409C-BE32-E72D297353CC}">
              <c16:uniqueId val="{00000000-9B55-48FF-B258-C9419643CAA7}"/>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AU"/>
                  <a:t>Km</a:t>
                </a:r>
              </a:p>
            </c:rich>
          </c:tx>
          <c:overlay val="0"/>
        </c:title>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Network</a:t>
            </a:r>
            <a:r>
              <a:rPr lang="en-US" baseline="0">
                <a:solidFill>
                  <a:sysClr val="windowText" lastClr="000000"/>
                </a:solidFill>
              </a:rPr>
              <a:t> </a:t>
            </a:r>
            <a:r>
              <a:rPr lang="en-US">
                <a:solidFill>
                  <a:sysClr val="windowText" lastClr="000000"/>
                </a:solidFill>
              </a:rPr>
              <a:t>utilisation - Distribution</a:t>
            </a:r>
            <a:r>
              <a:rPr lang="en-US" baseline="0">
                <a:solidFill>
                  <a:sysClr val="windowText" lastClr="000000"/>
                </a:solidFill>
              </a:rPr>
              <a:t> average</a:t>
            </a:r>
          </a:p>
        </c:rich>
      </c:tx>
      <c:overlay val="1"/>
    </c:title>
    <c:autoTitleDeleted val="0"/>
    <c:plotArea>
      <c:layout>
        <c:manualLayout>
          <c:layoutTarget val="inner"/>
          <c:xMode val="edge"/>
          <c:yMode val="edge"/>
          <c:x val="6.2120949691580205E-2"/>
          <c:y val="3.6671340245652884E-2"/>
          <c:w val="0.91845045176012907"/>
          <c:h val="0.8805836850221026"/>
        </c:manualLayout>
      </c:layout>
      <c:barChart>
        <c:barDir val="col"/>
        <c:grouping val="clustered"/>
        <c:varyColors val="0"/>
        <c:ser>
          <c:idx val="0"/>
          <c:order val="0"/>
          <c:tx>
            <c:strRef>
              <c:f>'10. Utilisation'!$B$30</c:f>
              <c:strCache>
                <c:ptCount val="1"/>
                <c:pt idx="0">
                  <c:v>Network utilisation</c:v>
                </c:pt>
              </c:strCache>
            </c:strRef>
          </c:tx>
          <c:spPr>
            <a:solidFill>
              <a:srgbClr val="006BA8"/>
            </a:solidFill>
          </c:spPr>
          <c:invertIfNegative val="0"/>
          <c:cat>
            <c:strRef>
              <c:f>'10. Utilisation'!$D$31:$S$31</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'10. Utilisation'!$D$46:$S$46</c:f>
              <c:numCache>
                <c:formatCode>_(* #,##0.00_);_(* \(#,##0.00\);_(* "-"??_);_(@_)</c:formatCode>
                <c:ptCount val="16"/>
                <c:pt idx="0">
                  <c:v>0.57083113174788136</c:v>
                </c:pt>
                <c:pt idx="1">
                  <c:v>0.57377234343603323</c:v>
                </c:pt>
                <c:pt idx="2">
                  <c:v>0.58029259535860611</c:v>
                </c:pt>
                <c:pt idx="3">
                  <c:v>0.59380921490223026</c:v>
                </c:pt>
                <c:pt idx="4">
                  <c:v>0.55971202610129966</c:v>
                </c:pt>
                <c:pt idx="5">
                  <c:v>0.54046247230739308</c:v>
                </c:pt>
                <c:pt idx="6">
                  <c:v>0.49033120966999605</c:v>
                </c:pt>
                <c:pt idx="7">
                  <c:v>0.50350235756559214</c:v>
                </c:pt>
                <c:pt idx="8">
                  <c:v>0.48432608434079222</c:v>
                </c:pt>
                <c:pt idx="9">
                  <c:v>0.44894421187717215</c:v>
                </c:pt>
                <c:pt idx="10">
                  <c:v>0.4652759445616686</c:v>
                </c:pt>
                <c:pt idx="11">
                  <c:v>0.47291791771210406</c:v>
                </c:pt>
                <c:pt idx="12">
                  <c:v>0.4821056839118672</c:v>
                </c:pt>
                <c:pt idx="13">
                  <c:v>0.4916647870965884</c:v>
                </c:pt>
                <c:pt idx="14">
                  <c:v>0.49013657637628988</c:v>
                </c:pt>
                <c:pt idx="15">
                  <c:v>0.45037855463950499</c:v>
                </c:pt>
              </c:numCache>
            </c:numRef>
          </c:val>
          <c:extLst>
            <c:ext xmlns:c16="http://schemas.microsoft.com/office/drawing/2014/chart" uri="{C3380CC4-5D6E-409C-BE32-E72D297353CC}">
              <c16:uniqueId val="{00000000-E059-4B99-9828-89B236AFD8E7}"/>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0%" sourceLinked="0"/>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Regulatory</a:t>
            </a:r>
            <a:r>
              <a:rPr lang="en-US" baseline="0">
                <a:solidFill>
                  <a:sysClr val="windowText" lastClr="000000"/>
                </a:solidFill>
              </a:rPr>
              <a:t> service life </a:t>
            </a:r>
            <a:r>
              <a:rPr lang="en-US">
                <a:solidFill>
                  <a:sysClr val="windowText" lastClr="000000"/>
                </a:solidFill>
              </a:rPr>
              <a:t>- Distribution average</a:t>
            </a:r>
          </a:p>
        </c:rich>
      </c:tx>
      <c:layout>
        <c:manualLayout>
          <c:xMode val="edge"/>
          <c:yMode val="edge"/>
          <c:x val="0.31777626590028596"/>
          <c:y val="0"/>
        </c:manualLayout>
      </c:layout>
      <c:overlay val="1"/>
    </c:title>
    <c:autoTitleDeleted val="0"/>
    <c:plotArea>
      <c:layout>
        <c:manualLayout>
          <c:layoutTarget val="inner"/>
          <c:xMode val="edge"/>
          <c:yMode val="edge"/>
          <c:x val="6.019529161337444E-2"/>
          <c:y val="0.13342979548745137"/>
          <c:w val="0.91845045176012907"/>
          <c:h val="0.69696525498702822"/>
        </c:manualLayout>
      </c:layout>
      <c:lineChart>
        <c:grouping val="standard"/>
        <c:varyColors val="0"/>
        <c:ser>
          <c:idx val="0"/>
          <c:order val="0"/>
          <c:tx>
            <c:strRef>
              <c:f>'11. Reg service life'!$B$31</c:f>
              <c:strCache>
                <c:ptCount val="1"/>
                <c:pt idx="0">
                  <c:v>Regulatory service life - overhead lines less than 33Kv (wires and poles)</c:v>
                </c:pt>
              </c:strCache>
            </c:strRef>
          </c:tx>
          <c:spPr>
            <a:ln>
              <a:solidFill>
                <a:srgbClr val="564741"/>
              </a:solidFill>
            </a:ln>
          </c:spPr>
          <c:marker>
            <c:symbol val="none"/>
          </c:marker>
          <c:cat>
            <c:strRef>
              <c:f>'11. Reg service life'!$D$32:$S$32</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'11. Reg service life'!$D$47:$S$47</c:f>
              <c:numCache>
                <c:formatCode>0</c:formatCode>
                <c:ptCount val="16"/>
                <c:pt idx="0">
                  <c:v>24.916563199833032</c:v>
                </c:pt>
                <c:pt idx="1">
                  <c:v>23.876621486650293</c:v>
                </c:pt>
                <c:pt idx="2">
                  <c:v>23.814034740269541</c:v>
                </c:pt>
                <c:pt idx="3">
                  <c:v>23.722939454259823</c:v>
                </c:pt>
                <c:pt idx="4">
                  <c:v>23.700062309164654</c:v>
                </c:pt>
                <c:pt idx="5">
                  <c:v>23.134092878467197</c:v>
                </c:pt>
                <c:pt idx="6">
                  <c:v>23.380015490326663</c:v>
                </c:pt>
                <c:pt idx="7">
                  <c:v>23.455113881521552</c:v>
                </c:pt>
                <c:pt idx="8">
                  <c:v>23.796031439299917</c:v>
                </c:pt>
                <c:pt idx="9">
                  <c:v>24.54288907348209</c:v>
                </c:pt>
                <c:pt idx="10">
                  <c:v>24.843083377494047</c:v>
                </c:pt>
                <c:pt idx="11">
                  <c:v>25.428813925041485</c:v>
                </c:pt>
                <c:pt idx="12">
                  <c:v>25.489751286739452</c:v>
                </c:pt>
                <c:pt idx="13">
                  <c:v>25.69895413050774</c:v>
                </c:pt>
                <c:pt idx="14">
                  <c:v>25.782679782041132</c:v>
                </c:pt>
                <c:pt idx="15">
                  <c:v>25.694512549133346</c:v>
                </c:pt>
              </c:numCache>
            </c:numRef>
          </c:val>
          <c:smooth val="0"/>
          <c:extLst>
            <c:ext xmlns:c16="http://schemas.microsoft.com/office/drawing/2014/chart" uri="{C3380CC4-5D6E-409C-BE32-E72D297353CC}">
              <c16:uniqueId val="{00000000-239D-468F-9116-5689A52BE6B8}"/>
            </c:ext>
          </c:extLst>
        </c:ser>
        <c:ser>
          <c:idx val="1"/>
          <c:order val="1"/>
          <c:tx>
            <c:strRef>
              <c:f>'11. Reg service life'!$B$49</c:f>
              <c:strCache>
                <c:ptCount val="1"/>
                <c:pt idx="0">
                  <c:v>Regulatory service life - distribution substations and transformers</c:v>
                </c:pt>
              </c:strCache>
            </c:strRef>
          </c:tx>
          <c:spPr>
            <a:ln>
              <a:solidFill>
                <a:srgbClr val="5F9E88"/>
              </a:solidFill>
            </a:ln>
          </c:spPr>
          <c:marker>
            <c:symbol val="none"/>
          </c:marker>
          <c:cat>
            <c:strRef>
              <c:f>'11. Reg service life'!$D$32:$S$32</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'11. Reg service life'!$D$65:$S$65</c:f>
              <c:numCache>
                <c:formatCode>0</c:formatCode>
                <c:ptCount val="16"/>
                <c:pt idx="0">
                  <c:v>22.731203836203708</c:v>
                </c:pt>
                <c:pt idx="1">
                  <c:v>22.216901720164977</c:v>
                </c:pt>
                <c:pt idx="2">
                  <c:v>19.750630759957694</c:v>
                </c:pt>
                <c:pt idx="3">
                  <c:v>19.554353784535117</c:v>
                </c:pt>
                <c:pt idx="4">
                  <c:v>20.687332173689033</c:v>
                </c:pt>
                <c:pt idx="5">
                  <c:v>20.53431994791433</c:v>
                </c:pt>
                <c:pt idx="6">
                  <c:v>20.103825262550576</c:v>
                </c:pt>
                <c:pt idx="7">
                  <c:v>20.091972563281786</c:v>
                </c:pt>
                <c:pt idx="8">
                  <c:v>20.243960611711429</c:v>
                </c:pt>
                <c:pt idx="9">
                  <c:v>19.446656084434501</c:v>
                </c:pt>
                <c:pt idx="10">
                  <c:v>19.658722376894243</c:v>
                </c:pt>
                <c:pt idx="11">
                  <c:v>19.932238292422451</c:v>
                </c:pt>
                <c:pt idx="12">
                  <c:v>20.237110374964423</c:v>
                </c:pt>
                <c:pt idx="13">
                  <c:v>20.712465897033134</c:v>
                </c:pt>
                <c:pt idx="14">
                  <c:v>20.762215032623715</c:v>
                </c:pt>
                <c:pt idx="15">
                  <c:v>21.416989055305802</c:v>
                </c:pt>
              </c:numCache>
            </c:numRef>
          </c:val>
          <c:smooth val="0"/>
          <c:extLst>
            <c:ext xmlns:c16="http://schemas.microsoft.com/office/drawing/2014/chart" uri="{C3380CC4-5D6E-409C-BE32-E72D297353CC}">
              <c16:uniqueId val="{00000001-239D-468F-9116-5689A52BE6B8}"/>
            </c:ext>
          </c:extLst>
        </c:ser>
        <c:ser>
          <c:idx val="2"/>
          <c:order val="2"/>
          <c:tx>
            <c:strRef>
              <c:f>'11. Reg service life'!$B$67</c:f>
              <c:strCache>
                <c:ptCount val="1"/>
                <c:pt idx="0">
                  <c:v>Regulatory service life - zone substations and transformers</c:v>
                </c:pt>
              </c:strCache>
            </c:strRef>
          </c:tx>
          <c:spPr>
            <a:ln>
              <a:solidFill>
                <a:srgbClr val="E06026"/>
              </a:solidFill>
            </a:ln>
          </c:spPr>
          <c:marker>
            <c:symbol val="none"/>
          </c:marker>
          <c:cat>
            <c:strRef>
              <c:f>'11. Reg service life'!$D$32:$S$32</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'11. Reg service life'!$D$83:$S$83</c:f>
              <c:numCache>
                <c:formatCode>0</c:formatCode>
                <c:ptCount val="16"/>
                <c:pt idx="0">
                  <c:v>25.058494849854664</c:v>
                </c:pt>
                <c:pt idx="1">
                  <c:v>23.758897238685083</c:v>
                </c:pt>
                <c:pt idx="2">
                  <c:v>23.764732497254034</c:v>
                </c:pt>
                <c:pt idx="3">
                  <c:v>22.742208733544885</c:v>
                </c:pt>
                <c:pt idx="4">
                  <c:v>23.73427836014708</c:v>
                </c:pt>
                <c:pt idx="5">
                  <c:v>22.899070794571607</c:v>
                </c:pt>
                <c:pt idx="6">
                  <c:v>23.235626117319704</c:v>
                </c:pt>
                <c:pt idx="7">
                  <c:v>20.826630572333475</c:v>
                </c:pt>
                <c:pt idx="8">
                  <c:v>22.492940578007186</c:v>
                </c:pt>
                <c:pt idx="9">
                  <c:v>24.077709498393798</c:v>
                </c:pt>
                <c:pt idx="10">
                  <c:v>23.390084545340404</c:v>
                </c:pt>
                <c:pt idx="11">
                  <c:v>23.483163914507895</c:v>
                </c:pt>
                <c:pt idx="12">
                  <c:v>23.168172629688701</c:v>
                </c:pt>
                <c:pt idx="13">
                  <c:v>23.377109600460546</c:v>
                </c:pt>
                <c:pt idx="14">
                  <c:v>22.143065578325416</c:v>
                </c:pt>
                <c:pt idx="15">
                  <c:v>23.811585979491515</c:v>
                </c:pt>
              </c:numCache>
            </c:numRef>
          </c:val>
          <c:smooth val="0"/>
          <c:extLst>
            <c:ext xmlns:c16="http://schemas.microsoft.com/office/drawing/2014/chart" uri="{C3380CC4-5D6E-409C-BE32-E72D297353CC}">
              <c16:uniqueId val="{00000002-239D-468F-9116-5689A52BE6B8}"/>
            </c:ext>
          </c:extLst>
        </c:ser>
        <c:dLbls>
          <c:showLegendKey val="0"/>
          <c:showVal val="0"/>
          <c:showCatName val="0"/>
          <c:showSerName val="0"/>
          <c:showPercent val="0"/>
          <c:showBubbleSize val="0"/>
        </c:dLbls>
        <c:smooth val="0"/>
        <c:axId val="456456832"/>
        <c:axId val="458201728"/>
      </c:lineChart>
      <c:catAx>
        <c:axId val="456456832"/>
        <c:scaling>
          <c:orientation val="minMax"/>
        </c:scaling>
        <c:delete val="0"/>
        <c:axPos val="b"/>
        <c:numFmt formatCode="General" sourceLinked="0"/>
        <c:majorTickMark val="out"/>
        <c:minorTickMark val="none"/>
        <c:tickLblPos val="nextTo"/>
        <c:crossAx val="458201728"/>
        <c:crossesAt val="0"/>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US"/>
                  <a:t>Years</a:t>
                </a:r>
              </a:p>
            </c:rich>
          </c:tx>
          <c:overlay val="0"/>
        </c:title>
        <c:numFmt formatCode="#,##0" sourceLinked="0"/>
        <c:majorTickMark val="out"/>
        <c:minorTickMark val="none"/>
        <c:tickLblPos val="nextTo"/>
        <c:crossAx val="456456832"/>
        <c:crosses val="autoZero"/>
        <c:crossBetween val="between"/>
      </c:valAx>
    </c:plotArea>
    <c:legend>
      <c:legendPos val="b"/>
      <c:layout>
        <c:manualLayout>
          <c:xMode val="edge"/>
          <c:yMode val="edge"/>
          <c:x val="7.2540935467690554E-2"/>
          <c:y val="0.66111734666356614"/>
          <c:w val="0.90714324462025619"/>
          <c:h val="0.13892336812477007"/>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3806585252555"/>
          <c:y val="5.1400542145346582E-2"/>
          <c:w val="0.83113589690043765"/>
          <c:h val="0.77101480705708247"/>
        </c:manualLayout>
      </c:layout>
      <c:barChart>
        <c:barDir val="col"/>
        <c:grouping val="clustered"/>
        <c:varyColors val="0"/>
        <c:ser>
          <c:idx val="1"/>
          <c:order val="0"/>
          <c:tx>
            <c:strRef>
              <c:f>Calculations!$D$19</c:f>
              <c:strCache>
                <c:ptCount val="1"/>
                <c:pt idx="0">
                  <c:v>Interruptions/customer</c:v>
                </c:pt>
              </c:strCache>
            </c:strRef>
          </c:tx>
          <c:spPr>
            <a:solidFill>
              <a:srgbClr val="E06026"/>
            </a:solidFill>
            <a:ln>
              <a:solidFill>
                <a:schemeClr val="bg1">
                  <a:lumMod val="50000"/>
                </a:schemeClr>
              </a:solidFill>
            </a:ln>
            <a:effectLst/>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Calculations!$E$19:$T$19</c:f>
              <c:numCache>
                <c:formatCode>_-* #,##0.000_-;\-* #,##0.000_-;_-* "-"??_-;_-@_-</c:formatCode>
                <c:ptCount val="16"/>
                <c:pt idx="0">
                  <c:v>1.7663381069841573</c:v>
                </c:pt>
                <c:pt idx="1">
                  <c:v>1.5516664767153325</c:v>
                </c:pt>
                <c:pt idx="2">
                  <c:v>1.51718007064752</c:v>
                </c:pt>
                <c:pt idx="3">
                  <c:v>1.6250429168052936</c:v>
                </c:pt>
                <c:pt idx="4">
                  <c:v>1.5063802174908199</c:v>
                </c:pt>
                <c:pt idx="5">
                  <c:v>1.3690524661500689</c:v>
                </c:pt>
                <c:pt idx="6">
                  <c:v>1.3085794913842039</c:v>
                </c:pt>
                <c:pt idx="7">
                  <c:v>1.2754726488256785</c:v>
                </c:pt>
                <c:pt idx="8">
                  <c:v>1.2579894447743385</c:v>
                </c:pt>
                <c:pt idx="9">
                  <c:v>1.2083898090963043</c:v>
                </c:pt>
                <c:pt idx="10">
                  <c:v>1.1734409566878719</c:v>
                </c:pt>
                <c:pt idx="11">
                  <c:v>1.096245158057324</c:v>
                </c:pt>
                <c:pt idx="12">
                  <c:v>1.1024563066372959</c:v>
                </c:pt>
                <c:pt idx="13" formatCode="_(* #,##0.00_);_(* \(#,##0.00\);_(* &quot;-&quot;??_);_(@_)">
                  <c:v>1.1280097228104555</c:v>
                </c:pt>
                <c:pt idx="14" formatCode="_(* #,##0.00_);_(* \(#,##0.00\);_(* &quot;-&quot;??_);_(@_)">
                  <c:v>1.0879435769806172</c:v>
                </c:pt>
                <c:pt idx="15" formatCode="_(* #,##0.00_);_(* \(#,##0.00\);_(* &quot;-&quot;??_);_(@_)">
                  <c:v>0.98321637199741119</c:v>
                </c:pt>
              </c:numCache>
            </c:numRef>
          </c:val>
          <c:extLst>
            <c:ext xmlns:c16="http://schemas.microsoft.com/office/drawing/2014/chart" uri="{C3380CC4-5D6E-409C-BE32-E72D297353CC}">
              <c16:uniqueId val="{00000000-A16E-4008-81E9-7ACC567A31A0}"/>
            </c:ext>
          </c:extLst>
        </c:ser>
        <c:dLbls>
          <c:showLegendKey val="0"/>
          <c:showVal val="0"/>
          <c:showCatName val="0"/>
          <c:showSerName val="0"/>
          <c:showPercent val="0"/>
          <c:showBubbleSize val="0"/>
        </c:dLbls>
        <c:gapWidth val="150"/>
        <c:axId val="451386368"/>
        <c:axId val="451392256"/>
      </c:barChart>
      <c:catAx>
        <c:axId val="451386368"/>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51392256"/>
        <c:crosses val="autoZero"/>
        <c:auto val="1"/>
        <c:lblAlgn val="ctr"/>
        <c:lblOffset val="100"/>
        <c:noMultiLvlLbl val="0"/>
      </c:catAx>
      <c:valAx>
        <c:axId val="451392256"/>
        <c:scaling>
          <c:orientation val="minMax"/>
        </c:scaling>
        <c:delete val="0"/>
        <c:axPos val="l"/>
        <c:majorGridlines>
          <c:spPr>
            <a:ln w="9525" cap="flat" cmpd="sng" algn="ctr">
              <a:no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AU"/>
                  <a:t>Number</a:t>
                </a:r>
                <a:r>
                  <a:rPr lang="en-AU" baseline="0"/>
                  <a:t> of total loss of supply events</a:t>
                </a:r>
              </a:p>
              <a:p>
                <a:pPr>
                  <a:defRPr/>
                </a:pPr>
                <a:r>
                  <a:rPr lang="en-AU" baseline="0"/>
                  <a:t>Interruptions per customer</a:t>
                </a:r>
                <a:endParaRPr lang="en-AU"/>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5138636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Calculations!$D$18</c:f>
              <c:strCache>
                <c:ptCount val="1"/>
                <c:pt idx="0">
                  <c:v>Minutes/customer</c:v>
                </c:pt>
              </c:strCache>
            </c:strRef>
          </c:tx>
          <c:spPr>
            <a:ln>
              <a:solidFill>
                <a:srgbClr val="E06026"/>
              </a:solidFill>
            </a:ln>
          </c:spPr>
          <c:marker>
            <c:symbol val="none"/>
          </c:marker>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Calculations!$E$18:$T$18</c:f>
              <c:numCache>
                <c:formatCode>_-* #,##0_-;\-* #,##0_-;_-* "-"??_-;_-@_-</c:formatCode>
                <c:ptCount val="16"/>
                <c:pt idx="0">
                  <c:v>145.96435781652701</c:v>
                </c:pt>
                <c:pt idx="1">
                  <c:v>129.29001155548983</c:v>
                </c:pt>
                <c:pt idx="2">
                  <c:v>127.48934184451279</c:v>
                </c:pt>
                <c:pt idx="3">
                  <c:v>143.21468253506606</c:v>
                </c:pt>
                <c:pt idx="4">
                  <c:v>128.66270337538606</c:v>
                </c:pt>
                <c:pt idx="5">
                  <c:v>126.20774105726819</c:v>
                </c:pt>
                <c:pt idx="6">
                  <c:v>120.36870906747794</c:v>
                </c:pt>
                <c:pt idx="7">
                  <c:v>118.43096985005573</c:v>
                </c:pt>
                <c:pt idx="8">
                  <c:v>118.10094574836002</c:v>
                </c:pt>
                <c:pt idx="9">
                  <c:v>117.72577026421773</c:v>
                </c:pt>
                <c:pt idx="10">
                  <c:v>118.6727868102948</c:v>
                </c:pt>
                <c:pt idx="11">
                  <c:v>107.23562105250566</c:v>
                </c:pt>
                <c:pt idx="12">
                  <c:v>110.27447239675783</c:v>
                </c:pt>
                <c:pt idx="13">
                  <c:v>118.62699969009421</c:v>
                </c:pt>
                <c:pt idx="14">
                  <c:v>119.28665433831785</c:v>
                </c:pt>
                <c:pt idx="15">
                  <c:v>105.87197208748212</c:v>
                </c:pt>
              </c:numCache>
            </c:numRef>
          </c:val>
          <c:smooth val="0"/>
          <c:extLst>
            <c:ext xmlns:c16="http://schemas.microsoft.com/office/drawing/2014/chart" uri="{C3380CC4-5D6E-409C-BE32-E72D297353CC}">
              <c16:uniqueId val="{00000000-7DAE-442F-8F37-09F149AB3A50}"/>
            </c:ext>
          </c:extLst>
        </c:ser>
        <c:dLbls>
          <c:showLegendKey val="0"/>
          <c:showVal val="0"/>
          <c:showCatName val="0"/>
          <c:showSerName val="0"/>
          <c:showPercent val="0"/>
          <c:showBubbleSize val="0"/>
        </c:dLbls>
        <c:smooth val="0"/>
        <c:axId val="451590016"/>
        <c:axId val="451591552"/>
      </c:lineChart>
      <c:catAx>
        <c:axId val="451590016"/>
        <c:scaling>
          <c:orientation val="minMax"/>
        </c:scaling>
        <c:delete val="0"/>
        <c:axPos val="b"/>
        <c:numFmt formatCode="General" sourceLinked="1"/>
        <c:majorTickMark val="out"/>
        <c:minorTickMark val="none"/>
        <c:tickLblPos val="nextTo"/>
        <c:crossAx val="451591552"/>
        <c:crosses val="autoZero"/>
        <c:auto val="1"/>
        <c:lblAlgn val="ctr"/>
        <c:lblOffset val="100"/>
        <c:noMultiLvlLbl val="0"/>
      </c:catAx>
      <c:valAx>
        <c:axId val="451591552"/>
        <c:scaling>
          <c:orientation val="minMax"/>
        </c:scaling>
        <c:delete val="0"/>
        <c:axPos val="l"/>
        <c:majorGridlines>
          <c:spPr>
            <a:ln>
              <a:noFill/>
            </a:ln>
          </c:spPr>
        </c:majorGridlines>
        <c:title>
          <c:tx>
            <c:rich>
              <a:bodyPr/>
              <a:lstStyle/>
              <a:p>
                <a:pPr>
                  <a:defRPr/>
                </a:pPr>
                <a:r>
                  <a:rPr lang="en-US" sz="1000" b="1" i="0" u="none" strike="noStrike" baseline="0">
                    <a:effectLst/>
                  </a:rPr>
                  <a:t>Average outage duration (minutes per event)</a:t>
                </a:r>
                <a:endParaRPr lang="en-AU"/>
              </a:p>
            </c:rich>
          </c:tx>
          <c:overlay val="0"/>
        </c:title>
        <c:numFmt formatCode="_-* #,##0_-;\-* #,##0_-;_-* &quot;-&quot;??_-;_-@_-" sourceLinked="1"/>
        <c:majorTickMark val="out"/>
        <c:minorTickMark val="none"/>
        <c:tickLblPos val="nextTo"/>
        <c:crossAx val="451590016"/>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7719390724693"/>
          <c:y val="5.7352830896137984E-2"/>
          <c:w val="0.85967966266595885"/>
          <c:h val="0.79523549139690874"/>
        </c:manualLayout>
      </c:layout>
      <c:barChart>
        <c:barDir val="col"/>
        <c:grouping val="clustered"/>
        <c:varyColors val="0"/>
        <c:ser>
          <c:idx val="0"/>
          <c:order val="0"/>
          <c:tx>
            <c:strRef>
              <c:f>Calculations!$D$22</c:f>
              <c:strCache>
                <c:ptCount val="1"/>
                <c:pt idx="0">
                  <c:v>Customer numbers</c:v>
                </c:pt>
              </c:strCache>
            </c:strRef>
          </c:tx>
          <c:spPr>
            <a:solidFill>
              <a:srgbClr val="5F9E88"/>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Calculations!$E$22:$T$22</c:f>
              <c:numCache>
                <c:formatCode>_-* #,##0_-;\-* #,##0_-;_-* "-"??_-;_-@_-</c:formatCode>
                <c:ptCount val="16"/>
                <c:pt idx="0">
                  <c:v>8752.3143953594918</c:v>
                </c:pt>
                <c:pt idx="1">
                  <c:v>8866.5865517033999</c:v>
                </c:pt>
                <c:pt idx="2">
                  <c:v>8985.0439754500985</c:v>
                </c:pt>
                <c:pt idx="3">
                  <c:v>9128.9800474699769</c:v>
                </c:pt>
                <c:pt idx="4">
                  <c:v>9244.0113074436485</c:v>
                </c:pt>
                <c:pt idx="5">
                  <c:v>9359.0261891334467</c:v>
                </c:pt>
                <c:pt idx="6">
                  <c:v>9471.3164238950812</c:v>
                </c:pt>
                <c:pt idx="7">
                  <c:v>9586.3900564647192</c:v>
                </c:pt>
                <c:pt idx="8">
                  <c:v>9696.7613908080184</c:v>
                </c:pt>
                <c:pt idx="9">
                  <c:v>9827.6766834703267</c:v>
                </c:pt>
                <c:pt idx="10">
                  <c:v>9967.3802206584642</c:v>
                </c:pt>
                <c:pt idx="11">
                  <c:v>10134.055500099999</c:v>
                </c:pt>
                <c:pt idx="12">
                  <c:v>10288.957999999999</c:v>
                </c:pt>
                <c:pt idx="13">
                  <c:v>10449.103499999999</c:v>
                </c:pt>
                <c:pt idx="14">
                  <c:v>10574.452500000005</c:v>
                </c:pt>
                <c:pt idx="15">
                  <c:v>10677.6865</c:v>
                </c:pt>
              </c:numCache>
            </c:numRef>
          </c:val>
          <c:extLst>
            <c:ext xmlns:c16="http://schemas.microsoft.com/office/drawing/2014/chart" uri="{C3380CC4-5D6E-409C-BE32-E72D297353CC}">
              <c16:uniqueId val="{00000000-1EA4-43E9-BD9F-FE3EAE48C812}"/>
            </c:ext>
          </c:extLst>
        </c:ser>
        <c:dLbls>
          <c:showLegendKey val="0"/>
          <c:showVal val="0"/>
          <c:showCatName val="0"/>
          <c:showSerName val="0"/>
          <c:showPercent val="0"/>
          <c:showBubbleSize val="0"/>
        </c:dLbls>
        <c:gapWidth val="150"/>
        <c:axId val="451645824"/>
        <c:axId val="451647360"/>
      </c:barChart>
      <c:catAx>
        <c:axId val="451645824"/>
        <c:scaling>
          <c:orientation val="minMax"/>
        </c:scaling>
        <c:delete val="0"/>
        <c:axPos val="b"/>
        <c:numFmt formatCode="General" sourceLinked="1"/>
        <c:majorTickMark val="out"/>
        <c:minorTickMark val="none"/>
        <c:tickLblPos val="nextTo"/>
        <c:crossAx val="451647360"/>
        <c:crosses val="autoZero"/>
        <c:auto val="1"/>
        <c:lblAlgn val="ctr"/>
        <c:lblOffset val="100"/>
        <c:noMultiLvlLbl val="0"/>
      </c:catAx>
      <c:valAx>
        <c:axId val="451647360"/>
        <c:scaling>
          <c:orientation val="minMax"/>
          <c:min val="0"/>
        </c:scaling>
        <c:delete val="0"/>
        <c:axPos val="l"/>
        <c:majorGridlines>
          <c:spPr>
            <a:ln>
              <a:noFill/>
            </a:ln>
          </c:spPr>
        </c:majorGridlines>
        <c:title>
          <c:tx>
            <c:rich>
              <a:bodyPr/>
              <a:lstStyle/>
              <a:p>
                <a:pPr>
                  <a:defRPr/>
                </a:pPr>
                <a:r>
                  <a:rPr lang="en-AU"/>
                  <a:t>000's</a:t>
                </a:r>
              </a:p>
            </c:rich>
          </c:tx>
          <c:overlay val="0"/>
        </c:title>
        <c:numFmt formatCode="#,##0" sourceLinked="0"/>
        <c:majorTickMark val="out"/>
        <c:minorTickMark val="none"/>
        <c:tickLblPos val="nextTo"/>
        <c:crossAx val="45164582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Calculations!$D$24</c:f>
              <c:strCache>
                <c:ptCount val="1"/>
                <c:pt idx="0">
                  <c:v>Circuit length - overhead</c:v>
                </c:pt>
              </c:strCache>
            </c:strRef>
          </c:tx>
          <c:spPr>
            <a:solidFill>
              <a:srgbClr val="5F9E88">
                <a:alpha val="50000"/>
              </a:srgbClr>
            </a:solidFill>
            <a:ln>
              <a:solidFill>
                <a:srgbClr val="5F9E88"/>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Calculations!$E$24:$T$24</c:f>
              <c:numCache>
                <c:formatCode>_-* #,##0_-;\-* #,##0_-;_-* "-"??_-;_-@_-</c:formatCode>
                <c:ptCount val="16"/>
                <c:pt idx="0">
                  <c:v>642976.82701015961</c:v>
                </c:pt>
                <c:pt idx="1">
                  <c:v>633552.52710326738</c:v>
                </c:pt>
                <c:pt idx="2">
                  <c:v>630214.16046610556</c:v>
                </c:pt>
                <c:pt idx="3">
                  <c:v>632386.85483947198</c:v>
                </c:pt>
                <c:pt idx="4">
                  <c:v>633928.51785572816</c:v>
                </c:pt>
                <c:pt idx="5">
                  <c:v>635126.53682504769</c:v>
                </c:pt>
                <c:pt idx="6">
                  <c:v>636593.28319608106</c:v>
                </c:pt>
                <c:pt idx="7">
                  <c:v>632974.06764865352</c:v>
                </c:pt>
                <c:pt idx="8">
                  <c:v>633685.09051648818</c:v>
                </c:pt>
                <c:pt idx="9">
                  <c:v>634728.86469094642</c:v>
                </c:pt>
                <c:pt idx="10">
                  <c:v>634332.01854916348</c:v>
                </c:pt>
                <c:pt idx="11">
                  <c:v>633881.96791304683</c:v>
                </c:pt>
                <c:pt idx="12">
                  <c:v>633536.23112433089</c:v>
                </c:pt>
                <c:pt idx="13">
                  <c:v>633569.80965137889</c:v>
                </c:pt>
                <c:pt idx="14">
                  <c:v>633637.91695687838</c:v>
                </c:pt>
                <c:pt idx="15">
                  <c:v>633708.52218086005</c:v>
                </c:pt>
              </c:numCache>
            </c:numRef>
          </c:val>
          <c:extLst>
            <c:ext xmlns:c16="http://schemas.microsoft.com/office/drawing/2014/chart" uri="{C3380CC4-5D6E-409C-BE32-E72D297353CC}">
              <c16:uniqueId val="{00000000-A25A-4527-9C1F-0E0BCE215154}"/>
            </c:ext>
          </c:extLst>
        </c:ser>
        <c:ser>
          <c:idx val="1"/>
          <c:order val="1"/>
          <c:tx>
            <c:strRef>
              <c:f>Calculations!$D$25</c:f>
              <c:strCache>
                <c:ptCount val="1"/>
                <c:pt idx="0">
                  <c:v>Circuit length - underground</c:v>
                </c:pt>
              </c:strCache>
            </c:strRef>
          </c:tx>
          <c:spPr>
            <a:solidFill>
              <a:srgbClr val="E06026"/>
            </a:solidFill>
            <a:ln>
              <a:solidFill>
                <a:srgbClr val="E06026"/>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Calculations!$E$25:$T$25</c:f>
              <c:numCache>
                <c:formatCode>_-* #,##0_-;\-* #,##0_-;_-* "-"??_-;_-@_-</c:formatCode>
                <c:ptCount val="16"/>
                <c:pt idx="0">
                  <c:v>74410.90641159784</c:v>
                </c:pt>
                <c:pt idx="1">
                  <c:v>78601.349621069006</c:v>
                </c:pt>
                <c:pt idx="2">
                  <c:v>81859.360093420502</c:v>
                </c:pt>
                <c:pt idx="3">
                  <c:v>86652.604803696668</c:v>
                </c:pt>
                <c:pt idx="4">
                  <c:v>90153.592828911569</c:v>
                </c:pt>
                <c:pt idx="5">
                  <c:v>93450.019156369206</c:v>
                </c:pt>
                <c:pt idx="6">
                  <c:v>96502.442866399666</c:v>
                </c:pt>
                <c:pt idx="7">
                  <c:v>99367.470683585794</c:v>
                </c:pt>
                <c:pt idx="8">
                  <c:v>101748.34910168538</c:v>
                </c:pt>
                <c:pt idx="9">
                  <c:v>104472.76572740937</c:v>
                </c:pt>
                <c:pt idx="10">
                  <c:v>107832.24446794509</c:v>
                </c:pt>
                <c:pt idx="11">
                  <c:v>111476.86580586879</c:v>
                </c:pt>
                <c:pt idx="12">
                  <c:v>113823.01088024031</c:v>
                </c:pt>
                <c:pt idx="13">
                  <c:v>116917.6153619559</c:v>
                </c:pt>
                <c:pt idx="14">
                  <c:v>119816.34691987358</c:v>
                </c:pt>
                <c:pt idx="15">
                  <c:v>121423.32689020225</c:v>
                </c:pt>
              </c:numCache>
            </c:numRef>
          </c:val>
          <c:extLst>
            <c:ext xmlns:c16="http://schemas.microsoft.com/office/drawing/2014/chart" uri="{C3380CC4-5D6E-409C-BE32-E72D297353CC}">
              <c16:uniqueId val="{00000001-02B6-44CC-A3D8-FB727B7A40A2}"/>
            </c:ext>
          </c:extLst>
        </c:ser>
        <c:dLbls>
          <c:showLegendKey val="0"/>
          <c:showVal val="0"/>
          <c:showCatName val="0"/>
          <c:showSerName val="0"/>
          <c:showPercent val="0"/>
          <c:showBubbleSize val="0"/>
        </c:dLbls>
        <c:gapWidth val="150"/>
        <c:overlap val="100"/>
        <c:axId val="458382336"/>
        <c:axId val="458392320"/>
      </c:barChart>
      <c:catAx>
        <c:axId val="458382336"/>
        <c:scaling>
          <c:orientation val="minMax"/>
        </c:scaling>
        <c:delete val="0"/>
        <c:axPos val="b"/>
        <c:numFmt formatCode="General" sourceLinked="0"/>
        <c:majorTickMark val="out"/>
        <c:minorTickMark val="none"/>
        <c:tickLblPos val="nextTo"/>
        <c:crossAx val="458392320"/>
        <c:crosses val="autoZero"/>
        <c:auto val="1"/>
        <c:lblAlgn val="ctr"/>
        <c:lblOffset val="100"/>
        <c:noMultiLvlLbl val="0"/>
      </c:catAx>
      <c:valAx>
        <c:axId val="458392320"/>
        <c:scaling>
          <c:orientation val="minMax"/>
          <c:min val="0"/>
        </c:scaling>
        <c:delete val="0"/>
        <c:axPos val="l"/>
        <c:majorGridlines>
          <c:spPr>
            <a:ln>
              <a:noFill/>
            </a:ln>
          </c:spPr>
        </c:majorGridlines>
        <c:title>
          <c:tx>
            <c:rich>
              <a:bodyPr/>
              <a:lstStyle/>
              <a:p>
                <a:pPr>
                  <a:defRPr/>
                </a:pPr>
                <a:r>
                  <a:rPr lang="en-AU"/>
                  <a:t>Km</a:t>
                </a:r>
              </a:p>
            </c:rich>
          </c:tx>
          <c:overlay val="0"/>
        </c:title>
        <c:numFmt formatCode="_-* #,##0_-;\-* #,##0_-;_-* &quot;-&quot;??_-;_-@_-" sourceLinked="1"/>
        <c:majorTickMark val="out"/>
        <c:minorTickMark val="none"/>
        <c:tickLblPos val="nextTo"/>
        <c:crossAx val="45838233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8779140863005"/>
          <c:y val="7.7244018050891566E-2"/>
          <c:w val="0.8393715976241688"/>
          <c:h val="0.74535705111563733"/>
        </c:manualLayout>
      </c:layout>
      <c:barChart>
        <c:barDir val="col"/>
        <c:grouping val="clustered"/>
        <c:varyColors val="0"/>
        <c:ser>
          <c:idx val="0"/>
          <c:order val="0"/>
          <c:tx>
            <c:strRef>
              <c:f>Calculations!$D$20</c:f>
              <c:strCache>
                <c:ptCount val="1"/>
                <c:pt idx="0">
                  <c:v>Forecast energy delivered</c:v>
                </c:pt>
              </c:strCache>
            </c:strRef>
          </c:tx>
          <c:spPr>
            <a:solidFill>
              <a:srgbClr val="E06026">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Calculations!$E$20:$T$20</c:f>
              <c:numCache>
                <c:formatCode>_-* #,##0_-;\-* #,##0_-;_-* "-"??_-;_-@_-</c:formatCode>
                <c:ptCount val="16"/>
                <c:pt idx="0">
                  <c:v>143225.83256005999</c:v>
                </c:pt>
                <c:pt idx="1">
                  <c:v>146407.97494406</c:v>
                </c:pt>
                <c:pt idx="2">
                  <c:v>149581.83695086799</c:v>
                </c:pt>
                <c:pt idx="3">
                  <c:v>153787.48425090799</c:v>
                </c:pt>
                <c:pt idx="4">
                  <c:v>154212.53049850999</c:v>
                </c:pt>
                <c:pt idx="5">
                  <c:v>153716.565315196</c:v>
                </c:pt>
                <c:pt idx="6">
                  <c:v>155120.68141689801</c:v>
                </c:pt>
                <c:pt idx="7">
                  <c:v>156250.48800285798</c:v>
                </c:pt>
                <c:pt idx="8">
                  <c:v>157531.244882528</c:v>
                </c:pt>
                <c:pt idx="9">
                  <c:v>143109.93530294872</c:v>
                </c:pt>
                <c:pt idx="10">
                  <c:v>143076.05636083969</c:v>
                </c:pt>
                <c:pt idx="11">
                  <c:v>143500.60276857327</c:v>
                </c:pt>
                <c:pt idx="12">
                  <c:v>146906.91229859181</c:v>
                </c:pt>
                <c:pt idx="13">
                  <c:v>147723.66153008779</c:v>
                </c:pt>
                <c:pt idx="14">
                  <c:v>149337.46112010308</c:v>
                </c:pt>
                <c:pt idx="15">
                  <c:v>144108.26963711443</c:v>
                </c:pt>
              </c:numCache>
            </c:numRef>
          </c:val>
          <c:extLst>
            <c:ext xmlns:c16="http://schemas.microsoft.com/office/drawing/2014/chart" uri="{C3380CC4-5D6E-409C-BE32-E72D297353CC}">
              <c16:uniqueId val="{00000000-F266-4CCA-9C64-A254B49B1EEE}"/>
            </c:ext>
          </c:extLst>
        </c:ser>
        <c:ser>
          <c:idx val="1"/>
          <c:order val="1"/>
          <c:tx>
            <c:strRef>
              <c:f>Calculations!$D$21</c:f>
              <c:strCache>
                <c:ptCount val="1"/>
                <c:pt idx="0">
                  <c:v>Actual energy delivered</c:v>
                </c:pt>
              </c:strCache>
            </c:strRef>
          </c:tx>
          <c:spPr>
            <a:solidFill>
              <a:srgbClr val="5F9E88">
                <a:alpha val="75000"/>
              </a:srgbClr>
            </a:solidFill>
            <a:ln>
              <a:solidFill>
                <a:schemeClr val="bg1">
                  <a:lumMod val="50000"/>
                </a:schemeClr>
              </a:solidFill>
            </a:ln>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Calculations!$E$21:$T$21</c:f>
              <c:numCache>
                <c:formatCode>_-* #,##0_-;\-* #,##0_-;_-* "-"??_-;_-@_-</c:formatCode>
                <c:ptCount val="16"/>
                <c:pt idx="0">
                  <c:v>148693.47116510363</c:v>
                </c:pt>
                <c:pt idx="1">
                  <c:v>150384.43271819828</c:v>
                </c:pt>
                <c:pt idx="2">
                  <c:v>152731.24561604974</c:v>
                </c:pt>
                <c:pt idx="3">
                  <c:v>153406.2005785605</c:v>
                </c:pt>
                <c:pt idx="4">
                  <c:v>154492.44214422558</c:v>
                </c:pt>
                <c:pt idx="5">
                  <c:v>151593.88813434949</c:v>
                </c:pt>
                <c:pt idx="6">
                  <c:v>149381.65933418748</c:v>
                </c:pt>
                <c:pt idx="7">
                  <c:v>145159.77995379479</c:v>
                </c:pt>
                <c:pt idx="8">
                  <c:v>142539.73363784369</c:v>
                </c:pt>
                <c:pt idx="9">
                  <c:v>144133.05171384025</c:v>
                </c:pt>
                <c:pt idx="10">
                  <c:v>145096.11512224757</c:v>
                </c:pt>
                <c:pt idx="11">
                  <c:v>144980.2314569616</c:v>
                </c:pt>
                <c:pt idx="12">
                  <c:v>144125.69042240822</c:v>
                </c:pt>
                <c:pt idx="13">
                  <c:v>145093.71614272118</c:v>
                </c:pt>
                <c:pt idx="14">
                  <c:v>142268.94240020984</c:v>
                </c:pt>
                <c:pt idx="15">
                  <c:v>141889.34309500194</c:v>
                </c:pt>
              </c:numCache>
            </c:numRef>
          </c:val>
          <c:extLst>
            <c:ext xmlns:c16="http://schemas.microsoft.com/office/drawing/2014/chart" uri="{C3380CC4-5D6E-409C-BE32-E72D297353CC}">
              <c16:uniqueId val="{00000001-F266-4CCA-9C64-A254B49B1EEE}"/>
            </c:ext>
          </c:extLst>
        </c:ser>
        <c:dLbls>
          <c:showLegendKey val="0"/>
          <c:showVal val="0"/>
          <c:showCatName val="0"/>
          <c:showSerName val="0"/>
          <c:showPercent val="0"/>
          <c:showBubbleSize val="0"/>
        </c:dLbls>
        <c:gapWidth val="150"/>
        <c:axId val="458310784"/>
        <c:axId val="458312320"/>
      </c:barChart>
      <c:catAx>
        <c:axId val="458310784"/>
        <c:scaling>
          <c:orientation val="minMax"/>
        </c:scaling>
        <c:delete val="0"/>
        <c:axPos val="b"/>
        <c:numFmt formatCode="General" sourceLinked="0"/>
        <c:majorTickMark val="out"/>
        <c:minorTickMark val="none"/>
        <c:tickLblPos val="nextTo"/>
        <c:crossAx val="458312320"/>
        <c:crosses val="autoZero"/>
        <c:auto val="1"/>
        <c:lblAlgn val="ctr"/>
        <c:lblOffset val="100"/>
        <c:noMultiLvlLbl val="0"/>
      </c:catAx>
      <c:valAx>
        <c:axId val="458312320"/>
        <c:scaling>
          <c:orientation val="minMax"/>
          <c:min val="0"/>
        </c:scaling>
        <c:delete val="0"/>
        <c:axPos val="l"/>
        <c:majorGridlines>
          <c:spPr>
            <a:ln>
              <a:noFill/>
            </a:ln>
          </c:spPr>
        </c:majorGridlines>
        <c:title>
          <c:tx>
            <c:strRef>
              <c:f>'7. Energy delivered'!$B$31</c:f>
              <c:strCache>
                <c:ptCount val="1"/>
                <c:pt idx="0">
                  <c:v>Gwh</c:v>
                </c:pt>
              </c:strCache>
            </c:strRef>
          </c:tx>
          <c:layout>
            <c:manualLayout>
              <c:xMode val="edge"/>
              <c:yMode val="edge"/>
              <c:x val="0"/>
              <c:y val="0.42391944444444446"/>
            </c:manualLayout>
          </c:layout>
          <c:overlay val="0"/>
          <c:txPr>
            <a:bodyPr/>
            <a:lstStyle/>
            <a:p>
              <a:pPr>
                <a:defRPr/>
              </a:pPr>
              <a:endParaRPr lang="en-US"/>
            </a:p>
          </c:txPr>
        </c:title>
        <c:numFmt formatCode="_-* #,##0_-;\-* #,##0_-;_-* &quot;-&quot;??_-;_-@_-" sourceLinked="1"/>
        <c:majorTickMark val="out"/>
        <c:minorTickMark val="none"/>
        <c:tickLblPos val="nextTo"/>
        <c:txPr>
          <a:bodyPr/>
          <a:lstStyle/>
          <a:p>
            <a:pPr>
              <a:defRPr sz="900"/>
            </a:pPr>
            <a:endParaRPr lang="en-US"/>
          </a:p>
        </c:txPr>
        <c:crossAx val="458310784"/>
        <c:crosses val="autoZero"/>
        <c:crossBetween val="between"/>
      </c:valAx>
    </c:plotArea>
    <c:legend>
      <c:legendPos val="b"/>
      <c:layout>
        <c:manualLayout>
          <c:xMode val="edge"/>
          <c:yMode val="edge"/>
          <c:x val="0.19745483870967742"/>
          <c:y val="0.91344043209876546"/>
          <c:w val="0.60964211469534046"/>
          <c:h val="7.0880555555555558E-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8756167861613"/>
          <c:y val="7.7244098329139199E-2"/>
          <c:w val="0.84713139544274041"/>
          <c:h val="0.79796899606683158"/>
        </c:manualLayout>
      </c:layout>
      <c:lineChart>
        <c:grouping val="standard"/>
        <c:varyColors val="0"/>
        <c:ser>
          <c:idx val="1"/>
          <c:order val="0"/>
          <c:tx>
            <c:strRef>
              <c:f>Calculations!$D$26</c:f>
              <c:strCache>
                <c:ptCount val="1"/>
                <c:pt idx="0">
                  <c:v>Network utilisation</c:v>
                </c:pt>
              </c:strCache>
            </c:strRef>
          </c:tx>
          <c:spPr>
            <a:ln>
              <a:solidFill>
                <a:srgbClr val="E06026"/>
              </a:solidFill>
            </a:ln>
          </c:spPr>
          <c:marker>
            <c:symbol val="none"/>
          </c:marker>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Calculations!$E$26:$T$26</c:f>
              <c:numCache>
                <c:formatCode>_-* #,##0.000_-;\-* #,##0.000_-;_-* "-"??_-;_-@_-</c:formatCode>
                <c:ptCount val="16"/>
                <c:pt idx="0">
                  <c:v>0.57083113174788136</c:v>
                </c:pt>
                <c:pt idx="1">
                  <c:v>0.57377234343603323</c:v>
                </c:pt>
                <c:pt idx="2">
                  <c:v>0.58029259535860611</c:v>
                </c:pt>
                <c:pt idx="3">
                  <c:v>0.59380921490223026</c:v>
                </c:pt>
                <c:pt idx="4">
                  <c:v>0.55971202610129966</c:v>
                </c:pt>
                <c:pt idx="5">
                  <c:v>0.54046247230739308</c:v>
                </c:pt>
                <c:pt idx="6">
                  <c:v>0.49033120966999605</c:v>
                </c:pt>
                <c:pt idx="7">
                  <c:v>0.50350235756559214</c:v>
                </c:pt>
                <c:pt idx="8">
                  <c:v>0.48432608434079222</c:v>
                </c:pt>
                <c:pt idx="9">
                  <c:v>0.44894421187717215</c:v>
                </c:pt>
                <c:pt idx="10">
                  <c:v>0.4652759445616686</c:v>
                </c:pt>
                <c:pt idx="11">
                  <c:v>0.47291791771210406</c:v>
                </c:pt>
                <c:pt idx="12">
                  <c:v>0.4821056839118672</c:v>
                </c:pt>
                <c:pt idx="13">
                  <c:v>0.4916647870965884</c:v>
                </c:pt>
                <c:pt idx="14">
                  <c:v>0.49013657637628988</c:v>
                </c:pt>
                <c:pt idx="15">
                  <c:v>0.45037855463950499</c:v>
                </c:pt>
              </c:numCache>
            </c:numRef>
          </c:val>
          <c:smooth val="0"/>
          <c:extLst>
            <c:ext xmlns:c16="http://schemas.microsoft.com/office/drawing/2014/chart" uri="{C3380CC4-5D6E-409C-BE32-E72D297353CC}">
              <c16:uniqueId val="{00000000-612B-494E-B336-0D1B07BEEEA4}"/>
            </c:ext>
          </c:extLst>
        </c:ser>
        <c:dLbls>
          <c:showLegendKey val="0"/>
          <c:showVal val="0"/>
          <c:showCatName val="0"/>
          <c:showSerName val="0"/>
          <c:showPercent val="0"/>
          <c:showBubbleSize val="0"/>
        </c:dLbls>
        <c:smooth val="0"/>
        <c:axId val="451725952"/>
        <c:axId val="457638272"/>
      </c:lineChart>
      <c:catAx>
        <c:axId val="451725952"/>
        <c:scaling>
          <c:orientation val="minMax"/>
        </c:scaling>
        <c:delete val="0"/>
        <c:axPos val="b"/>
        <c:numFmt formatCode="General" sourceLinked="0"/>
        <c:majorTickMark val="out"/>
        <c:minorTickMark val="none"/>
        <c:tickLblPos val="nextTo"/>
        <c:crossAx val="457638272"/>
        <c:crosses val="autoZero"/>
        <c:auto val="1"/>
        <c:lblAlgn val="ctr"/>
        <c:lblOffset val="100"/>
        <c:noMultiLvlLbl val="0"/>
      </c:catAx>
      <c:valAx>
        <c:axId val="457638272"/>
        <c:scaling>
          <c:orientation val="minMax"/>
          <c:min val="0"/>
        </c:scaling>
        <c:delete val="0"/>
        <c:axPos val="l"/>
        <c:majorGridlines>
          <c:spPr>
            <a:ln>
              <a:noFill/>
            </a:ln>
          </c:spPr>
        </c:majorGridlines>
        <c:numFmt formatCode="_-* #,##0.0_-;\-* #,##0.0_-;_-* &quot;-&quot;?_-;_-@_-" sourceLinked="0"/>
        <c:majorTickMark val="out"/>
        <c:minorTickMark val="none"/>
        <c:tickLblPos val="nextTo"/>
        <c:crossAx val="45172595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clustered"/>
        <c:varyColors val="0"/>
        <c:ser>
          <c:idx val="0"/>
          <c:order val="0"/>
          <c:tx>
            <c:strRef>
              <c:f>Calculations!$D$27</c:f>
              <c:strCache>
                <c:ptCount val="1"/>
                <c:pt idx="0">
                  <c:v>Regulatory service life - overhead lines less than 33Kv (wires and poles)</c:v>
                </c:pt>
              </c:strCache>
            </c:strRef>
          </c:tx>
          <c:spPr>
            <a:solidFill>
              <a:srgbClr val="564741"/>
            </a:solidFill>
            <a:ln>
              <a:noFill/>
            </a:ln>
            <a:effectLst/>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Calculations!$E$27:$T$27</c:f>
              <c:numCache>
                <c:formatCode>_-* #,##0.0_-;\-* #,##0.0_-;_-* "-"??_-;_-@_-</c:formatCode>
                <c:ptCount val="16"/>
                <c:pt idx="0">
                  <c:v>24.916563199833032</c:v>
                </c:pt>
                <c:pt idx="1">
                  <c:v>23.876621486650293</c:v>
                </c:pt>
                <c:pt idx="2">
                  <c:v>23.814034740269541</c:v>
                </c:pt>
                <c:pt idx="3">
                  <c:v>23.722939454259823</c:v>
                </c:pt>
                <c:pt idx="4">
                  <c:v>23.700062309164654</c:v>
                </c:pt>
                <c:pt idx="5">
                  <c:v>23.134092878467197</c:v>
                </c:pt>
                <c:pt idx="6">
                  <c:v>23.380015490326663</c:v>
                </c:pt>
                <c:pt idx="7">
                  <c:v>23.455113881521552</c:v>
                </c:pt>
                <c:pt idx="8">
                  <c:v>23.796031439299917</c:v>
                </c:pt>
                <c:pt idx="9">
                  <c:v>24.54288907348209</c:v>
                </c:pt>
                <c:pt idx="10">
                  <c:v>24.843083377494047</c:v>
                </c:pt>
                <c:pt idx="11">
                  <c:v>25.428813925041485</c:v>
                </c:pt>
                <c:pt idx="12">
                  <c:v>25.489751286739452</c:v>
                </c:pt>
                <c:pt idx="13">
                  <c:v>25.69895413050774</c:v>
                </c:pt>
                <c:pt idx="14">
                  <c:v>25.782679782041132</c:v>
                </c:pt>
                <c:pt idx="15">
                  <c:v>25.694512549133346</c:v>
                </c:pt>
              </c:numCache>
            </c:numRef>
          </c:val>
          <c:extLst>
            <c:ext xmlns:c16="http://schemas.microsoft.com/office/drawing/2014/chart" uri="{C3380CC4-5D6E-409C-BE32-E72D297353CC}">
              <c16:uniqueId val="{00000001-4FF2-463F-8454-12085D6A667F}"/>
            </c:ext>
          </c:extLst>
        </c:ser>
        <c:ser>
          <c:idx val="1"/>
          <c:order val="1"/>
          <c:tx>
            <c:strRef>
              <c:f>Calculations!$D$28</c:f>
              <c:strCache>
                <c:ptCount val="1"/>
                <c:pt idx="0">
                  <c:v>Regulatory service life - distribution substations and transformers</c:v>
                </c:pt>
              </c:strCache>
            </c:strRef>
          </c:tx>
          <c:spPr>
            <a:solidFill>
              <a:srgbClr val="5F9E88"/>
            </a:solidFill>
            <a:ln>
              <a:noFill/>
            </a:ln>
            <a:effectLst/>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Calculations!$E$28:$T$28</c:f>
              <c:numCache>
                <c:formatCode>_-* #,##0.0_-;\-* #,##0.0_-;_-* "-"??_-;_-@_-</c:formatCode>
                <c:ptCount val="16"/>
                <c:pt idx="0">
                  <c:v>22.731203836203708</c:v>
                </c:pt>
                <c:pt idx="1">
                  <c:v>22.216901720164977</c:v>
                </c:pt>
                <c:pt idx="2">
                  <c:v>19.750630759957694</c:v>
                </c:pt>
                <c:pt idx="3">
                  <c:v>19.554353784535117</c:v>
                </c:pt>
                <c:pt idx="4">
                  <c:v>20.687332173689033</c:v>
                </c:pt>
                <c:pt idx="5">
                  <c:v>20.53431994791433</c:v>
                </c:pt>
                <c:pt idx="6">
                  <c:v>20.103825262550576</c:v>
                </c:pt>
                <c:pt idx="7">
                  <c:v>20.091972563281786</c:v>
                </c:pt>
                <c:pt idx="8">
                  <c:v>20.243960611711429</c:v>
                </c:pt>
                <c:pt idx="9">
                  <c:v>19.446656084434501</c:v>
                </c:pt>
                <c:pt idx="10">
                  <c:v>19.658722376894243</c:v>
                </c:pt>
                <c:pt idx="11">
                  <c:v>19.932238292422451</c:v>
                </c:pt>
                <c:pt idx="12">
                  <c:v>20.237110374964423</c:v>
                </c:pt>
                <c:pt idx="13">
                  <c:v>20.712465897033134</c:v>
                </c:pt>
                <c:pt idx="14">
                  <c:v>20.762215032623715</c:v>
                </c:pt>
                <c:pt idx="15">
                  <c:v>21.416989055305802</c:v>
                </c:pt>
              </c:numCache>
            </c:numRef>
          </c:val>
          <c:extLst>
            <c:ext xmlns:c16="http://schemas.microsoft.com/office/drawing/2014/chart" uri="{C3380CC4-5D6E-409C-BE32-E72D297353CC}">
              <c16:uniqueId val="{00000002-4FF2-463F-8454-12085D6A667F}"/>
            </c:ext>
          </c:extLst>
        </c:ser>
        <c:ser>
          <c:idx val="2"/>
          <c:order val="2"/>
          <c:tx>
            <c:strRef>
              <c:f>Calculations!$D$29</c:f>
              <c:strCache>
                <c:ptCount val="1"/>
                <c:pt idx="0">
                  <c:v>Regulatory service life - zone substations and transformers</c:v>
                </c:pt>
              </c:strCache>
            </c:strRef>
          </c:tx>
          <c:spPr>
            <a:solidFill>
              <a:srgbClr val="89B3CE"/>
            </a:solidFill>
            <a:ln>
              <a:noFill/>
            </a:ln>
            <a:effectLst/>
          </c:spPr>
          <c:invertIfNegative val="0"/>
          <c:cat>
            <c:strRef>
              <c:f>Calculations!$E$9:$T$9</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Calculations!$E$29:$T$29</c:f>
              <c:numCache>
                <c:formatCode>_-* #,##0.0_-;\-* #,##0.0_-;_-* "-"??_-;_-@_-</c:formatCode>
                <c:ptCount val="16"/>
                <c:pt idx="0">
                  <c:v>25.058494849854664</c:v>
                </c:pt>
                <c:pt idx="1">
                  <c:v>23.758897238685083</c:v>
                </c:pt>
                <c:pt idx="2">
                  <c:v>23.764732497254034</c:v>
                </c:pt>
                <c:pt idx="3">
                  <c:v>22.742208733544885</c:v>
                </c:pt>
                <c:pt idx="4">
                  <c:v>23.73427836014708</c:v>
                </c:pt>
                <c:pt idx="5">
                  <c:v>22.899070794571607</c:v>
                </c:pt>
                <c:pt idx="6">
                  <c:v>23.235626117319704</c:v>
                </c:pt>
                <c:pt idx="7">
                  <c:v>20.826630572333475</c:v>
                </c:pt>
                <c:pt idx="8">
                  <c:v>22.492940578007186</c:v>
                </c:pt>
                <c:pt idx="9">
                  <c:v>24.077709498393798</c:v>
                </c:pt>
                <c:pt idx="10">
                  <c:v>23.390084545340404</c:v>
                </c:pt>
                <c:pt idx="11">
                  <c:v>23.483163914507895</c:v>
                </c:pt>
                <c:pt idx="12">
                  <c:v>23.168172629688701</c:v>
                </c:pt>
                <c:pt idx="13">
                  <c:v>23.377109600460546</c:v>
                </c:pt>
                <c:pt idx="14">
                  <c:v>22.143065578325416</c:v>
                </c:pt>
                <c:pt idx="15">
                  <c:v>23.811585979491515</c:v>
                </c:pt>
              </c:numCache>
            </c:numRef>
          </c:val>
          <c:extLst>
            <c:ext xmlns:c16="http://schemas.microsoft.com/office/drawing/2014/chart" uri="{C3380CC4-5D6E-409C-BE32-E72D297353CC}">
              <c16:uniqueId val="{00000003-4FF2-463F-8454-12085D6A667F}"/>
            </c:ext>
          </c:extLst>
        </c:ser>
        <c:dLbls>
          <c:showLegendKey val="0"/>
          <c:showVal val="0"/>
          <c:showCatName val="0"/>
          <c:showSerName val="0"/>
          <c:showPercent val="0"/>
          <c:showBubbleSize val="0"/>
        </c:dLbls>
        <c:gapWidth val="200"/>
        <c:overlap val="-20"/>
        <c:axId val="814721256"/>
        <c:axId val="814716008"/>
      </c:barChart>
      <c:catAx>
        <c:axId val="814721256"/>
        <c:scaling>
          <c:orientation val="minMax"/>
        </c:scaling>
        <c:delete val="0"/>
        <c:axPos val="b"/>
        <c:numFmt formatCode="General"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716008"/>
        <c:crosses val="autoZero"/>
        <c:auto val="1"/>
        <c:lblAlgn val="ctr"/>
        <c:lblOffset val="100"/>
        <c:noMultiLvlLbl val="0"/>
      </c:catAx>
      <c:valAx>
        <c:axId val="814716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b="1">
                    <a:solidFill>
                      <a:schemeClr val="tx1"/>
                    </a:solidFill>
                  </a:rPr>
                  <a:t>Service life - years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_(* #,##0_);_(* \(#,##0\);_(* &quot;-&quot;_);_(@_)"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721256"/>
        <c:crosses val="autoZero"/>
        <c:crossBetween val="between"/>
      </c:valAx>
      <c:spPr>
        <a:noFill/>
        <a:ln w="25400">
          <a:noFill/>
        </a:ln>
        <a:effectLst/>
      </c:spPr>
    </c:plotArea>
    <c:legend>
      <c:legendPos val="b"/>
      <c:layout>
        <c:manualLayout>
          <c:xMode val="edge"/>
          <c:yMode val="edge"/>
          <c:x val="4.5516487455197145E-2"/>
          <c:y val="0.82198347215516965"/>
          <c:w val="0.93049055648327872"/>
          <c:h val="0.159598432001639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63500</xdr:colOff>
      <xdr:row>5</xdr:row>
      <xdr:rowOff>148167</xdr:rowOff>
    </xdr:from>
    <xdr:to>
      <xdr:col>3</xdr:col>
      <xdr:colOff>666749</xdr:colOff>
      <xdr:row>6</xdr:row>
      <xdr:rowOff>161925</xdr:rowOff>
    </xdr:to>
    <xdr:grpSp>
      <xdr:nvGrpSpPr>
        <xdr:cNvPr id="3" name="Group 67">
          <a:extLst>
            <a:ext uri="{FF2B5EF4-FFF2-40B4-BE49-F238E27FC236}">
              <a16:creationId xmlns:a16="http://schemas.microsoft.com/office/drawing/2014/main" id="{00000000-0008-0000-0100-000003000000}"/>
            </a:ext>
          </a:extLst>
        </xdr:cNvPr>
        <xdr:cNvGrpSpPr>
          <a:grpSpLocks/>
        </xdr:cNvGrpSpPr>
      </xdr:nvGrpSpPr>
      <xdr:grpSpPr bwMode="auto">
        <a:xfrm>
          <a:off x="215900" y="2291292"/>
          <a:ext cx="1860549" cy="356658"/>
          <a:chOff x="2" y="144"/>
          <a:chExt cx="209" cy="37"/>
        </a:xfrm>
      </xdr:grpSpPr>
      <xdr:grpSp>
        <xdr:nvGrpSpPr>
          <xdr:cNvPr id="4" name="Group 68">
            <a:extLst>
              <a:ext uri="{FF2B5EF4-FFF2-40B4-BE49-F238E27FC236}">
                <a16:creationId xmlns:a16="http://schemas.microsoft.com/office/drawing/2014/main" id="{00000000-0008-0000-0100-000004000000}"/>
              </a:ext>
            </a:extLst>
          </xdr:cNvPr>
          <xdr:cNvGrpSpPr>
            <a:grpSpLocks/>
          </xdr:cNvGrpSpPr>
        </xdr:nvGrpSpPr>
        <xdr:grpSpPr bwMode="auto">
          <a:xfrm>
            <a:off x="2" y="152"/>
            <a:ext cx="200" cy="29"/>
            <a:chOff x="2" y="159"/>
            <a:chExt cx="200" cy="27"/>
          </a:xfrm>
        </xdr:grpSpPr>
        <xdr:sp macro="" textlink="">
          <xdr:nvSpPr>
            <xdr:cNvPr id="7" name="Oval 69">
              <a:extLst>
                <a:ext uri="{FF2B5EF4-FFF2-40B4-BE49-F238E27FC236}">
                  <a16:creationId xmlns:a16="http://schemas.microsoft.com/office/drawing/2014/main" id="{00000000-0008-0000-0100-000007000000}"/>
                </a:ext>
              </a:extLst>
            </xdr:cNvPr>
            <xdr:cNvSpPr>
              <a:spLocks noChangeArrowheads="1"/>
            </xdr:cNvSpPr>
          </xdr:nvSpPr>
          <xdr:spPr bwMode="auto">
            <a:xfrm>
              <a:off x="175" y="159"/>
              <a:ext cx="27" cy="27"/>
            </a:xfrm>
            <a:prstGeom prst="ellipse">
              <a:avLst/>
            </a:prstGeom>
            <a:noFill/>
            <a:ln w="28575"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Line 70">
              <a:extLst>
                <a:ext uri="{FF2B5EF4-FFF2-40B4-BE49-F238E27FC236}">
                  <a16:creationId xmlns:a16="http://schemas.microsoft.com/office/drawing/2014/main" id="{00000000-0008-0000-0100-000008000000}"/>
                </a:ext>
              </a:extLst>
            </xdr:cNvPr>
            <xdr:cNvSpPr>
              <a:spLocks noChangeShapeType="1"/>
            </xdr:cNvSpPr>
          </xdr:nvSpPr>
          <xdr:spPr bwMode="auto">
            <a:xfrm>
              <a:off x="2" y="186"/>
              <a:ext cx="186" cy="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grpSp>
      <xdr:sp macro="" textlink="">
        <xdr:nvSpPr>
          <xdr:cNvPr id="5" name="Rectangle 71">
            <a:extLst>
              <a:ext uri="{FF2B5EF4-FFF2-40B4-BE49-F238E27FC236}">
                <a16:creationId xmlns:a16="http://schemas.microsoft.com/office/drawing/2014/main" id="{00000000-0008-0000-0100-000005000000}"/>
              </a:ext>
            </a:extLst>
          </xdr:cNvPr>
          <xdr:cNvSpPr>
            <a:spLocks noChangeArrowheads="1"/>
          </xdr:cNvSpPr>
        </xdr:nvSpPr>
        <xdr:spPr bwMode="auto">
          <a:xfrm>
            <a:off x="168" y="148"/>
            <a:ext cx="21" cy="32"/>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sp macro="" textlink="">
        <xdr:nvSpPr>
          <xdr:cNvPr id="6" name="Rectangle 72">
            <a:extLst>
              <a:ext uri="{FF2B5EF4-FFF2-40B4-BE49-F238E27FC236}">
                <a16:creationId xmlns:a16="http://schemas.microsoft.com/office/drawing/2014/main" id="{00000000-0008-0000-0100-000006000000}"/>
              </a:ext>
            </a:extLst>
          </xdr:cNvPr>
          <xdr:cNvSpPr>
            <a:spLocks noChangeArrowheads="1"/>
          </xdr:cNvSpPr>
        </xdr:nvSpPr>
        <xdr:spPr bwMode="auto">
          <a:xfrm>
            <a:off x="187" y="144"/>
            <a:ext cx="24" cy="21"/>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grpSp>
    <xdr:clientData/>
  </xdr:twoCellAnchor>
  <xdr:twoCellAnchor editAs="oneCell">
    <xdr:from>
      <xdr:col>1</xdr:col>
      <xdr:colOff>19050</xdr:colOff>
      <xdr:row>0</xdr:row>
      <xdr:rowOff>152400</xdr:rowOff>
    </xdr:from>
    <xdr:to>
      <xdr:col>3</xdr:col>
      <xdr:colOff>424306</xdr:colOff>
      <xdr:row>0</xdr:row>
      <xdr:rowOff>514350</xdr:rowOff>
    </xdr:to>
    <xdr:pic>
      <xdr:nvPicPr>
        <xdr:cNvPr id="10" name="Picture 9">
          <a:extLst>
            <a:ext uri="{FF2B5EF4-FFF2-40B4-BE49-F238E27FC236}">
              <a16:creationId xmlns:a16="http://schemas.microsoft.com/office/drawing/2014/main" id="{E8D929A7-98FE-4D71-A40B-773A2062A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5240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514349</xdr:colOff>
      <xdr:row>5</xdr:row>
      <xdr:rowOff>4762</xdr:rowOff>
    </xdr:from>
    <xdr:to>
      <xdr:col>18</xdr:col>
      <xdr:colOff>571500</xdr:colOff>
      <xdr:row>27</xdr:row>
      <xdr:rowOff>123825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0</xdr:row>
      <xdr:rowOff>95250</xdr:rowOff>
    </xdr:from>
    <xdr:to>
      <xdr:col>1</xdr:col>
      <xdr:colOff>1672081</xdr:colOff>
      <xdr:row>2</xdr:row>
      <xdr:rowOff>133350</xdr:rowOff>
    </xdr:to>
    <xdr:pic>
      <xdr:nvPicPr>
        <xdr:cNvPr id="4" name="Picture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9525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514347</xdr:colOff>
      <xdr:row>5</xdr:row>
      <xdr:rowOff>4762</xdr:rowOff>
    </xdr:from>
    <xdr:to>
      <xdr:col>18</xdr:col>
      <xdr:colOff>657224</xdr:colOff>
      <xdr:row>27</xdr:row>
      <xdr:rowOff>123825</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0</xdr:row>
      <xdr:rowOff>95250</xdr:rowOff>
    </xdr:from>
    <xdr:to>
      <xdr:col>1</xdr:col>
      <xdr:colOff>1672081</xdr:colOff>
      <xdr:row>2</xdr:row>
      <xdr:rowOff>133350</xdr:rowOff>
    </xdr:to>
    <xdr:pic>
      <xdr:nvPicPr>
        <xdr:cNvPr id="4" name="Picture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9525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4762</xdr:rowOff>
    </xdr:from>
    <xdr:to>
      <xdr:col>18</xdr:col>
      <xdr:colOff>584200</xdr:colOff>
      <xdr:row>27</xdr:row>
      <xdr:rowOff>123825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0</xdr:row>
      <xdr:rowOff>85725</xdr:rowOff>
    </xdr:from>
    <xdr:to>
      <xdr:col>1</xdr:col>
      <xdr:colOff>1672081</xdr:colOff>
      <xdr:row>2</xdr:row>
      <xdr:rowOff>123825</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514348</xdr:colOff>
      <xdr:row>5</xdr:row>
      <xdr:rowOff>4762</xdr:rowOff>
    </xdr:from>
    <xdr:to>
      <xdr:col>18</xdr:col>
      <xdr:colOff>723900</xdr:colOff>
      <xdr:row>27</xdr:row>
      <xdr:rowOff>123825</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0</xdr:row>
      <xdr:rowOff>85725</xdr:rowOff>
    </xdr:from>
    <xdr:to>
      <xdr:col>1</xdr:col>
      <xdr:colOff>1672081</xdr:colOff>
      <xdr:row>2</xdr:row>
      <xdr:rowOff>123825</xdr:rowOff>
    </xdr:to>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514349</xdr:colOff>
      <xdr:row>5</xdr:row>
      <xdr:rowOff>105615</xdr:rowOff>
    </xdr:from>
    <xdr:to>
      <xdr:col>18</xdr:col>
      <xdr:colOff>584200</xdr:colOff>
      <xdr:row>27</xdr:row>
      <xdr:rowOff>224678</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0</xdr:row>
      <xdr:rowOff>76200</xdr:rowOff>
    </xdr:from>
    <xdr:to>
      <xdr:col>1</xdr:col>
      <xdr:colOff>1672081</xdr:colOff>
      <xdr:row>2</xdr:row>
      <xdr:rowOff>114300</xdr:rowOff>
    </xdr:to>
    <xdr:pic>
      <xdr:nvPicPr>
        <xdr:cNvPr id="4" name="Picture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7620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503142</xdr:colOff>
      <xdr:row>5</xdr:row>
      <xdr:rowOff>15967</xdr:rowOff>
    </xdr:from>
    <xdr:to>
      <xdr:col>18</xdr:col>
      <xdr:colOff>558800</xdr:colOff>
      <xdr:row>27</xdr:row>
      <xdr:rowOff>135030</xdr:rowOff>
    </xdr:to>
    <xdr:graphicFrame macro="">
      <xdr:nvGraphicFramePr>
        <xdr:cNvPr id="3" name="Chart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0</xdr:row>
      <xdr:rowOff>85725</xdr:rowOff>
    </xdr:from>
    <xdr:to>
      <xdr:col>1</xdr:col>
      <xdr:colOff>1672081</xdr:colOff>
      <xdr:row>2</xdr:row>
      <xdr:rowOff>123825</xdr:rowOff>
    </xdr:to>
    <xdr:pic>
      <xdr:nvPicPr>
        <xdr:cNvPr id="4" name="Picture 3">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458404</xdr:colOff>
      <xdr:row>1</xdr:row>
      <xdr:rowOff>114300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88715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324484</xdr:colOff>
      <xdr:row>0</xdr:row>
      <xdr:rowOff>1</xdr:rowOff>
    </xdr:from>
    <xdr:to>
      <xdr:col>17</xdr:col>
      <xdr:colOff>571501</xdr:colOff>
      <xdr:row>4</xdr:row>
      <xdr:rowOff>123825</xdr:rowOff>
    </xdr:to>
    <xdr:sp macro="" textlink="">
      <xdr:nvSpPr>
        <xdr:cNvPr id="2" name="Left Arrow 2">
          <a:extLst>
            <a:ext uri="{FF2B5EF4-FFF2-40B4-BE49-F238E27FC236}">
              <a16:creationId xmlns:a16="http://schemas.microsoft.com/office/drawing/2014/main" id="{00000000-0008-0000-0300-000002000000}"/>
            </a:ext>
          </a:extLst>
        </xdr:cNvPr>
        <xdr:cNvSpPr/>
      </xdr:nvSpPr>
      <xdr:spPr>
        <a:xfrm>
          <a:off x="10401934" y="1"/>
          <a:ext cx="4352292" cy="1114424"/>
        </a:xfrm>
        <a:prstGeom prst="leftArrow">
          <a:avLst/>
        </a:prstGeom>
        <a:solidFill>
          <a:srgbClr val="FF0000">
            <a:alpha val="40000"/>
          </a:srgbClr>
        </a:solidFill>
        <a:ln>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NZ" sz="1200" b="1">
              <a:solidFill>
                <a:sysClr val="windowText" lastClr="000000"/>
              </a:solidFill>
              <a:effectLst/>
              <a:latin typeface="+mn-lt"/>
              <a:ea typeface="+mn-ea"/>
              <a:cs typeface="+mn-cs"/>
            </a:rPr>
            <a:t>   Important:</a:t>
          </a:r>
          <a:r>
            <a:rPr lang="en-NZ" sz="1200" b="1" baseline="0">
              <a:solidFill>
                <a:sysClr val="windowText" lastClr="000000"/>
              </a:solidFill>
              <a:effectLst/>
              <a:latin typeface="+mn-lt"/>
              <a:ea typeface="+mn-ea"/>
              <a:cs typeface="+mn-cs"/>
            </a:rPr>
            <a:t> </a:t>
          </a:r>
          <a:r>
            <a:rPr lang="en-NZ" sz="1200" b="0" baseline="0">
              <a:solidFill>
                <a:sysClr val="windowText" lastClr="000000"/>
              </a:solidFill>
              <a:effectLst/>
              <a:latin typeface="+mn-lt"/>
              <a:ea typeface="+mn-ea"/>
              <a:cs typeface="+mn-cs"/>
            </a:rPr>
            <a:t>To see NEM total or individual TNSP statistics </a:t>
          </a:r>
        </a:p>
        <a:p>
          <a:pPr marL="0" marR="0" indent="0" algn="ctr" defTabSz="914400" eaLnBrk="1" fontAlgn="auto" latinLnBrk="0" hangingPunct="1">
            <a:lnSpc>
              <a:spcPct val="100000"/>
            </a:lnSpc>
            <a:spcBef>
              <a:spcPts val="0"/>
            </a:spcBef>
            <a:spcAft>
              <a:spcPts val="0"/>
            </a:spcAft>
            <a:buClrTx/>
            <a:buSzTx/>
            <a:buFontTx/>
            <a:buNone/>
            <a:tabLst/>
            <a:defRPr/>
          </a:pPr>
          <a:r>
            <a:rPr lang="en-NZ" sz="1200" b="0" baseline="0">
              <a:solidFill>
                <a:sysClr val="windowText" lastClr="000000"/>
              </a:solidFill>
              <a:effectLst/>
              <a:latin typeface="+mn-lt"/>
              <a:ea typeface="+mn-ea"/>
              <a:cs typeface="+mn-cs"/>
            </a:rPr>
            <a:t>please select from the list</a:t>
          </a:r>
          <a:endParaRPr lang="en-NZ" sz="1200" b="0">
            <a:solidFill>
              <a:sysClr val="windowText" lastClr="000000"/>
            </a:solidFill>
            <a:effectLst/>
          </a:endParaRPr>
        </a:p>
      </xdr:txBody>
    </xdr:sp>
    <xdr:clientData/>
  </xdr:twoCellAnchor>
  <xdr:oneCellAnchor>
    <xdr:from>
      <xdr:col>11</xdr:col>
      <xdr:colOff>9525</xdr:colOff>
      <xdr:row>20</xdr:row>
      <xdr:rowOff>111373</xdr:rowOff>
    </xdr:from>
    <xdr:ext cx="9296400" cy="2023891"/>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6575" y="4416673"/>
          <a:ext cx="9296400" cy="2023891"/>
        </a:xfrm>
        <a:prstGeom prst="rect">
          <a:avLst/>
        </a:prstGeom>
        <a:noFill/>
        <a:ln w="9525">
          <a:solidFill>
            <a:srgbClr val="564741">
              <a:alpha val="75000"/>
            </a:srgbClr>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23517</xdr:colOff>
      <xdr:row>36</xdr:row>
      <xdr:rowOff>70555</xdr:rowOff>
    </xdr:from>
    <xdr:to>
      <xdr:col>6</xdr:col>
      <xdr:colOff>4484217</xdr:colOff>
      <xdr:row>58</xdr:row>
      <xdr:rowOff>46855</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23517</xdr:colOff>
      <xdr:row>66</xdr:row>
      <xdr:rowOff>105833</xdr:rowOff>
    </xdr:from>
    <xdr:to>
      <xdr:col>6</xdr:col>
      <xdr:colOff>3802163</xdr:colOff>
      <xdr:row>89</xdr:row>
      <xdr:rowOff>44801</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24694</xdr:colOff>
      <xdr:row>97</xdr:row>
      <xdr:rowOff>55267</xdr:rowOff>
    </xdr:from>
    <xdr:to>
      <xdr:col>14</xdr:col>
      <xdr:colOff>126485</xdr:colOff>
      <xdr:row>119</xdr:row>
      <xdr:rowOff>96654</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471128</xdr:colOff>
      <xdr:row>97</xdr:row>
      <xdr:rowOff>55267</xdr:rowOff>
    </xdr:from>
    <xdr:to>
      <xdr:col>25</xdr:col>
      <xdr:colOff>60821</xdr:colOff>
      <xdr:row>119</xdr:row>
      <xdr:rowOff>96654</xdr:rowOff>
    </xdr:to>
    <xdr:graphicFrame macro="">
      <xdr:nvGraphicFramePr>
        <xdr:cNvPr id="10" name="Chart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23517</xdr:colOff>
      <xdr:row>127</xdr:row>
      <xdr:rowOff>105491</xdr:rowOff>
    </xdr:from>
    <xdr:to>
      <xdr:col>6</xdr:col>
      <xdr:colOff>3802163</xdr:colOff>
      <xdr:row>150</xdr:row>
      <xdr:rowOff>44459</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471128</xdr:colOff>
      <xdr:row>127</xdr:row>
      <xdr:rowOff>105491</xdr:rowOff>
    </xdr:from>
    <xdr:to>
      <xdr:col>25</xdr:col>
      <xdr:colOff>60821</xdr:colOff>
      <xdr:row>150</xdr:row>
      <xdr:rowOff>44459</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471128</xdr:colOff>
      <xdr:row>66</xdr:row>
      <xdr:rowOff>105833</xdr:rowOff>
    </xdr:from>
    <xdr:to>
      <xdr:col>25</xdr:col>
      <xdr:colOff>60821</xdr:colOff>
      <xdr:row>89</xdr:row>
      <xdr:rowOff>44801</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24694</xdr:colOff>
      <xdr:row>127</xdr:row>
      <xdr:rowOff>105491</xdr:rowOff>
    </xdr:from>
    <xdr:to>
      <xdr:col>14</xdr:col>
      <xdr:colOff>126485</xdr:colOff>
      <xdr:row>150</xdr:row>
      <xdr:rowOff>44459</xdr:rowOff>
    </xdr:to>
    <xdr:graphicFrame macro="">
      <xdr:nvGraphicFramePr>
        <xdr:cNvPr id="14" name="Chart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23517</xdr:colOff>
      <xdr:row>97</xdr:row>
      <xdr:rowOff>55267</xdr:rowOff>
    </xdr:from>
    <xdr:to>
      <xdr:col>6</xdr:col>
      <xdr:colOff>3802163</xdr:colOff>
      <xdr:row>119</xdr:row>
      <xdr:rowOff>96654</xdr:rowOff>
    </xdr:to>
    <xdr:graphicFrame macro="">
      <xdr:nvGraphicFramePr>
        <xdr:cNvPr id="15" name="Chart 14">
          <a:extLst>
            <a:ext uri="{FF2B5EF4-FFF2-40B4-BE49-F238E27FC236}">
              <a16:creationId xmlns:a16="http://schemas.microsoft.com/office/drawing/2014/main" id="{00000000-0008-0000-03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67</xdr:row>
      <xdr:rowOff>0</xdr:rowOff>
    </xdr:from>
    <xdr:to>
      <xdr:col>14</xdr:col>
      <xdr:colOff>330596</xdr:colOff>
      <xdr:row>89</xdr:row>
      <xdr:rowOff>100893</xdr:rowOff>
    </xdr:to>
    <xdr:graphicFrame macro="">
      <xdr:nvGraphicFramePr>
        <xdr:cNvPr id="16" name="Chart 15">
          <a:extLst>
            <a:ext uri="{FF2B5EF4-FFF2-40B4-BE49-F238E27FC236}">
              <a16:creationId xmlns:a16="http://schemas.microsoft.com/office/drawing/2014/main" id="{00000000-0008-0000-03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1176337</xdr:colOff>
      <xdr:row>36</xdr:row>
      <xdr:rowOff>33337</xdr:rowOff>
    </xdr:from>
    <xdr:to>
      <xdr:col>17</xdr:col>
      <xdr:colOff>522112</xdr:colOff>
      <xdr:row>58</xdr:row>
      <xdr:rowOff>9637</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304800</xdr:colOff>
          <xdr:row>23</xdr:row>
          <xdr:rowOff>57150</xdr:rowOff>
        </xdr:from>
        <xdr:to>
          <xdr:col>25</xdr:col>
          <xdr:colOff>333375</xdr:colOff>
          <xdr:row>28</xdr:row>
          <xdr:rowOff>190500</xdr:rowOff>
        </xdr:to>
        <xdr:sp macro="" textlink="">
          <xdr:nvSpPr>
            <xdr:cNvPr id="38913" name="Button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0" i="0" u="none" strike="noStrike" baseline="0">
                  <a:solidFill>
                    <a:srgbClr val="000000"/>
                  </a:solidFill>
                  <a:latin typeface="Calibri"/>
                  <a:cs typeface="Calibri"/>
                </a:rPr>
                <a:t>Prepare for </a:t>
              </a:r>
            </a:p>
            <a:p>
              <a:pPr algn="ctr" rtl="0">
                <a:defRPr sz="1000"/>
              </a:pPr>
              <a:r>
                <a:rPr lang="en-AU" sz="1100" b="0" i="0" u="none" strike="noStrike" baseline="0">
                  <a:solidFill>
                    <a:srgbClr val="000000"/>
                  </a:solidFill>
                  <a:latin typeface="Calibri"/>
                  <a:cs typeface="Calibri"/>
                </a:rPr>
                <a:t>Sending for</a:t>
              </a:r>
            </a:p>
            <a:p>
              <a:pPr algn="ctr" rtl="0">
                <a:defRPr sz="1000"/>
              </a:pPr>
              <a:r>
                <a:rPr lang="en-AU" sz="1100" b="0" i="0" u="none" strike="noStrike" baseline="0">
                  <a:solidFill>
                    <a:srgbClr val="000000"/>
                  </a:solidFill>
                  <a:latin typeface="Calibri"/>
                  <a:cs typeface="Calibri"/>
                </a:rPr>
                <a:t>Distribution</a:t>
              </a:r>
            </a:p>
          </xdr:txBody>
        </xdr:sp>
        <xdr:clientData fPrintsWithSheet="0"/>
      </xdr:twoCellAnchor>
    </mc:Choice>
    <mc:Fallback/>
  </mc:AlternateContent>
  <xdr:oneCellAnchor>
    <xdr:from>
      <xdr:col>22</xdr:col>
      <xdr:colOff>48455</xdr:colOff>
      <xdr:row>7</xdr:row>
      <xdr:rowOff>26485</xdr:rowOff>
    </xdr:from>
    <xdr:ext cx="3599620" cy="1097465"/>
    <xdr:sp macro="[0]!Update_all_data" textlink="">
      <xdr:nvSpPr>
        <xdr:cNvPr id="3" name="Rectangle 2">
          <a:extLst>
            <a:ext uri="{FF2B5EF4-FFF2-40B4-BE49-F238E27FC236}">
              <a16:creationId xmlns:a16="http://schemas.microsoft.com/office/drawing/2014/main" id="{00000000-0008-0000-0500-000003000000}"/>
            </a:ext>
          </a:extLst>
        </xdr:cNvPr>
        <xdr:cNvSpPr/>
      </xdr:nvSpPr>
      <xdr:spPr>
        <a:xfrm>
          <a:off x="15945680" y="1331410"/>
          <a:ext cx="3599620" cy="1097465"/>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12700">
          <a:solidFill>
            <a:schemeClr val="tx1">
              <a:lumMod val="95000"/>
              <a:lumOff val="5000"/>
            </a:schemeClr>
          </a:solidFill>
          <a:prstDash val="solid"/>
        </a:ln>
      </xdr:spPr>
      <xdr:txBody>
        <a:bodyPr wrap="square" lIns="91440" tIns="45720" rIns="91440" bIns="45720">
          <a:noAutofit/>
          <a:scene3d>
            <a:camera prst="perspectiveHeroicExtremeLeftFacing"/>
            <a:lightRig rig="threePt" dir="t"/>
          </a:scene3d>
        </a:bodyPr>
        <a:lstStyle/>
        <a:p>
          <a:pPr algn="ctr"/>
          <a:r>
            <a:rPr lang="en-US" sz="4800" b="1" cap="none" spc="0">
              <a:ln w="6600">
                <a:solidFill>
                  <a:schemeClr val="accent2"/>
                </a:solidFill>
                <a:prstDash val="solid"/>
              </a:ln>
              <a:solidFill>
                <a:srgbClr val="FFFFFF"/>
              </a:solidFill>
              <a:effectLst>
                <a:outerShdw blurRad="50800" dist="38100" dir="5400000" algn="t" rotWithShape="0">
                  <a:prstClr val="black">
                    <a:alpha val="40000"/>
                  </a:prstClr>
                </a:outerShdw>
                <a:reflection blurRad="6350" stA="60000" endA="900" endPos="58000" dir="5400000" sy="-100000" algn="bl" rotWithShape="0"/>
              </a:effectLst>
            </a:rPr>
            <a:t>Update</a:t>
          </a:r>
          <a:r>
            <a:rPr lang="en-US" sz="4800" b="1" cap="none" spc="0" baseline="0">
              <a:ln w="6600">
                <a:solidFill>
                  <a:schemeClr val="accent2"/>
                </a:solidFill>
                <a:prstDash val="solid"/>
              </a:ln>
              <a:solidFill>
                <a:srgbClr val="FFFFFF"/>
              </a:solidFill>
              <a:effectLst>
                <a:outerShdw blurRad="50800" dist="38100" dir="5400000" algn="t" rotWithShape="0">
                  <a:prstClr val="black">
                    <a:alpha val="40000"/>
                  </a:prstClr>
                </a:outerShdw>
                <a:reflection blurRad="6350" stA="60000" endA="900" endPos="58000" dir="5400000" sy="-100000" algn="bl" rotWithShape="0"/>
              </a:effectLst>
            </a:rPr>
            <a:t> Data</a:t>
          </a:r>
          <a:endParaRPr lang="en-US" sz="4800" b="1" cap="none" spc="0">
            <a:ln w="6600">
              <a:solidFill>
                <a:schemeClr val="accent2"/>
              </a:solidFill>
              <a:prstDash val="solid"/>
            </a:ln>
            <a:solidFill>
              <a:srgbClr val="FFFFFF"/>
            </a:solidFill>
            <a:effectLst>
              <a:outerShdw blurRad="50800" dist="38100" dir="5400000" algn="t" rotWithShape="0">
                <a:prstClr val="black">
                  <a:alpha val="40000"/>
                </a:prstClr>
              </a:outerShdw>
              <a:reflection blurRad="6350" stA="60000" endA="900" endPos="58000" dir="5400000" sy="-100000" algn="bl" rotWithShape="0"/>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504824</xdr:colOff>
      <xdr:row>5</xdr:row>
      <xdr:rowOff>4762</xdr:rowOff>
    </xdr:from>
    <xdr:to>
      <xdr:col>18</xdr:col>
      <xdr:colOff>600075</xdr:colOff>
      <xdr:row>27</xdr:row>
      <xdr:rowOff>104775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85725</xdr:rowOff>
    </xdr:from>
    <xdr:to>
      <xdr:col>1</xdr:col>
      <xdr:colOff>1662556</xdr:colOff>
      <xdr:row>2</xdr:row>
      <xdr:rowOff>123825</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35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5</xdr:row>
      <xdr:rowOff>4763</xdr:rowOff>
    </xdr:from>
    <xdr:to>
      <xdr:col>18</xdr:col>
      <xdr:colOff>590550</xdr:colOff>
      <xdr:row>26</xdr:row>
      <xdr:rowOff>514350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95250</xdr:rowOff>
    </xdr:from>
    <xdr:to>
      <xdr:col>1</xdr:col>
      <xdr:colOff>1662556</xdr:colOff>
      <xdr:row>2</xdr:row>
      <xdr:rowOff>133350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350" y="9525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504825</xdr:colOff>
      <xdr:row>0</xdr:row>
      <xdr:rowOff>66675</xdr:rowOff>
    </xdr:from>
    <xdr:to>
      <xdr:col>1</xdr:col>
      <xdr:colOff>1653031</xdr:colOff>
      <xdr:row>2</xdr:row>
      <xdr:rowOff>104775</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19</xdr:col>
      <xdr:colOff>19050</xdr:colOff>
      <xdr:row>27</xdr:row>
      <xdr:rowOff>123825</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476250</xdr:colOff>
      <xdr:row>0</xdr:row>
      <xdr:rowOff>76200</xdr:rowOff>
    </xdr:from>
    <xdr:to>
      <xdr:col>1</xdr:col>
      <xdr:colOff>1624456</xdr:colOff>
      <xdr:row>2</xdr:row>
      <xdr:rowOff>114300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7620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504824</xdr:colOff>
      <xdr:row>5</xdr:row>
      <xdr:rowOff>4763</xdr:rowOff>
    </xdr:from>
    <xdr:to>
      <xdr:col>18</xdr:col>
      <xdr:colOff>600074</xdr:colOff>
      <xdr:row>26</xdr:row>
      <xdr:rowOff>514350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504264</xdr:colOff>
      <xdr:row>4</xdr:row>
      <xdr:rowOff>150439</xdr:rowOff>
    </xdr:from>
    <xdr:to>
      <xdr:col>19</xdr:col>
      <xdr:colOff>0</xdr:colOff>
      <xdr:row>27</xdr:row>
      <xdr:rowOff>112619</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95250</xdr:rowOff>
    </xdr:from>
    <xdr:to>
      <xdr:col>1</xdr:col>
      <xdr:colOff>1691131</xdr:colOff>
      <xdr:row>2</xdr:row>
      <xdr:rowOff>133350</xdr:rowOff>
    </xdr:to>
    <xdr:pic>
      <xdr:nvPicPr>
        <xdr:cNvPr id="4" name="Picture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 y="9525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P99"/>
  <sheetViews>
    <sheetView showGridLines="0" tabSelected="1" workbookViewId="0">
      <selection activeCell="Q2" sqref="Q2"/>
    </sheetView>
  </sheetViews>
  <sheetFormatPr defaultColWidth="9.140625" defaultRowHeight="12.75"/>
  <cols>
    <col min="1" max="1" width="2.28515625" style="8" customWidth="1"/>
    <col min="2" max="2" width="10.5703125" style="8" customWidth="1"/>
    <col min="3" max="3" width="8.28515625" style="8" customWidth="1"/>
    <col min="4" max="4" width="11.7109375" style="8" customWidth="1"/>
    <col min="5" max="8" width="9.140625" style="8"/>
    <col min="9" max="9" width="11" style="8" customWidth="1"/>
    <col min="10" max="10" width="11.28515625" style="8" bestFit="1" customWidth="1"/>
    <col min="11" max="16" width="9.140625" style="8"/>
    <col min="17" max="17" width="11.7109375" style="8" customWidth="1"/>
    <col min="18" max="16384" width="9.140625" style="8"/>
  </cols>
  <sheetData>
    <row r="1" spans="1:16" ht="44.25" customHeight="1">
      <c r="A1" s="7"/>
      <c r="B1" s="7"/>
      <c r="D1" s="9"/>
      <c r="E1" s="10"/>
      <c r="F1" s="11"/>
      <c r="G1" s="7"/>
      <c r="H1" s="7"/>
      <c r="I1" s="7"/>
      <c r="J1" s="7"/>
      <c r="K1" s="12"/>
      <c r="L1" s="7"/>
      <c r="M1" s="7"/>
      <c r="N1" s="7"/>
      <c r="O1" s="7"/>
      <c r="P1" s="7"/>
    </row>
    <row r="2" spans="1:16" ht="44.25" customHeight="1">
      <c r="A2" s="7"/>
      <c r="B2" s="13"/>
      <c r="C2" s="13"/>
      <c r="D2" s="14" t="s">
        <v>37</v>
      </c>
      <c r="G2" s="13"/>
      <c r="H2" s="13"/>
      <c r="I2" s="13"/>
      <c r="J2" s="13"/>
      <c r="K2" s="13"/>
      <c r="L2" s="13"/>
      <c r="M2" s="13"/>
      <c r="N2" s="13"/>
      <c r="O2" s="13"/>
      <c r="P2" s="13"/>
    </row>
    <row r="3" spans="1:16" ht="54.95" customHeight="1">
      <c r="A3" s="7"/>
      <c r="B3" s="13"/>
      <c r="C3" s="13"/>
      <c r="D3" s="15"/>
      <c r="G3" s="13"/>
      <c r="I3" s="37" t="s">
        <v>98</v>
      </c>
      <c r="J3" s="13"/>
      <c r="K3" s="13"/>
      <c r="L3" s="13"/>
      <c r="M3" s="13"/>
      <c r="N3" s="13"/>
      <c r="O3" s="13"/>
      <c r="P3" s="13"/>
    </row>
    <row r="4" spans="1:16">
      <c r="A4" s="7"/>
      <c r="B4" s="7"/>
      <c r="C4" s="7"/>
      <c r="D4" s="7"/>
      <c r="E4" s="7"/>
      <c r="F4" s="7"/>
      <c r="G4" s="7"/>
      <c r="H4" s="7"/>
      <c r="I4" s="7"/>
      <c r="J4" s="7"/>
      <c r="K4" s="7"/>
      <c r="L4" s="7"/>
      <c r="M4" s="7"/>
      <c r="N4" s="7"/>
      <c r="O4" s="7"/>
      <c r="P4" s="7"/>
    </row>
    <row r="5" spans="1:16">
      <c r="A5" s="7"/>
      <c r="B5" s="322"/>
      <c r="C5" s="322"/>
      <c r="D5" s="322"/>
      <c r="E5" s="322"/>
      <c r="F5" s="322"/>
      <c r="G5" s="322"/>
      <c r="H5" s="322"/>
      <c r="I5" s="322"/>
      <c r="J5" s="322"/>
      <c r="K5" s="322"/>
      <c r="L5" s="322"/>
      <c r="M5" s="322"/>
      <c r="N5" s="322"/>
      <c r="O5" s="322"/>
      <c r="P5" s="322"/>
    </row>
    <row r="6" spans="1:16" ht="27">
      <c r="A6" s="7"/>
      <c r="B6" s="323" t="s">
        <v>61</v>
      </c>
      <c r="C6" s="324"/>
      <c r="D6" s="324"/>
      <c r="E6" s="324"/>
      <c r="F6" s="324"/>
      <c r="G6" s="325"/>
      <c r="H6" s="324"/>
      <c r="I6" s="326"/>
      <c r="J6" s="325"/>
      <c r="K6" s="324"/>
      <c r="L6" s="324"/>
      <c r="M6" s="325"/>
      <c r="N6" s="325"/>
      <c r="O6" s="324"/>
      <c r="P6" s="324"/>
    </row>
    <row r="7" spans="1:16" ht="15.75">
      <c r="A7" s="7"/>
      <c r="B7" s="324"/>
      <c r="C7" s="324"/>
      <c r="D7" s="324"/>
      <c r="E7" s="324"/>
      <c r="F7" s="324"/>
      <c r="G7" s="325"/>
      <c r="H7" s="324"/>
      <c r="I7" s="327"/>
      <c r="J7" s="325"/>
      <c r="K7" s="324"/>
      <c r="L7" s="324"/>
      <c r="M7" s="324"/>
      <c r="N7" s="324"/>
      <c r="O7" s="324"/>
      <c r="P7" s="324"/>
    </row>
    <row r="8" spans="1:16">
      <c r="A8" s="7"/>
      <c r="B8" s="328"/>
      <c r="C8" s="328"/>
      <c r="D8" s="328"/>
      <c r="E8" s="328"/>
      <c r="F8" s="328"/>
      <c r="G8" s="328"/>
      <c r="H8" s="328"/>
      <c r="I8" s="328"/>
      <c r="J8" s="328"/>
      <c r="K8" s="328"/>
      <c r="L8" s="328"/>
      <c r="M8" s="328"/>
      <c r="N8" s="328"/>
      <c r="O8" s="328"/>
      <c r="P8" s="328"/>
    </row>
    <row r="9" spans="1:16">
      <c r="A9" s="7"/>
      <c r="B9" s="7"/>
      <c r="C9" s="7"/>
      <c r="D9" s="7"/>
      <c r="E9" s="7"/>
      <c r="F9" s="7"/>
      <c r="G9" s="7"/>
      <c r="H9" s="7"/>
      <c r="I9" s="7"/>
      <c r="J9" s="7"/>
      <c r="K9" s="7"/>
      <c r="L9" s="7"/>
      <c r="M9" s="7"/>
      <c r="N9" s="7"/>
      <c r="O9" s="7"/>
      <c r="P9" s="7"/>
    </row>
    <row r="10" spans="1:16" ht="33" customHeight="1">
      <c r="A10" s="7"/>
      <c r="B10" s="7"/>
      <c r="C10" s="267" t="s">
        <v>99</v>
      </c>
      <c r="D10" s="267"/>
      <c r="E10" s="267"/>
      <c r="F10" s="267"/>
      <c r="G10" s="267"/>
      <c r="H10" s="267"/>
      <c r="I10" s="267"/>
      <c r="J10" s="267"/>
      <c r="K10" s="267"/>
      <c r="L10" s="267"/>
      <c r="M10" s="267"/>
      <c r="N10" s="267"/>
      <c r="O10" s="267"/>
      <c r="P10" s="267"/>
    </row>
    <row r="11" spans="1:16" ht="26.25" customHeight="1">
      <c r="A11" s="7"/>
      <c r="B11" s="7"/>
      <c r="C11" s="49" t="s">
        <v>62</v>
      </c>
      <c r="D11" s="50"/>
      <c r="E11" s="50"/>
      <c r="F11" s="50"/>
      <c r="G11" s="50"/>
      <c r="H11" s="50"/>
      <c r="I11" s="50"/>
      <c r="J11" s="50"/>
      <c r="K11" s="50"/>
      <c r="L11" s="50"/>
      <c r="M11" s="50"/>
      <c r="N11" s="50"/>
      <c r="O11" s="50"/>
      <c r="P11" s="50"/>
    </row>
    <row r="12" spans="1:16" ht="56.25" customHeight="1">
      <c r="A12" s="7"/>
      <c r="B12" s="7"/>
      <c r="C12" s="267" t="s">
        <v>171</v>
      </c>
      <c r="D12" s="267"/>
      <c r="E12" s="267"/>
      <c r="F12" s="267"/>
      <c r="G12" s="267"/>
      <c r="H12" s="267"/>
      <c r="I12" s="267"/>
      <c r="J12" s="267"/>
      <c r="K12" s="267"/>
      <c r="L12" s="267"/>
      <c r="M12" s="267"/>
      <c r="N12" s="267"/>
      <c r="O12" s="267"/>
      <c r="P12" s="267"/>
    </row>
    <row r="13" spans="1:16" ht="27.75" customHeight="1">
      <c r="A13" s="7"/>
      <c r="B13" s="7"/>
      <c r="C13" s="267"/>
      <c r="D13" s="267"/>
      <c r="E13" s="267"/>
      <c r="F13" s="267"/>
      <c r="G13" s="267"/>
      <c r="H13" s="267"/>
      <c r="I13" s="267"/>
      <c r="J13" s="267"/>
      <c r="K13" s="267"/>
      <c r="L13" s="267"/>
      <c r="M13" s="267"/>
      <c r="N13" s="267"/>
      <c r="O13" s="267"/>
      <c r="P13" s="267"/>
    </row>
    <row r="14" spans="1:16" ht="15.75" customHeight="1">
      <c r="A14" s="7"/>
      <c r="B14" s="7"/>
      <c r="C14" s="267"/>
      <c r="D14" s="267"/>
      <c r="E14" s="267"/>
      <c r="F14" s="267"/>
      <c r="G14" s="267"/>
      <c r="H14" s="267"/>
      <c r="I14" s="267"/>
      <c r="J14" s="267"/>
      <c r="K14" s="267"/>
      <c r="L14" s="267"/>
      <c r="M14" s="267"/>
      <c r="N14" s="267"/>
      <c r="O14" s="267"/>
      <c r="P14" s="267"/>
    </row>
    <row r="15" spans="1:16" ht="44.25" customHeight="1">
      <c r="A15" s="7"/>
      <c r="B15" s="7"/>
      <c r="C15" s="267"/>
      <c r="D15" s="267"/>
      <c r="E15" s="267"/>
      <c r="F15" s="267"/>
      <c r="G15" s="267"/>
      <c r="H15" s="267"/>
      <c r="I15" s="267"/>
      <c r="J15" s="267"/>
      <c r="K15" s="267"/>
      <c r="L15" s="267"/>
      <c r="M15" s="267"/>
      <c r="N15" s="267"/>
      <c r="O15" s="267"/>
      <c r="P15" s="267"/>
    </row>
    <row r="16" spans="1:16" ht="80.25" customHeight="1">
      <c r="A16" s="7"/>
      <c r="B16" s="7"/>
      <c r="C16" s="267"/>
      <c r="D16" s="267"/>
      <c r="E16" s="267"/>
      <c r="F16" s="267"/>
      <c r="G16" s="267"/>
      <c r="H16" s="267"/>
      <c r="I16" s="267"/>
      <c r="J16" s="267"/>
      <c r="K16" s="267"/>
      <c r="L16" s="267"/>
      <c r="M16" s="267"/>
      <c r="N16" s="267"/>
      <c r="O16" s="267"/>
      <c r="P16" s="267"/>
    </row>
    <row r="17" spans="1:16" ht="15.75">
      <c r="A17" s="7"/>
      <c r="B17" s="7"/>
      <c r="C17" s="51"/>
      <c r="D17" s="52"/>
      <c r="E17" s="52"/>
      <c r="F17" s="52"/>
      <c r="G17" s="52"/>
      <c r="H17" s="52"/>
      <c r="I17" s="52"/>
      <c r="J17" s="52"/>
      <c r="K17" s="52"/>
      <c r="L17" s="53"/>
      <c r="M17" s="53"/>
      <c r="N17" s="53"/>
      <c r="O17" s="53"/>
      <c r="P17" s="53"/>
    </row>
    <row r="18" spans="1:16" ht="15.75">
      <c r="A18" s="7"/>
      <c r="B18" s="7"/>
      <c r="C18" s="51" t="s">
        <v>63</v>
      </c>
      <c r="D18" s="54"/>
      <c r="E18" s="54"/>
      <c r="F18" s="54"/>
      <c r="G18" s="54"/>
      <c r="H18" s="54"/>
      <c r="I18" s="54"/>
      <c r="J18" s="54"/>
      <c r="K18" s="52"/>
      <c r="L18" s="53"/>
      <c r="M18" s="53"/>
      <c r="N18" s="53"/>
      <c r="O18" s="53"/>
      <c r="P18" s="53"/>
    </row>
    <row r="19" spans="1:16" ht="156.19999999999999" customHeight="1">
      <c r="A19" s="7"/>
      <c r="B19" s="7"/>
      <c r="C19" s="267" t="s">
        <v>144</v>
      </c>
      <c r="D19" s="267"/>
      <c r="E19" s="267"/>
      <c r="F19" s="267"/>
      <c r="G19" s="267"/>
      <c r="H19" s="267"/>
      <c r="I19" s="267"/>
      <c r="J19" s="267"/>
      <c r="K19" s="267"/>
      <c r="L19" s="267"/>
      <c r="M19" s="267"/>
      <c r="N19" s="267"/>
      <c r="O19" s="267"/>
      <c r="P19" s="267"/>
    </row>
    <row r="20" spans="1:16" ht="15">
      <c r="A20" s="7"/>
      <c r="B20" s="7"/>
      <c r="C20" s="18"/>
      <c r="D20" s="15"/>
      <c r="E20" s="15"/>
      <c r="F20" s="15"/>
      <c r="G20" s="15"/>
      <c r="H20" s="15"/>
      <c r="I20" s="15"/>
      <c r="J20" s="17"/>
      <c r="K20" s="17"/>
      <c r="L20" s="13"/>
      <c r="M20" s="13"/>
      <c r="N20" s="13"/>
      <c r="O20" s="13"/>
      <c r="P20" s="13"/>
    </row>
    <row r="21" spans="1:16" ht="15.75">
      <c r="A21" s="7"/>
      <c r="B21" s="7"/>
      <c r="C21" s="16" t="s">
        <v>64</v>
      </c>
      <c r="D21" s="17"/>
      <c r="E21" s="17"/>
      <c r="F21" s="17"/>
      <c r="G21" s="17"/>
      <c r="H21" s="17"/>
      <c r="I21" s="17"/>
      <c r="J21" s="17"/>
      <c r="K21" s="17"/>
      <c r="L21" s="13"/>
      <c r="M21" s="13"/>
      <c r="N21" s="13"/>
      <c r="O21" s="13"/>
      <c r="P21" s="13"/>
    </row>
    <row r="22" spans="1:16" ht="15">
      <c r="A22" s="7"/>
      <c r="B22" s="7"/>
      <c r="C22" s="17"/>
      <c r="D22" s="17"/>
      <c r="E22" s="17"/>
      <c r="F22" s="17"/>
      <c r="G22" s="17"/>
      <c r="H22" s="17"/>
      <c r="I22" s="17"/>
      <c r="J22" s="17"/>
      <c r="K22" s="17"/>
      <c r="L22" s="13"/>
      <c r="M22" s="13"/>
      <c r="N22" s="13"/>
      <c r="O22" s="13"/>
      <c r="P22" s="13"/>
    </row>
    <row r="23" spans="1:16">
      <c r="A23" s="7"/>
      <c r="B23" s="7"/>
      <c r="C23" s="19" t="s">
        <v>65</v>
      </c>
      <c r="D23" s="19" t="s">
        <v>66</v>
      </c>
      <c r="E23" s="19"/>
      <c r="F23" s="19" t="s">
        <v>67</v>
      </c>
      <c r="G23" s="19"/>
      <c r="H23" s="19"/>
      <c r="I23" s="19"/>
      <c r="J23" s="19"/>
      <c r="K23" s="19"/>
      <c r="L23" s="19"/>
      <c r="M23" s="19"/>
      <c r="N23" s="19"/>
      <c r="O23" s="19"/>
      <c r="P23" s="19"/>
    </row>
    <row r="24" spans="1:16">
      <c r="A24" s="7"/>
      <c r="B24" s="7"/>
      <c r="C24" s="20">
        <v>4</v>
      </c>
      <c r="D24" s="21" t="s">
        <v>266</v>
      </c>
      <c r="E24" s="70"/>
      <c r="F24" s="70" t="s">
        <v>68</v>
      </c>
      <c r="G24" s="70"/>
      <c r="H24" s="58" t="s">
        <v>167</v>
      </c>
      <c r="I24" s="70"/>
      <c r="J24" s="70" t="s">
        <v>168</v>
      </c>
      <c r="K24" s="70"/>
      <c r="L24" s="70"/>
      <c r="M24" s="70"/>
      <c r="N24" s="70"/>
      <c r="O24" s="70"/>
      <c r="P24" s="70"/>
    </row>
    <row r="25" spans="1:16">
      <c r="A25" s="7"/>
      <c r="B25" s="7"/>
      <c r="C25" s="70"/>
      <c r="D25" s="70"/>
      <c r="E25" s="70"/>
      <c r="F25" s="70" t="s">
        <v>70</v>
      </c>
      <c r="G25" s="70"/>
      <c r="H25" s="58" t="s">
        <v>169</v>
      </c>
      <c r="I25" s="70"/>
      <c r="J25" s="70" t="s">
        <v>170</v>
      </c>
      <c r="K25" s="70"/>
      <c r="L25" s="70"/>
      <c r="M25" s="70"/>
      <c r="N25" s="70"/>
      <c r="O25" s="70"/>
      <c r="P25" s="70"/>
    </row>
    <row r="26" spans="1:16">
      <c r="A26" s="7"/>
      <c r="B26" s="7"/>
      <c r="C26" s="55">
        <v>3</v>
      </c>
      <c r="D26" s="56" t="s">
        <v>128</v>
      </c>
      <c r="E26" s="57"/>
      <c r="F26" s="57" t="s">
        <v>68</v>
      </c>
      <c r="G26" s="57"/>
      <c r="H26" s="58" t="s">
        <v>95</v>
      </c>
      <c r="I26" s="57"/>
      <c r="J26" s="57" t="s">
        <v>145</v>
      </c>
      <c r="K26" s="57"/>
      <c r="L26" s="57"/>
      <c r="M26" s="57"/>
      <c r="N26" s="57"/>
      <c r="O26" s="57"/>
      <c r="P26" s="57"/>
    </row>
    <row r="27" spans="1:16">
      <c r="A27" s="7"/>
      <c r="B27" s="7"/>
      <c r="C27" s="55"/>
      <c r="D27" s="56"/>
      <c r="E27" s="57"/>
      <c r="F27" s="57" t="s">
        <v>70</v>
      </c>
      <c r="G27" s="57"/>
      <c r="H27" s="58" t="s">
        <v>146</v>
      </c>
      <c r="I27" s="57"/>
      <c r="J27" s="57"/>
      <c r="K27" s="57"/>
      <c r="L27" s="57"/>
      <c r="M27" s="57"/>
      <c r="N27" s="57"/>
      <c r="O27" s="57"/>
      <c r="P27" s="57"/>
    </row>
    <row r="28" spans="1:16">
      <c r="A28" s="7"/>
      <c r="B28" s="7"/>
      <c r="C28" s="59">
        <v>2</v>
      </c>
      <c r="D28" s="60" t="s">
        <v>93</v>
      </c>
      <c r="E28" s="61"/>
      <c r="F28" s="57" t="s">
        <v>68</v>
      </c>
      <c r="G28" s="57"/>
      <c r="H28" s="58" t="s">
        <v>84</v>
      </c>
      <c r="I28" s="61"/>
      <c r="J28" s="54" t="s">
        <v>85</v>
      </c>
      <c r="K28" s="54"/>
      <c r="L28" s="54"/>
      <c r="M28" s="54"/>
      <c r="N28" s="54"/>
      <c r="O28" s="54"/>
      <c r="P28" s="54"/>
    </row>
    <row r="29" spans="1:16">
      <c r="A29" s="7"/>
      <c r="B29" s="7"/>
      <c r="C29" s="50"/>
      <c r="D29" s="50"/>
      <c r="E29" s="50"/>
      <c r="F29" s="54" t="s">
        <v>70</v>
      </c>
      <c r="G29" s="54"/>
      <c r="H29" s="58" t="s">
        <v>94</v>
      </c>
      <c r="I29" s="50"/>
      <c r="J29" s="57"/>
      <c r="K29" s="57"/>
      <c r="L29" s="57"/>
      <c r="M29" s="57"/>
      <c r="N29" s="57"/>
      <c r="O29" s="57"/>
      <c r="P29" s="54"/>
    </row>
    <row r="30" spans="1:16">
      <c r="A30" s="7"/>
      <c r="B30" s="7"/>
      <c r="C30" s="55">
        <v>1</v>
      </c>
      <c r="D30" s="60" t="s">
        <v>77</v>
      </c>
      <c r="E30" s="56"/>
      <c r="F30" s="54" t="s">
        <v>68</v>
      </c>
      <c r="G30" s="54"/>
      <c r="H30" s="58" t="s">
        <v>69</v>
      </c>
      <c r="I30" s="58"/>
      <c r="J30" s="62"/>
      <c r="K30" s="61"/>
      <c r="L30" s="61"/>
      <c r="M30" s="61"/>
      <c r="N30" s="61"/>
      <c r="O30" s="61"/>
      <c r="P30" s="50"/>
    </row>
    <row r="31" spans="1:16">
      <c r="A31" s="7"/>
      <c r="B31" s="7"/>
      <c r="C31" s="55"/>
      <c r="D31" s="60"/>
      <c r="E31" s="56"/>
      <c r="F31" s="57" t="s">
        <v>70</v>
      </c>
      <c r="G31" s="57"/>
      <c r="H31" s="63" t="s">
        <v>71</v>
      </c>
      <c r="I31" s="63"/>
      <c r="J31" s="62"/>
      <c r="K31" s="61"/>
      <c r="L31" s="61"/>
      <c r="M31" s="61"/>
      <c r="N31" s="61"/>
      <c r="O31" s="61"/>
      <c r="P31" s="50"/>
    </row>
    <row r="32" spans="1:16">
      <c r="A32" s="7"/>
      <c r="B32" s="7"/>
      <c r="C32" s="55"/>
      <c r="D32" s="60"/>
      <c r="E32" s="56"/>
      <c r="J32" s="50"/>
      <c r="K32" s="50"/>
      <c r="L32" s="50"/>
      <c r="M32" s="50"/>
      <c r="N32" s="50"/>
      <c r="O32" s="50"/>
      <c r="P32" s="50"/>
    </row>
    <row r="33" spans="1:16">
      <c r="A33" s="7"/>
      <c r="B33" s="7"/>
    </row>
    <row r="34" spans="1:16">
      <c r="A34" s="7"/>
      <c r="B34" s="7"/>
    </row>
    <row r="35" spans="1:16">
      <c r="A35" s="7"/>
      <c r="B35" s="7"/>
    </row>
    <row r="36" spans="1:16">
      <c r="A36" s="7"/>
      <c r="B36" s="7"/>
    </row>
    <row r="37" spans="1:16">
      <c r="A37" s="7"/>
      <c r="B37" s="7"/>
      <c r="C37" s="20"/>
      <c r="D37" s="13"/>
      <c r="E37" s="21"/>
      <c r="F37" s="15"/>
      <c r="G37" s="15"/>
      <c r="H37" s="15"/>
      <c r="I37" s="15"/>
      <c r="J37" s="15"/>
      <c r="K37" s="15"/>
      <c r="L37" s="15"/>
      <c r="M37" s="15"/>
      <c r="N37" s="15"/>
      <c r="O37" s="15"/>
      <c r="P37" s="15"/>
    </row>
    <row r="38" spans="1:16">
      <c r="A38" s="7"/>
      <c r="B38" s="7"/>
      <c r="C38" s="20"/>
      <c r="D38" s="13"/>
      <c r="E38" s="21"/>
      <c r="F38" s="13"/>
      <c r="G38" s="13"/>
      <c r="H38" s="13"/>
      <c r="I38" s="13"/>
      <c r="J38" s="13"/>
      <c r="K38" s="13"/>
      <c r="L38" s="13"/>
      <c r="M38" s="13"/>
      <c r="N38" s="13"/>
      <c r="O38" s="13"/>
      <c r="P38" s="13"/>
    </row>
    <row r="39" spans="1:16">
      <c r="A39" s="7"/>
      <c r="B39" s="7"/>
      <c r="C39" s="20"/>
      <c r="D39" s="13"/>
      <c r="E39" s="21"/>
      <c r="F39" s="13"/>
      <c r="G39" s="13"/>
      <c r="H39" s="13"/>
      <c r="I39" s="13"/>
      <c r="J39" s="13"/>
      <c r="K39" s="13"/>
      <c r="L39" s="13"/>
      <c r="M39" s="13"/>
      <c r="N39" s="13"/>
      <c r="O39" s="13"/>
      <c r="P39" s="13"/>
    </row>
    <row r="40" spans="1:16">
      <c r="A40" s="7"/>
      <c r="B40" s="7"/>
      <c r="C40" s="20"/>
      <c r="D40" s="13"/>
      <c r="E40" s="21"/>
      <c r="F40" s="13"/>
      <c r="G40" s="13"/>
      <c r="H40" s="13"/>
      <c r="I40" s="13"/>
      <c r="J40" s="13"/>
      <c r="K40" s="13"/>
      <c r="L40" s="13"/>
      <c r="M40" s="13"/>
      <c r="N40" s="13"/>
      <c r="O40" s="13"/>
      <c r="P40" s="13"/>
    </row>
    <row r="41" spans="1:16">
      <c r="A41" s="7"/>
      <c r="B41" s="7"/>
      <c r="C41" s="20"/>
      <c r="D41" s="13"/>
      <c r="E41" s="21"/>
      <c r="F41" s="13"/>
      <c r="G41" s="13"/>
      <c r="H41" s="13"/>
      <c r="I41" s="13"/>
      <c r="J41" s="13"/>
      <c r="K41" s="13"/>
      <c r="L41" s="13"/>
      <c r="M41" s="13"/>
      <c r="N41" s="13"/>
      <c r="O41" s="13"/>
      <c r="P41" s="13"/>
    </row>
    <row r="42" spans="1:16">
      <c r="A42" s="7"/>
      <c r="B42" s="7"/>
      <c r="C42" s="20"/>
      <c r="D42" s="13"/>
      <c r="E42" s="21"/>
      <c r="F42" s="13"/>
      <c r="G42" s="13"/>
      <c r="H42" s="13"/>
      <c r="I42" s="13"/>
      <c r="J42" s="13"/>
      <c r="K42" s="13"/>
      <c r="L42" s="13"/>
      <c r="M42" s="13"/>
      <c r="N42" s="13"/>
      <c r="O42" s="13"/>
      <c r="P42" s="13"/>
    </row>
    <row r="43" spans="1:16">
      <c r="A43" s="7"/>
      <c r="B43" s="7"/>
      <c r="C43" s="13"/>
      <c r="D43" s="13"/>
      <c r="E43" s="13"/>
      <c r="F43" s="13"/>
      <c r="G43" s="13"/>
      <c r="H43" s="13"/>
      <c r="I43" s="13"/>
      <c r="J43" s="13"/>
      <c r="K43" s="13"/>
      <c r="L43" s="13"/>
      <c r="M43" s="13"/>
      <c r="N43" s="13"/>
      <c r="O43" s="13"/>
      <c r="P43" s="13"/>
    </row>
    <row r="44" spans="1:16">
      <c r="A44" s="7"/>
      <c r="B44" s="7"/>
      <c r="C44" s="13"/>
      <c r="D44" s="13"/>
      <c r="E44" s="13"/>
      <c r="F44" s="13"/>
      <c r="G44" s="13"/>
      <c r="H44" s="13"/>
      <c r="I44" s="13"/>
      <c r="J44" s="13"/>
      <c r="K44" s="13"/>
      <c r="L44" s="13"/>
      <c r="M44" s="13"/>
      <c r="N44" s="13"/>
      <c r="O44" s="13"/>
      <c r="P44" s="13"/>
    </row>
    <row r="45" spans="1:16">
      <c r="A45" s="7"/>
      <c r="B45" s="7"/>
      <c r="C45" s="13"/>
      <c r="D45" s="13"/>
      <c r="E45" s="13"/>
      <c r="F45" s="13"/>
      <c r="G45" s="13"/>
      <c r="H45" s="13"/>
      <c r="I45" s="13"/>
      <c r="J45" s="13"/>
      <c r="K45" s="13"/>
      <c r="L45" s="13"/>
      <c r="M45" s="13"/>
      <c r="N45" s="13"/>
      <c r="O45" s="13"/>
      <c r="P45" s="13"/>
    </row>
    <row r="46" spans="1:16">
      <c r="A46" s="7"/>
      <c r="B46" s="7"/>
      <c r="C46" s="13"/>
      <c r="D46" s="13"/>
      <c r="E46" s="13"/>
      <c r="F46" s="13"/>
      <c r="G46" s="13"/>
      <c r="H46" s="13"/>
      <c r="I46" s="13"/>
      <c r="J46" s="13"/>
      <c r="K46" s="13"/>
      <c r="L46" s="13"/>
      <c r="M46" s="13"/>
      <c r="N46" s="13"/>
      <c r="O46" s="13"/>
      <c r="P46" s="13"/>
    </row>
    <row r="47" spans="1:16">
      <c r="A47" s="7"/>
      <c r="B47" s="7"/>
      <c r="C47" s="7"/>
      <c r="D47" s="7"/>
      <c r="E47" s="7"/>
      <c r="F47" s="7"/>
      <c r="G47" s="7"/>
      <c r="H47" s="7"/>
      <c r="I47" s="7"/>
      <c r="J47" s="7"/>
      <c r="K47" s="7"/>
      <c r="L47" s="7"/>
      <c r="M47" s="7"/>
      <c r="N47" s="7"/>
      <c r="O47" s="7"/>
      <c r="P47" s="7"/>
    </row>
    <row r="48" spans="1:16">
      <c r="A48" s="7"/>
      <c r="B48" s="7"/>
      <c r="C48" s="7"/>
      <c r="D48" s="7"/>
      <c r="E48" s="7"/>
      <c r="F48" s="7"/>
      <c r="G48" s="7"/>
      <c r="H48" s="7"/>
      <c r="I48" s="7"/>
      <c r="J48" s="7"/>
      <c r="K48" s="7"/>
      <c r="L48" s="7"/>
      <c r="M48" s="7"/>
      <c r="N48" s="7"/>
      <c r="O48" s="7"/>
      <c r="P48" s="7"/>
    </row>
    <row r="49" spans="1:16">
      <c r="A49" s="7"/>
      <c r="B49" s="7"/>
      <c r="C49" s="7"/>
      <c r="D49" s="7"/>
      <c r="E49" s="7"/>
      <c r="F49" s="7"/>
      <c r="G49" s="7"/>
      <c r="H49" s="7"/>
      <c r="I49" s="7"/>
      <c r="J49" s="7"/>
      <c r="K49" s="7"/>
      <c r="L49" s="7"/>
      <c r="M49" s="7"/>
      <c r="N49" s="7"/>
      <c r="O49" s="7"/>
      <c r="P49" s="7"/>
    </row>
    <row r="50" spans="1:16">
      <c r="A50" s="7"/>
      <c r="B50" s="7"/>
      <c r="C50" s="7"/>
      <c r="D50" s="7"/>
      <c r="E50" s="7"/>
      <c r="F50" s="7"/>
      <c r="G50" s="7"/>
      <c r="H50" s="7"/>
      <c r="I50" s="7"/>
      <c r="J50" s="7"/>
      <c r="K50" s="7"/>
      <c r="L50" s="7"/>
      <c r="M50" s="7"/>
      <c r="N50" s="7"/>
      <c r="O50" s="7"/>
      <c r="P50" s="7"/>
    </row>
    <row r="51" spans="1:16">
      <c r="A51" s="7"/>
      <c r="B51" s="7"/>
      <c r="C51" s="7"/>
      <c r="D51" s="7"/>
      <c r="E51" s="7"/>
      <c r="F51" s="7"/>
      <c r="G51" s="7"/>
      <c r="H51" s="7"/>
      <c r="I51" s="7"/>
      <c r="J51" s="7"/>
      <c r="K51" s="7"/>
      <c r="L51" s="7"/>
      <c r="M51" s="7"/>
      <c r="N51" s="7"/>
      <c r="O51" s="7"/>
      <c r="P51" s="7"/>
    </row>
    <row r="52" spans="1:16">
      <c r="A52" s="7"/>
      <c r="B52" s="7"/>
      <c r="C52" s="7"/>
      <c r="D52" s="7"/>
      <c r="E52" s="7"/>
      <c r="F52" s="7"/>
      <c r="G52" s="7"/>
      <c r="H52" s="7"/>
      <c r="I52" s="7"/>
      <c r="J52" s="7"/>
      <c r="K52" s="7"/>
      <c r="L52" s="7"/>
      <c r="M52" s="7"/>
      <c r="N52" s="7"/>
      <c r="O52" s="7"/>
      <c r="P52" s="7"/>
    </row>
    <row r="53" spans="1:16">
      <c r="A53" s="7"/>
      <c r="B53" s="33"/>
      <c r="C53" s="7"/>
      <c r="D53" s="7"/>
      <c r="E53" s="7"/>
      <c r="F53" s="7"/>
      <c r="G53" s="7"/>
      <c r="H53" s="7"/>
      <c r="I53" s="7"/>
      <c r="J53" s="7"/>
      <c r="K53" s="7"/>
      <c r="L53" s="7"/>
      <c r="M53" s="7"/>
      <c r="N53" s="7"/>
      <c r="O53" s="7"/>
      <c r="P53" s="7"/>
    </row>
    <row r="54" spans="1:16" ht="114" customHeight="1">
      <c r="A54" s="7"/>
      <c r="B54" s="7"/>
      <c r="C54" s="7"/>
      <c r="D54" s="7"/>
      <c r="E54" s="7"/>
      <c r="F54" s="7"/>
      <c r="G54" s="7"/>
      <c r="H54" s="7"/>
      <c r="I54" s="7"/>
      <c r="J54" s="7"/>
      <c r="K54" s="7"/>
      <c r="L54" s="7"/>
      <c r="M54" s="7"/>
      <c r="N54" s="7"/>
      <c r="O54" s="7"/>
      <c r="P54" s="7"/>
    </row>
    <row r="55" spans="1:16">
      <c r="A55" s="7"/>
      <c r="B55" s="7"/>
      <c r="C55" s="7"/>
      <c r="D55" s="7"/>
      <c r="E55" s="7"/>
      <c r="F55" s="7"/>
      <c r="G55" s="7"/>
      <c r="H55" s="7"/>
      <c r="I55" s="7"/>
      <c r="J55" s="7"/>
      <c r="K55" s="7"/>
      <c r="L55" s="7"/>
      <c r="M55" s="7"/>
      <c r="N55" s="7"/>
      <c r="O55" s="7"/>
      <c r="P55" s="7"/>
    </row>
    <row r="56" spans="1:16">
      <c r="A56" s="7"/>
      <c r="B56" s="7"/>
      <c r="C56" s="7"/>
      <c r="D56" s="7"/>
      <c r="E56" s="7"/>
      <c r="F56" s="7"/>
      <c r="G56" s="7"/>
      <c r="H56" s="7"/>
      <c r="I56" s="7"/>
      <c r="J56" s="7"/>
      <c r="K56" s="7"/>
      <c r="L56" s="7"/>
      <c r="M56" s="7"/>
      <c r="N56" s="7"/>
      <c r="O56" s="7"/>
      <c r="P56" s="7"/>
    </row>
    <row r="57" spans="1:16">
      <c r="A57" s="7"/>
      <c r="B57" s="7"/>
      <c r="C57" s="7"/>
      <c r="D57" s="7"/>
      <c r="E57" s="7"/>
      <c r="F57" s="7"/>
      <c r="G57" s="7"/>
      <c r="H57" s="7"/>
      <c r="I57" s="7"/>
      <c r="J57" s="7"/>
      <c r="K57" s="7"/>
      <c r="L57" s="7"/>
      <c r="M57" s="7"/>
      <c r="N57" s="7"/>
      <c r="O57" s="7"/>
      <c r="P57" s="7"/>
    </row>
    <row r="58" spans="1:16">
      <c r="A58" s="7"/>
      <c r="B58" s="7"/>
      <c r="C58" s="7"/>
      <c r="D58" s="7"/>
      <c r="E58" s="7"/>
      <c r="F58" s="7"/>
      <c r="G58" s="7"/>
      <c r="H58" s="7"/>
      <c r="I58" s="7"/>
      <c r="J58" s="7"/>
      <c r="K58" s="7"/>
      <c r="L58" s="7"/>
      <c r="M58" s="7"/>
      <c r="N58" s="7"/>
      <c r="O58" s="7"/>
      <c r="P58" s="7"/>
    </row>
    <row r="59" spans="1:16">
      <c r="A59" s="7"/>
      <c r="B59" s="7"/>
      <c r="C59" s="7"/>
      <c r="D59" s="7"/>
      <c r="E59" s="7"/>
      <c r="F59" s="7"/>
      <c r="G59" s="7"/>
      <c r="H59" s="7"/>
      <c r="I59" s="7"/>
      <c r="J59" s="7"/>
      <c r="K59" s="7"/>
      <c r="L59" s="7"/>
      <c r="M59" s="7"/>
      <c r="N59" s="7"/>
      <c r="O59" s="7"/>
      <c r="P59" s="7"/>
    </row>
    <row r="60" spans="1:16">
      <c r="A60" s="7"/>
      <c r="B60" s="7"/>
      <c r="C60" s="7"/>
      <c r="D60" s="7"/>
      <c r="E60" s="7"/>
      <c r="F60" s="7"/>
      <c r="G60" s="7"/>
      <c r="H60" s="7"/>
      <c r="I60" s="7"/>
      <c r="J60" s="7"/>
      <c r="K60" s="7"/>
      <c r="L60" s="7"/>
      <c r="M60" s="7"/>
      <c r="N60" s="7"/>
      <c r="O60" s="7"/>
      <c r="P60" s="7"/>
    </row>
    <row r="61" spans="1:16">
      <c r="A61" s="7"/>
      <c r="B61" s="7"/>
      <c r="C61" s="7"/>
      <c r="D61" s="7"/>
      <c r="E61" s="7"/>
      <c r="F61" s="7"/>
      <c r="G61" s="7"/>
      <c r="H61" s="7"/>
      <c r="I61" s="7"/>
      <c r="J61" s="7"/>
      <c r="K61" s="7"/>
      <c r="L61" s="7"/>
      <c r="M61" s="7"/>
      <c r="N61" s="7"/>
      <c r="O61" s="7"/>
      <c r="P61" s="7"/>
    </row>
    <row r="62" spans="1:16">
      <c r="A62" s="7"/>
      <c r="B62" s="7"/>
      <c r="C62" s="7"/>
      <c r="D62" s="7"/>
      <c r="E62" s="7"/>
      <c r="F62" s="7"/>
      <c r="G62" s="7"/>
      <c r="H62" s="7"/>
      <c r="I62" s="7"/>
      <c r="J62" s="7"/>
      <c r="K62" s="7"/>
      <c r="L62" s="7"/>
      <c r="M62" s="7"/>
      <c r="N62" s="7"/>
      <c r="O62" s="7"/>
      <c r="P62" s="7"/>
    </row>
    <row r="63" spans="1:16">
      <c r="A63" s="7"/>
      <c r="B63" s="7"/>
      <c r="C63" s="7"/>
      <c r="D63" s="7"/>
      <c r="E63" s="7"/>
      <c r="F63" s="7"/>
      <c r="G63" s="7"/>
      <c r="H63" s="7"/>
      <c r="I63" s="7"/>
      <c r="J63" s="7"/>
      <c r="K63" s="7"/>
      <c r="L63" s="7"/>
      <c r="M63" s="7"/>
      <c r="N63" s="7"/>
      <c r="O63" s="7"/>
      <c r="P63" s="7"/>
    </row>
    <row r="64" spans="1:16">
      <c r="A64" s="7"/>
      <c r="B64" s="7"/>
      <c r="C64" s="7"/>
      <c r="D64" s="7"/>
      <c r="E64" s="7"/>
      <c r="F64" s="7"/>
      <c r="G64" s="7"/>
      <c r="H64" s="7"/>
      <c r="I64" s="7"/>
      <c r="J64" s="7"/>
      <c r="K64" s="7"/>
      <c r="L64" s="7"/>
      <c r="M64" s="7"/>
      <c r="N64" s="7"/>
      <c r="O64" s="7"/>
      <c r="P64" s="7"/>
    </row>
    <row r="65" spans="1:16">
      <c r="A65" s="7"/>
      <c r="B65" s="7"/>
      <c r="C65" s="7"/>
      <c r="D65" s="7"/>
      <c r="E65" s="7"/>
      <c r="F65" s="7"/>
      <c r="G65" s="7"/>
      <c r="H65" s="7"/>
      <c r="I65" s="7"/>
      <c r="J65" s="7"/>
      <c r="K65" s="7"/>
      <c r="L65" s="7"/>
      <c r="M65" s="7"/>
      <c r="N65" s="7"/>
      <c r="O65" s="7"/>
      <c r="P65" s="7"/>
    </row>
    <row r="66" spans="1:16">
      <c r="A66" s="7"/>
      <c r="B66" s="7"/>
      <c r="C66" s="7"/>
      <c r="D66" s="7"/>
      <c r="E66" s="7"/>
      <c r="F66" s="7"/>
      <c r="G66" s="7"/>
      <c r="H66" s="7"/>
      <c r="I66" s="7"/>
      <c r="J66" s="7"/>
      <c r="K66" s="7"/>
      <c r="L66" s="7"/>
      <c r="M66" s="7"/>
      <c r="N66" s="7"/>
      <c r="O66" s="7"/>
      <c r="P66" s="7"/>
    </row>
    <row r="67" spans="1:16">
      <c r="A67" s="7"/>
      <c r="B67" s="7"/>
      <c r="C67" s="7"/>
      <c r="D67" s="7"/>
      <c r="E67" s="7"/>
      <c r="F67" s="7"/>
      <c r="G67" s="7"/>
      <c r="H67" s="7"/>
      <c r="I67" s="7"/>
      <c r="J67" s="7"/>
      <c r="K67" s="7"/>
      <c r="L67" s="7"/>
      <c r="M67" s="7"/>
      <c r="N67" s="7"/>
      <c r="O67" s="7"/>
      <c r="P67" s="7"/>
    </row>
    <row r="68" spans="1:16">
      <c r="A68" s="7"/>
      <c r="B68" s="7"/>
      <c r="C68" s="7"/>
      <c r="D68" s="7"/>
      <c r="E68" s="7"/>
      <c r="F68" s="7"/>
      <c r="G68" s="7"/>
      <c r="H68" s="7"/>
      <c r="I68" s="7"/>
      <c r="J68" s="7"/>
      <c r="K68" s="7"/>
      <c r="L68" s="7"/>
      <c r="M68" s="7"/>
      <c r="N68" s="7"/>
      <c r="O68" s="7"/>
      <c r="P68" s="7"/>
    </row>
    <row r="69" spans="1:16">
      <c r="A69" s="7"/>
      <c r="B69" s="7"/>
      <c r="C69" s="7"/>
      <c r="D69" s="7"/>
      <c r="E69" s="7"/>
      <c r="F69" s="7"/>
      <c r="G69" s="7"/>
      <c r="H69" s="7"/>
      <c r="I69" s="7"/>
      <c r="J69" s="7"/>
      <c r="K69" s="7"/>
      <c r="L69" s="7"/>
      <c r="M69" s="7"/>
      <c r="N69" s="7"/>
      <c r="O69" s="7"/>
      <c r="P69" s="7"/>
    </row>
    <row r="70" spans="1:16">
      <c r="A70" s="7"/>
      <c r="B70" s="7"/>
      <c r="C70" s="7"/>
      <c r="D70" s="7"/>
      <c r="E70" s="7"/>
      <c r="F70" s="7"/>
      <c r="G70" s="7"/>
      <c r="H70" s="7"/>
      <c r="I70" s="7"/>
      <c r="J70" s="7"/>
      <c r="K70" s="7"/>
      <c r="L70" s="7"/>
      <c r="M70" s="7"/>
      <c r="N70" s="7"/>
      <c r="O70" s="7"/>
      <c r="P70" s="7"/>
    </row>
    <row r="71" spans="1:16">
      <c r="A71" s="7"/>
      <c r="B71" s="7"/>
      <c r="C71" s="7"/>
      <c r="D71" s="7"/>
      <c r="E71" s="7"/>
      <c r="F71" s="7"/>
      <c r="G71" s="7"/>
      <c r="H71" s="7"/>
      <c r="I71" s="7"/>
      <c r="J71" s="7"/>
      <c r="K71" s="7"/>
      <c r="L71" s="7"/>
      <c r="M71" s="7"/>
      <c r="N71" s="7"/>
      <c r="O71" s="7"/>
      <c r="P71" s="7"/>
    </row>
    <row r="72" spans="1:16">
      <c r="A72" s="7"/>
      <c r="B72" s="7"/>
      <c r="C72" s="7"/>
      <c r="D72" s="7"/>
      <c r="E72" s="7"/>
      <c r="F72" s="7"/>
      <c r="G72" s="7"/>
      <c r="H72" s="7"/>
      <c r="I72" s="7"/>
      <c r="J72" s="7"/>
      <c r="K72" s="7"/>
      <c r="L72" s="7"/>
      <c r="M72" s="7"/>
      <c r="N72" s="7"/>
      <c r="O72" s="7"/>
      <c r="P72" s="7"/>
    </row>
    <row r="73" spans="1:16">
      <c r="A73" s="7"/>
      <c r="B73" s="7"/>
      <c r="C73" s="7"/>
      <c r="D73" s="7"/>
      <c r="E73" s="7"/>
      <c r="F73" s="7"/>
      <c r="G73" s="7"/>
      <c r="H73" s="7"/>
      <c r="I73" s="7"/>
      <c r="J73" s="7"/>
      <c r="K73" s="7"/>
      <c r="L73" s="7"/>
      <c r="M73" s="7"/>
      <c r="N73" s="7"/>
      <c r="O73" s="7"/>
      <c r="P73" s="7"/>
    </row>
    <row r="74" spans="1:16">
      <c r="A74" s="7"/>
      <c r="B74" s="7"/>
      <c r="C74" s="7"/>
      <c r="D74" s="7"/>
      <c r="E74" s="7"/>
      <c r="F74" s="7"/>
      <c r="G74" s="7"/>
      <c r="H74" s="7"/>
      <c r="I74" s="7"/>
      <c r="J74" s="7"/>
      <c r="K74" s="7"/>
      <c r="L74" s="7"/>
      <c r="M74" s="7"/>
      <c r="N74" s="7"/>
      <c r="O74" s="7"/>
      <c r="P74" s="7"/>
    </row>
    <row r="75" spans="1:16">
      <c r="A75" s="7"/>
      <c r="B75" s="7"/>
      <c r="C75" s="7"/>
      <c r="D75" s="7"/>
      <c r="E75" s="7"/>
      <c r="F75" s="7"/>
      <c r="G75" s="7"/>
      <c r="H75" s="7"/>
      <c r="I75" s="7"/>
      <c r="J75" s="7"/>
      <c r="K75" s="7"/>
      <c r="L75" s="7"/>
      <c r="M75" s="7"/>
      <c r="N75" s="7"/>
      <c r="O75" s="7"/>
      <c r="P75" s="7"/>
    </row>
    <row r="76" spans="1:16">
      <c r="A76" s="7"/>
      <c r="B76" s="7"/>
      <c r="C76" s="7"/>
      <c r="D76" s="7"/>
      <c r="E76" s="7"/>
      <c r="F76" s="7"/>
      <c r="G76" s="7"/>
      <c r="H76" s="7"/>
      <c r="I76" s="7"/>
      <c r="J76" s="7"/>
      <c r="K76" s="7"/>
      <c r="L76" s="7"/>
      <c r="M76" s="7"/>
      <c r="N76" s="7"/>
      <c r="O76" s="7"/>
      <c r="P76" s="7"/>
    </row>
    <row r="77" spans="1:16">
      <c r="A77" s="7"/>
      <c r="B77" s="7"/>
      <c r="C77" s="7"/>
      <c r="D77" s="7"/>
      <c r="E77" s="7"/>
      <c r="F77" s="7"/>
      <c r="G77" s="7"/>
      <c r="H77" s="7"/>
      <c r="I77" s="7"/>
      <c r="J77" s="7"/>
      <c r="K77" s="7"/>
      <c r="L77" s="7"/>
      <c r="M77" s="7"/>
      <c r="N77" s="7"/>
      <c r="O77" s="7"/>
      <c r="P77" s="7"/>
    </row>
    <row r="78" spans="1:16">
      <c r="A78" s="7"/>
      <c r="B78" s="7"/>
      <c r="C78" s="7"/>
      <c r="D78" s="7"/>
      <c r="E78" s="7"/>
      <c r="F78" s="7"/>
      <c r="G78" s="7"/>
      <c r="H78" s="7"/>
      <c r="I78" s="7"/>
      <c r="J78" s="7"/>
      <c r="K78" s="7"/>
      <c r="L78" s="7"/>
      <c r="M78" s="7"/>
      <c r="N78" s="7"/>
      <c r="O78" s="7"/>
      <c r="P78" s="7"/>
    </row>
    <row r="79" spans="1:16">
      <c r="A79" s="7"/>
      <c r="B79" s="7"/>
      <c r="C79" s="7"/>
      <c r="D79" s="7"/>
      <c r="E79" s="7"/>
      <c r="F79" s="7"/>
      <c r="G79" s="7"/>
      <c r="H79" s="7"/>
      <c r="I79" s="7"/>
      <c r="J79" s="7"/>
      <c r="K79" s="7"/>
      <c r="L79" s="7"/>
      <c r="M79" s="7"/>
      <c r="N79" s="7"/>
      <c r="O79" s="7"/>
      <c r="P79" s="7"/>
    </row>
    <row r="80" spans="1:16">
      <c r="A80" s="7"/>
      <c r="B80" s="7"/>
      <c r="C80" s="7"/>
      <c r="D80" s="7"/>
      <c r="E80" s="7"/>
      <c r="F80" s="7"/>
      <c r="G80" s="7"/>
      <c r="H80" s="7"/>
      <c r="I80" s="7"/>
      <c r="J80" s="7"/>
      <c r="K80" s="7"/>
      <c r="L80" s="7"/>
      <c r="M80" s="7"/>
      <c r="N80" s="7"/>
      <c r="O80" s="7"/>
      <c r="P80" s="7"/>
    </row>
    <row r="81" spans="1:16">
      <c r="A81" s="7"/>
      <c r="B81" s="7"/>
      <c r="C81" s="7"/>
      <c r="D81" s="7"/>
      <c r="E81" s="7"/>
      <c r="F81" s="7"/>
      <c r="G81" s="7"/>
      <c r="H81" s="7"/>
      <c r="I81" s="7"/>
      <c r="J81" s="7"/>
      <c r="K81" s="7"/>
      <c r="L81" s="7"/>
      <c r="M81" s="7"/>
      <c r="N81" s="7"/>
      <c r="O81" s="7"/>
      <c r="P81" s="7"/>
    </row>
    <row r="82" spans="1:16">
      <c r="A82" s="7"/>
      <c r="B82" s="7"/>
      <c r="C82" s="7"/>
      <c r="D82" s="7"/>
      <c r="E82" s="7"/>
      <c r="F82" s="7"/>
      <c r="G82" s="7"/>
      <c r="H82" s="7"/>
      <c r="I82" s="7"/>
      <c r="J82" s="7"/>
      <c r="K82" s="7"/>
      <c r="L82" s="7"/>
      <c r="M82" s="7"/>
      <c r="N82" s="7"/>
      <c r="O82" s="7"/>
      <c r="P82" s="7"/>
    </row>
    <row r="83" spans="1:16">
      <c r="A83" s="7"/>
      <c r="B83" s="7"/>
      <c r="C83" s="7"/>
      <c r="D83" s="7"/>
      <c r="E83" s="7"/>
      <c r="F83" s="7"/>
      <c r="G83" s="7"/>
      <c r="H83" s="7"/>
      <c r="I83" s="7"/>
      <c r="J83" s="7"/>
      <c r="K83" s="7"/>
      <c r="L83" s="7"/>
      <c r="M83" s="7"/>
      <c r="N83" s="7"/>
      <c r="O83" s="7"/>
      <c r="P83" s="7"/>
    </row>
    <row r="84" spans="1:16">
      <c r="A84" s="7"/>
      <c r="B84" s="7"/>
      <c r="C84" s="7"/>
      <c r="D84" s="7"/>
      <c r="E84" s="7"/>
      <c r="F84" s="7"/>
      <c r="G84" s="7"/>
      <c r="H84" s="7"/>
      <c r="I84" s="7"/>
      <c r="J84" s="7"/>
      <c r="K84" s="7"/>
      <c r="L84" s="7"/>
      <c r="M84" s="7"/>
      <c r="N84" s="7"/>
      <c r="O84" s="7"/>
      <c r="P84" s="7"/>
    </row>
    <row r="85" spans="1:16">
      <c r="A85" s="7"/>
      <c r="B85" s="7"/>
      <c r="C85" s="7"/>
      <c r="D85" s="7"/>
      <c r="E85" s="7"/>
      <c r="F85" s="7"/>
      <c r="G85" s="7"/>
      <c r="H85" s="7"/>
      <c r="I85" s="7"/>
      <c r="J85" s="7"/>
      <c r="K85" s="7"/>
      <c r="L85" s="7"/>
      <c r="M85" s="7"/>
      <c r="N85" s="7"/>
      <c r="O85" s="7"/>
      <c r="P85" s="7"/>
    </row>
    <row r="86" spans="1:16">
      <c r="A86" s="7"/>
      <c r="B86" s="7"/>
      <c r="C86" s="7"/>
      <c r="D86" s="7"/>
      <c r="E86" s="7"/>
      <c r="F86" s="7"/>
      <c r="G86" s="7"/>
      <c r="H86" s="7"/>
      <c r="I86" s="7"/>
      <c r="J86" s="7"/>
      <c r="K86" s="7"/>
      <c r="L86" s="7"/>
      <c r="M86" s="7"/>
      <c r="N86" s="7"/>
      <c r="O86" s="7"/>
      <c r="P86" s="7"/>
    </row>
    <row r="87" spans="1:16">
      <c r="A87" s="7"/>
      <c r="B87" s="7"/>
      <c r="C87" s="7"/>
      <c r="D87" s="7"/>
      <c r="E87" s="7"/>
      <c r="F87" s="7"/>
      <c r="G87" s="7"/>
      <c r="H87" s="7"/>
      <c r="I87" s="7"/>
      <c r="J87" s="7"/>
      <c r="K87" s="7"/>
      <c r="L87" s="7"/>
      <c r="M87" s="7"/>
      <c r="N87" s="7"/>
      <c r="O87" s="7"/>
      <c r="P87" s="7"/>
    </row>
    <row r="88" spans="1:16">
      <c r="A88" s="7"/>
      <c r="B88" s="7"/>
      <c r="C88" s="7"/>
      <c r="D88" s="7"/>
      <c r="E88" s="7"/>
      <c r="F88" s="7"/>
      <c r="G88" s="7"/>
      <c r="H88" s="7"/>
      <c r="I88" s="7"/>
      <c r="J88" s="7"/>
      <c r="K88" s="7"/>
      <c r="L88" s="7"/>
      <c r="M88" s="7"/>
      <c r="N88" s="7"/>
      <c r="O88" s="7"/>
      <c r="P88" s="7"/>
    </row>
    <row r="89" spans="1:16">
      <c r="A89" s="7"/>
      <c r="B89" s="7"/>
      <c r="C89" s="7"/>
      <c r="D89" s="7"/>
      <c r="E89" s="7"/>
      <c r="F89" s="7"/>
      <c r="G89" s="7"/>
      <c r="H89" s="7"/>
      <c r="I89" s="7"/>
      <c r="J89" s="7"/>
      <c r="K89" s="7"/>
      <c r="L89" s="7"/>
      <c r="M89" s="7"/>
      <c r="N89" s="7"/>
      <c r="O89" s="7"/>
      <c r="P89" s="7"/>
    </row>
    <row r="90" spans="1:16">
      <c r="A90" s="7"/>
      <c r="B90" s="7"/>
      <c r="C90" s="7"/>
      <c r="D90" s="7"/>
      <c r="E90" s="7"/>
      <c r="F90" s="7"/>
      <c r="G90" s="7"/>
      <c r="H90" s="7"/>
      <c r="I90" s="7"/>
      <c r="J90" s="7"/>
      <c r="K90" s="7"/>
      <c r="L90" s="7"/>
      <c r="M90" s="7"/>
      <c r="N90" s="7"/>
      <c r="O90" s="7"/>
      <c r="P90" s="7"/>
    </row>
    <row r="91" spans="1:16">
      <c r="A91" s="7"/>
      <c r="B91" s="7"/>
      <c r="C91" s="7"/>
      <c r="D91" s="7"/>
      <c r="E91" s="7"/>
      <c r="F91" s="7"/>
      <c r="G91" s="7"/>
      <c r="H91" s="7"/>
      <c r="I91" s="7"/>
      <c r="J91" s="7"/>
      <c r="K91" s="7"/>
      <c r="L91" s="7"/>
      <c r="M91" s="7"/>
      <c r="N91" s="7"/>
      <c r="O91" s="7"/>
      <c r="P91" s="7"/>
    </row>
    <row r="92" spans="1:16">
      <c r="A92" s="7"/>
      <c r="B92" s="7"/>
      <c r="C92" s="7"/>
      <c r="D92" s="7"/>
      <c r="E92" s="7"/>
      <c r="F92" s="7"/>
      <c r="G92" s="7"/>
      <c r="H92" s="7"/>
      <c r="I92" s="7"/>
      <c r="J92" s="7"/>
      <c r="K92" s="7"/>
      <c r="L92" s="7"/>
      <c r="M92" s="7"/>
      <c r="N92" s="7"/>
      <c r="O92" s="7"/>
      <c r="P92" s="7"/>
    </row>
    <row r="93" spans="1:16">
      <c r="A93" s="7"/>
      <c r="B93" s="7"/>
      <c r="C93" s="7"/>
      <c r="D93" s="7"/>
      <c r="E93" s="7"/>
      <c r="F93" s="7"/>
      <c r="G93" s="7"/>
      <c r="H93" s="7"/>
      <c r="I93" s="7"/>
      <c r="J93" s="7"/>
      <c r="K93" s="7"/>
      <c r="L93" s="7"/>
      <c r="M93" s="7"/>
      <c r="N93" s="7"/>
      <c r="O93" s="7"/>
      <c r="P93" s="7"/>
    </row>
    <row r="94" spans="1:16">
      <c r="A94" s="7"/>
      <c r="B94" s="7"/>
      <c r="C94" s="7"/>
      <c r="D94" s="7"/>
      <c r="E94" s="7"/>
      <c r="F94" s="7"/>
      <c r="G94" s="7"/>
      <c r="H94" s="7"/>
      <c r="I94" s="7"/>
      <c r="J94" s="7"/>
      <c r="K94" s="7"/>
      <c r="L94" s="7"/>
      <c r="M94" s="7"/>
      <c r="N94" s="7"/>
      <c r="O94" s="7"/>
      <c r="P94" s="7"/>
    </row>
    <row r="95" spans="1:16">
      <c r="A95" s="7"/>
      <c r="B95" s="7"/>
      <c r="C95" s="7"/>
      <c r="D95" s="7"/>
      <c r="E95" s="7"/>
      <c r="F95" s="7"/>
      <c r="G95" s="7"/>
      <c r="H95" s="7"/>
      <c r="I95" s="7"/>
      <c r="J95" s="7"/>
      <c r="K95" s="7"/>
      <c r="L95" s="7"/>
      <c r="M95" s="7"/>
      <c r="N95" s="7"/>
      <c r="O95" s="7"/>
      <c r="P95" s="7"/>
    </row>
    <row r="96" spans="1:16">
      <c r="A96" s="7"/>
      <c r="B96" s="7"/>
      <c r="C96" s="7"/>
      <c r="D96" s="7"/>
      <c r="E96" s="7"/>
      <c r="F96" s="7"/>
      <c r="G96" s="7"/>
      <c r="H96" s="7"/>
      <c r="I96" s="7"/>
      <c r="J96" s="7"/>
      <c r="K96" s="7"/>
      <c r="L96" s="7"/>
      <c r="M96" s="7"/>
      <c r="N96" s="7"/>
      <c r="O96" s="7"/>
      <c r="P96" s="7"/>
    </row>
    <row r="97" spans="1:16">
      <c r="A97" s="7"/>
      <c r="B97" s="7"/>
      <c r="C97" s="7"/>
      <c r="D97" s="7"/>
      <c r="E97" s="7"/>
      <c r="F97" s="7"/>
      <c r="G97" s="7"/>
      <c r="H97" s="7"/>
      <c r="I97" s="7"/>
      <c r="J97" s="7"/>
      <c r="K97" s="7"/>
      <c r="L97" s="7"/>
      <c r="M97" s="7"/>
      <c r="N97" s="7"/>
      <c r="O97" s="7"/>
      <c r="P97" s="7"/>
    </row>
    <row r="98" spans="1:16">
      <c r="A98" s="7"/>
      <c r="B98" s="7"/>
      <c r="C98" s="7"/>
      <c r="D98" s="7"/>
      <c r="E98" s="7"/>
      <c r="F98" s="7"/>
      <c r="G98" s="7"/>
      <c r="H98" s="7"/>
      <c r="I98" s="7"/>
      <c r="J98" s="7"/>
      <c r="K98" s="7"/>
      <c r="L98" s="7"/>
      <c r="M98" s="7"/>
      <c r="N98" s="7"/>
      <c r="O98" s="7"/>
      <c r="P98" s="7"/>
    </row>
    <row r="99" spans="1:16">
      <c r="A99" s="7"/>
      <c r="B99" s="7"/>
      <c r="C99" s="7"/>
      <c r="D99" s="7"/>
      <c r="E99" s="7"/>
      <c r="F99" s="7"/>
      <c r="G99" s="7"/>
      <c r="H99" s="7"/>
      <c r="I99" s="7"/>
      <c r="J99" s="7"/>
      <c r="K99" s="7"/>
      <c r="L99" s="7"/>
      <c r="M99" s="7"/>
      <c r="N99" s="7"/>
      <c r="O99" s="7"/>
      <c r="P99" s="7"/>
    </row>
  </sheetData>
  <mergeCells count="3">
    <mergeCell ref="C10:P10"/>
    <mergeCell ref="C12:P16"/>
    <mergeCell ref="C19:P19"/>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D7F08-6BC9-49B4-B735-CA94B87AC031}">
  <sheetPr codeName="Sheet27">
    <pageSetUpPr fitToPage="1"/>
  </sheetPr>
  <dimension ref="A1:U56"/>
  <sheetViews>
    <sheetView showGridLines="0" workbookViewId="0"/>
  </sheetViews>
  <sheetFormatPr defaultColWidth="9.140625" defaultRowHeight="12.75"/>
  <cols>
    <col min="1" max="1" width="7.7109375" style="35" customWidth="1"/>
    <col min="2" max="2" width="29.5703125" style="35" customWidth="1"/>
    <col min="3" max="3" width="9.140625" style="35"/>
    <col min="4" max="15" width="10.140625" style="35" customWidth="1"/>
    <col min="16" max="16" width="9.140625" style="35"/>
    <col min="17" max="18" width="9.5703125" style="35" customWidth="1"/>
    <col min="19" max="16384" width="9.140625" style="35"/>
  </cols>
  <sheetData>
    <row r="1" spans="1:21">
      <c r="A1" s="104"/>
      <c r="B1" s="105"/>
      <c r="C1" s="105"/>
      <c r="D1" s="105"/>
      <c r="E1" s="105"/>
      <c r="F1" s="105"/>
      <c r="G1" s="105"/>
      <c r="H1" s="105"/>
      <c r="I1" s="105"/>
      <c r="J1" s="105"/>
      <c r="K1" s="105"/>
      <c r="L1" s="105"/>
      <c r="M1" s="105"/>
      <c r="N1" s="105"/>
      <c r="O1" s="105"/>
      <c r="P1" s="105"/>
      <c r="Q1" s="105"/>
      <c r="R1" s="105"/>
      <c r="S1" s="105"/>
      <c r="T1" s="105"/>
      <c r="U1" s="106"/>
    </row>
    <row r="2" spans="1:21">
      <c r="A2" s="107"/>
      <c r="B2" s="36"/>
      <c r="C2" s="36"/>
      <c r="D2" s="36"/>
      <c r="E2" s="36"/>
      <c r="F2" s="36"/>
      <c r="G2" s="36"/>
      <c r="H2" s="36"/>
      <c r="I2" s="36"/>
      <c r="J2" s="36"/>
      <c r="K2" s="36"/>
      <c r="L2" s="36"/>
      <c r="M2" s="36"/>
      <c r="N2" s="36"/>
      <c r="O2" s="36"/>
      <c r="P2" s="36"/>
      <c r="Q2" s="36"/>
      <c r="R2" s="36"/>
      <c r="S2" s="36"/>
      <c r="T2" s="36"/>
      <c r="U2" s="108"/>
    </row>
    <row r="3" spans="1:21">
      <c r="A3" s="107"/>
      <c r="B3" s="36"/>
      <c r="C3" s="36"/>
      <c r="D3" s="36"/>
      <c r="E3" s="36"/>
      <c r="F3" s="36"/>
      <c r="G3" s="36"/>
      <c r="H3" s="36"/>
      <c r="I3" s="36"/>
      <c r="J3" s="36"/>
      <c r="K3" s="36"/>
      <c r="L3" s="36"/>
      <c r="M3" s="36"/>
      <c r="N3" s="36"/>
      <c r="O3" s="36"/>
      <c r="P3" s="36"/>
      <c r="Q3" s="36"/>
      <c r="R3" s="36"/>
      <c r="S3" s="36"/>
      <c r="T3" s="36"/>
      <c r="U3" s="108"/>
    </row>
    <row r="4" spans="1:21" ht="27.75">
      <c r="A4" s="107"/>
      <c r="B4" s="273" t="s">
        <v>175</v>
      </c>
      <c r="C4" s="273"/>
      <c r="D4" s="273"/>
      <c r="E4" s="273"/>
      <c r="F4" s="273"/>
      <c r="G4" s="273"/>
      <c r="H4" s="273"/>
      <c r="I4" s="273"/>
      <c r="J4" s="273"/>
      <c r="K4" s="273"/>
      <c r="L4" s="273"/>
      <c r="M4" s="273"/>
      <c r="N4" s="273"/>
      <c r="O4" s="231"/>
      <c r="P4" s="231"/>
      <c r="Q4" s="231"/>
      <c r="R4" s="231"/>
      <c r="S4" s="231"/>
      <c r="T4" s="36"/>
      <c r="U4" s="108"/>
    </row>
    <row r="5" spans="1:21">
      <c r="A5" s="107"/>
      <c r="B5" s="36"/>
      <c r="C5" s="36"/>
      <c r="D5" s="36"/>
      <c r="E5" s="36"/>
      <c r="F5" s="36"/>
      <c r="G5" s="36"/>
      <c r="H5" s="36"/>
      <c r="I5" s="36"/>
      <c r="J5" s="36"/>
      <c r="K5" s="36"/>
      <c r="L5" s="36"/>
      <c r="M5" s="36"/>
      <c r="N5" s="36"/>
      <c r="O5" s="36"/>
      <c r="P5" s="36"/>
      <c r="Q5" s="36"/>
      <c r="R5" s="36"/>
      <c r="S5" s="36"/>
      <c r="T5" s="36"/>
      <c r="U5" s="108"/>
    </row>
    <row r="6" spans="1:21">
      <c r="A6" s="107"/>
      <c r="B6" s="36"/>
      <c r="C6" s="36"/>
      <c r="D6" s="36"/>
      <c r="E6" s="36"/>
      <c r="F6" s="36"/>
      <c r="G6" s="36"/>
      <c r="H6" s="36"/>
      <c r="I6" s="36"/>
      <c r="J6" s="36"/>
      <c r="K6" s="36"/>
      <c r="L6" s="36"/>
      <c r="M6" s="36"/>
      <c r="N6" s="36"/>
      <c r="O6" s="36"/>
      <c r="P6" s="36"/>
      <c r="Q6" s="36"/>
      <c r="R6" s="36"/>
      <c r="S6" s="36"/>
      <c r="T6" s="36"/>
      <c r="U6" s="108"/>
    </row>
    <row r="7" spans="1:21">
      <c r="A7" s="107"/>
      <c r="B7" s="36"/>
      <c r="C7" s="36"/>
      <c r="D7" s="36"/>
      <c r="E7" s="36"/>
      <c r="F7" s="36"/>
      <c r="G7" s="36"/>
      <c r="H7" s="36"/>
      <c r="I7" s="36"/>
      <c r="J7" s="36"/>
      <c r="K7" s="36"/>
      <c r="L7" s="36"/>
      <c r="M7" s="36"/>
      <c r="N7" s="36"/>
      <c r="O7" s="36"/>
      <c r="P7" s="36"/>
      <c r="Q7" s="36"/>
      <c r="R7" s="36"/>
      <c r="S7" s="36"/>
      <c r="T7" s="36"/>
      <c r="U7" s="108"/>
    </row>
    <row r="8" spans="1:21">
      <c r="A8" s="107"/>
      <c r="B8" s="36"/>
      <c r="C8" s="36"/>
      <c r="D8" s="36"/>
      <c r="E8" s="36"/>
      <c r="F8" s="36"/>
      <c r="G8" s="36"/>
      <c r="H8" s="36"/>
      <c r="I8" s="36"/>
      <c r="J8" s="36"/>
      <c r="K8" s="36"/>
      <c r="L8" s="36"/>
      <c r="M8" s="36"/>
      <c r="N8" s="36"/>
      <c r="O8" s="36"/>
      <c r="P8" s="36"/>
      <c r="Q8" s="36"/>
      <c r="R8" s="36"/>
      <c r="S8" s="36"/>
      <c r="T8" s="36"/>
      <c r="U8" s="108"/>
    </row>
    <row r="9" spans="1:21" hidden="1">
      <c r="A9" s="107"/>
      <c r="B9" s="36"/>
      <c r="C9" s="36"/>
      <c r="D9" s="36"/>
      <c r="E9" s="36"/>
      <c r="F9" s="36"/>
      <c r="G9" s="36"/>
      <c r="H9" s="36"/>
      <c r="I9" s="36"/>
      <c r="J9" s="36"/>
      <c r="K9" s="36"/>
      <c r="L9" s="36"/>
      <c r="M9" s="36"/>
      <c r="N9" s="36"/>
      <c r="O9" s="36"/>
      <c r="P9" s="36"/>
      <c r="Q9" s="36"/>
      <c r="R9" s="36"/>
      <c r="S9" s="36"/>
      <c r="T9" s="36"/>
      <c r="U9" s="108"/>
    </row>
    <row r="10" spans="1:21" hidden="1">
      <c r="A10" s="107"/>
      <c r="B10" s="36"/>
      <c r="C10" s="36"/>
      <c r="D10" s="36"/>
      <c r="E10" s="36"/>
      <c r="F10" s="36"/>
      <c r="G10" s="36"/>
      <c r="H10" s="36"/>
      <c r="I10" s="36"/>
      <c r="J10" s="36"/>
      <c r="K10" s="36"/>
      <c r="L10" s="36"/>
      <c r="M10" s="36"/>
      <c r="N10" s="36"/>
      <c r="O10" s="36"/>
      <c r="P10" s="36"/>
      <c r="Q10" s="36"/>
      <c r="R10" s="36"/>
      <c r="S10" s="36"/>
      <c r="T10" s="36"/>
      <c r="U10" s="108"/>
    </row>
    <row r="11" spans="1:21" hidden="1">
      <c r="A11" s="107"/>
      <c r="B11" s="36"/>
      <c r="C11" s="36"/>
      <c r="D11" s="36"/>
      <c r="E11" s="36"/>
      <c r="F11" s="36"/>
      <c r="G11" s="36"/>
      <c r="H11" s="36"/>
      <c r="I11" s="36"/>
      <c r="J11" s="36"/>
      <c r="K11" s="36"/>
      <c r="L11" s="36"/>
      <c r="M11" s="36"/>
      <c r="N11" s="36"/>
      <c r="O11" s="36"/>
      <c r="P11" s="36"/>
      <c r="Q11" s="36"/>
      <c r="R11" s="36"/>
      <c r="S11" s="36"/>
      <c r="T11" s="36"/>
      <c r="U11" s="108"/>
    </row>
    <row r="12" spans="1:21" hidden="1">
      <c r="A12" s="107"/>
      <c r="B12" s="36"/>
      <c r="C12" s="36"/>
      <c r="D12" s="36"/>
      <c r="E12" s="36"/>
      <c r="F12" s="36"/>
      <c r="G12" s="36"/>
      <c r="H12" s="36"/>
      <c r="I12" s="36"/>
      <c r="J12" s="36"/>
      <c r="K12" s="36"/>
      <c r="L12" s="36"/>
      <c r="M12" s="36"/>
      <c r="N12" s="36"/>
      <c r="O12" s="36"/>
      <c r="P12" s="36"/>
      <c r="Q12" s="36"/>
      <c r="R12" s="36"/>
      <c r="S12" s="36"/>
      <c r="T12" s="36"/>
      <c r="U12" s="108"/>
    </row>
    <row r="13" spans="1:21">
      <c r="A13" s="107"/>
      <c r="B13" s="36"/>
      <c r="C13" s="36"/>
      <c r="D13" s="36"/>
      <c r="E13" s="36"/>
      <c r="F13" s="36"/>
      <c r="G13" s="36"/>
      <c r="H13" s="36"/>
      <c r="I13" s="36"/>
      <c r="J13" s="36"/>
      <c r="K13" s="36"/>
      <c r="L13" s="36"/>
      <c r="M13" s="36"/>
      <c r="N13" s="36"/>
      <c r="O13" s="36"/>
      <c r="P13" s="36"/>
      <c r="Q13" s="36"/>
      <c r="R13" s="36"/>
      <c r="S13" s="36"/>
      <c r="T13" s="36"/>
      <c r="U13" s="108"/>
    </row>
    <row r="14" spans="1:21">
      <c r="A14" s="107"/>
      <c r="B14" s="36"/>
      <c r="C14" s="36"/>
      <c r="D14" s="36"/>
      <c r="E14" s="36"/>
      <c r="F14" s="36"/>
      <c r="G14" s="36"/>
      <c r="H14" s="36"/>
      <c r="I14" s="36"/>
      <c r="J14" s="36"/>
      <c r="K14" s="36"/>
      <c r="L14" s="36"/>
      <c r="M14" s="36"/>
      <c r="N14" s="36"/>
      <c r="O14" s="36"/>
      <c r="P14" s="36"/>
      <c r="Q14" s="36"/>
      <c r="R14" s="36"/>
      <c r="S14" s="36"/>
      <c r="T14" s="36"/>
      <c r="U14" s="108"/>
    </row>
    <row r="15" spans="1:21">
      <c r="A15" s="107"/>
      <c r="B15" s="36"/>
      <c r="C15" s="36"/>
      <c r="D15" s="36"/>
      <c r="E15" s="36"/>
      <c r="F15" s="36"/>
      <c r="G15" s="36"/>
      <c r="H15" s="36"/>
      <c r="I15" s="36"/>
      <c r="J15" s="36"/>
      <c r="K15" s="36"/>
      <c r="L15" s="36"/>
      <c r="M15" s="36"/>
      <c r="N15" s="36"/>
      <c r="O15" s="36"/>
      <c r="P15" s="36"/>
      <c r="Q15" s="36"/>
      <c r="R15" s="36"/>
      <c r="S15" s="36"/>
      <c r="T15" s="36"/>
      <c r="U15" s="108"/>
    </row>
    <row r="16" spans="1:21">
      <c r="A16" s="107"/>
      <c r="B16" s="36"/>
      <c r="C16" s="36"/>
      <c r="D16" s="36"/>
      <c r="E16" s="36"/>
      <c r="F16" s="36"/>
      <c r="G16" s="36"/>
      <c r="H16" s="36"/>
      <c r="I16" s="36"/>
      <c r="J16" s="36"/>
      <c r="K16" s="36"/>
      <c r="L16" s="36"/>
      <c r="M16" s="36"/>
      <c r="N16" s="36"/>
      <c r="O16" s="36"/>
      <c r="P16" s="36"/>
      <c r="Q16" s="36"/>
      <c r="R16" s="36"/>
      <c r="S16" s="36"/>
      <c r="T16" s="36"/>
      <c r="U16" s="108"/>
    </row>
    <row r="17" spans="1:21">
      <c r="A17" s="107"/>
      <c r="B17" s="36"/>
      <c r="C17" s="36"/>
      <c r="D17" s="36"/>
      <c r="E17" s="36"/>
      <c r="F17" s="36"/>
      <c r="G17" s="36"/>
      <c r="H17" s="36"/>
      <c r="I17" s="36"/>
      <c r="J17" s="36"/>
      <c r="K17" s="36"/>
      <c r="L17" s="36"/>
      <c r="M17" s="36"/>
      <c r="N17" s="36"/>
      <c r="O17" s="36"/>
      <c r="P17" s="36"/>
      <c r="Q17" s="36"/>
      <c r="R17" s="36"/>
      <c r="S17" s="36"/>
      <c r="T17" s="36"/>
      <c r="U17" s="108"/>
    </row>
    <row r="18" spans="1:21">
      <c r="A18" s="107"/>
      <c r="B18" s="36"/>
      <c r="C18" s="36"/>
      <c r="D18" s="36"/>
      <c r="E18" s="36"/>
      <c r="F18" s="36"/>
      <c r="G18" s="36"/>
      <c r="H18" s="36"/>
      <c r="I18" s="36"/>
      <c r="J18" s="36"/>
      <c r="K18" s="36"/>
      <c r="L18" s="36"/>
      <c r="M18" s="36"/>
      <c r="N18" s="36"/>
      <c r="O18" s="36"/>
      <c r="P18" s="36"/>
      <c r="Q18" s="36"/>
      <c r="R18" s="36"/>
      <c r="S18" s="36"/>
      <c r="T18" s="36"/>
      <c r="U18" s="108"/>
    </row>
    <row r="19" spans="1:21">
      <c r="A19" s="107"/>
      <c r="B19" s="36"/>
      <c r="C19" s="36"/>
      <c r="D19" s="36"/>
      <c r="E19" s="36"/>
      <c r="F19" s="36"/>
      <c r="G19" s="36"/>
      <c r="H19" s="36"/>
      <c r="I19" s="36"/>
      <c r="J19" s="36"/>
      <c r="K19" s="36"/>
      <c r="L19" s="36"/>
      <c r="M19" s="36"/>
      <c r="N19" s="36"/>
      <c r="O19" s="36"/>
      <c r="P19" s="36"/>
      <c r="Q19" s="36"/>
      <c r="R19" s="36"/>
      <c r="S19" s="36"/>
      <c r="T19" s="36"/>
      <c r="U19" s="108"/>
    </row>
    <row r="20" spans="1:21" hidden="1">
      <c r="A20" s="107"/>
      <c r="B20" s="36"/>
      <c r="C20" s="36"/>
      <c r="D20" s="36"/>
      <c r="E20" s="36"/>
      <c r="F20" s="36"/>
      <c r="G20" s="36"/>
      <c r="H20" s="36"/>
      <c r="I20" s="36"/>
      <c r="J20" s="36"/>
      <c r="K20" s="36"/>
      <c r="L20" s="36"/>
      <c r="M20" s="36"/>
      <c r="N20" s="36"/>
      <c r="O20" s="36"/>
      <c r="P20" s="36"/>
      <c r="Q20" s="36"/>
      <c r="R20" s="36"/>
      <c r="S20" s="36"/>
      <c r="T20" s="36"/>
      <c r="U20" s="108"/>
    </row>
    <row r="21" spans="1:21">
      <c r="A21" s="107"/>
      <c r="B21" s="36"/>
      <c r="C21" s="36"/>
      <c r="D21" s="36"/>
      <c r="E21" s="36"/>
      <c r="F21" s="36"/>
      <c r="G21" s="36"/>
      <c r="H21" s="36"/>
      <c r="I21" s="36"/>
      <c r="J21" s="36"/>
      <c r="K21" s="36"/>
      <c r="L21" s="36"/>
      <c r="M21" s="36"/>
      <c r="N21" s="36"/>
      <c r="O21" s="36"/>
      <c r="P21" s="36"/>
      <c r="Q21" s="36"/>
      <c r="R21" s="36"/>
      <c r="S21" s="36"/>
      <c r="T21" s="36"/>
      <c r="U21" s="108"/>
    </row>
    <row r="22" spans="1:21">
      <c r="A22" s="107"/>
      <c r="B22" s="36"/>
      <c r="C22" s="36"/>
      <c r="D22" s="36"/>
      <c r="E22" s="36"/>
      <c r="F22" s="36"/>
      <c r="G22" s="36"/>
      <c r="H22" s="36"/>
      <c r="I22" s="36"/>
      <c r="J22" s="36"/>
      <c r="K22" s="36"/>
      <c r="L22" s="36"/>
      <c r="M22" s="36"/>
      <c r="N22" s="36"/>
      <c r="O22" s="36"/>
      <c r="P22" s="36"/>
      <c r="Q22" s="36"/>
      <c r="R22" s="36"/>
      <c r="S22" s="36"/>
      <c r="T22" s="36"/>
      <c r="U22" s="108"/>
    </row>
    <row r="23" spans="1:21">
      <c r="A23" s="107"/>
      <c r="B23" s="36"/>
      <c r="C23" s="36"/>
      <c r="D23" s="36"/>
      <c r="E23" s="36"/>
      <c r="F23" s="36"/>
      <c r="G23" s="36"/>
      <c r="H23" s="36"/>
      <c r="I23" s="36"/>
      <c r="J23" s="36"/>
      <c r="K23" s="36"/>
      <c r="L23" s="36"/>
      <c r="M23" s="36"/>
      <c r="N23" s="36"/>
      <c r="O23" s="36"/>
      <c r="P23" s="36"/>
      <c r="Q23" s="36"/>
      <c r="R23" s="36"/>
      <c r="S23" s="36"/>
      <c r="T23" s="36"/>
      <c r="U23" s="108"/>
    </row>
    <row r="24" spans="1:21">
      <c r="A24" s="107"/>
      <c r="B24" s="36"/>
      <c r="C24" s="36"/>
      <c r="D24" s="36"/>
      <c r="E24" s="36"/>
      <c r="F24" s="36"/>
      <c r="G24" s="36"/>
      <c r="H24" s="36"/>
      <c r="I24" s="36"/>
      <c r="J24" s="36"/>
      <c r="K24" s="36"/>
      <c r="L24" s="36"/>
      <c r="M24" s="36"/>
      <c r="N24" s="36"/>
      <c r="O24" s="36"/>
      <c r="P24" s="36"/>
      <c r="Q24" s="36"/>
      <c r="R24" s="36"/>
      <c r="S24" s="36"/>
      <c r="T24" s="36"/>
      <c r="U24" s="108"/>
    </row>
    <row r="25" spans="1:21">
      <c r="A25" s="107"/>
      <c r="B25" s="36"/>
      <c r="C25" s="36"/>
      <c r="D25" s="36"/>
      <c r="E25" s="36"/>
      <c r="F25" s="36"/>
      <c r="G25" s="36"/>
      <c r="H25" s="36"/>
      <c r="I25" s="36"/>
      <c r="J25" s="36"/>
      <c r="K25" s="36"/>
      <c r="L25" s="36"/>
      <c r="M25" s="36"/>
      <c r="N25" s="36"/>
      <c r="O25" s="36"/>
      <c r="P25" s="36"/>
      <c r="Q25" s="36"/>
      <c r="R25" s="36"/>
      <c r="S25" s="36"/>
      <c r="T25" s="36"/>
      <c r="U25" s="108"/>
    </row>
    <row r="26" spans="1:21">
      <c r="A26" s="107"/>
      <c r="B26" s="36"/>
      <c r="C26" s="36"/>
      <c r="D26" s="36"/>
      <c r="E26" s="36"/>
      <c r="F26" s="36"/>
      <c r="G26" s="36"/>
      <c r="H26" s="36"/>
      <c r="I26" s="36"/>
      <c r="J26" s="36"/>
      <c r="K26" s="36"/>
      <c r="L26" s="36"/>
      <c r="M26" s="36"/>
      <c r="N26" s="36"/>
      <c r="O26" s="36"/>
      <c r="P26" s="36"/>
      <c r="Q26" s="36"/>
      <c r="R26" s="36"/>
      <c r="S26" s="36"/>
      <c r="T26" s="36"/>
      <c r="U26" s="108"/>
    </row>
    <row r="27" spans="1:21" ht="41.25" customHeight="1">
      <c r="A27" s="107"/>
      <c r="B27" s="290"/>
      <c r="C27" s="290"/>
      <c r="D27" s="290"/>
      <c r="E27" s="290"/>
      <c r="F27" s="290"/>
      <c r="G27" s="290"/>
      <c r="H27" s="290"/>
      <c r="I27" s="290"/>
      <c r="J27" s="290"/>
      <c r="K27" s="290"/>
      <c r="L27" s="290"/>
      <c r="M27" s="290"/>
      <c r="N27" s="290"/>
      <c r="O27" s="109"/>
      <c r="P27" s="36"/>
      <c r="Q27" s="36"/>
      <c r="R27" s="36"/>
      <c r="S27" s="36"/>
      <c r="T27" s="36"/>
      <c r="U27" s="108"/>
    </row>
    <row r="28" spans="1:21" ht="22.5" customHeight="1">
      <c r="A28" s="107"/>
      <c r="B28" s="36"/>
      <c r="C28" s="36"/>
      <c r="D28" s="36"/>
      <c r="E28" s="36"/>
      <c r="F28" s="36"/>
      <c r="G28" s="36"/>
      <c r="H28" s="36"/>
      <c r="I28" s="36"/>
      <c r="J28" s="36"/>
      <c r="K28" s="36"/>
      <c r="L28" s="36"/>
      <c r="M28" s="36"/>
      <c r="N28" s="36"/>
      <c r="O28" s="36"/>
      <c r="P28" s="36"/>
      <c r="Q28" s="36"/>
      <c r="R28" s="36"/>
      <c r="S28" s="36"/>
      <c r="T28" s="36"/>
      <c r="U28" s="108"/>
    </row>
    <row r="29" spans="1:21" ht="66" customHeight="1">
      <c r="A29" s="107"/>
      <c r="B29" s="275" t="s">
        <v>176</v>
      </c>
      <c r="C29" s="291"/>
      <c r="D29" s="291"/>
      <c r="E29" s="291"/>
      <c r="F29" s="291"/>
      <c r="G29" s="291"/>
      <c r="H29" s="291"/>
      <c r="I29" s="291"/>
      <c r="J29" s="291"/>
      <c r="K29" s="291"/>
      <c r="L29" s="291"/>
      <c r="M29" s="291"/>
      <c r="N29" s="291"/>
      <c r="O29" s="291"/>
      <c r="P29" s="291"/>
      <c r="Q29" s="291"/>
      <c r="R29" s="291"/>
      <c r="S29" s="277"/>
      <c r="T29" s="36"/>
      <c r="U29" s="108"/>
    </row>
    <row r="30" spans="1:21" ht="31.5" customHeight="1">
      <c r="A30" s="107"/>
      <c r="B30" s="110" t="s">
        <v>177</v>
      </c>
      <c r="C30" s="36"/>
      <c r="D30" s="36"/>
      <c r="E30" s="36"/>
      <c r="F30" s="36"/>
      <c r="G30" s="36"/>
      <c r="H30" s="36"/>
      <c r="I30" s="36"/>
      <c r="J30" s="36"/>
      <c r="K30" s="36"/>
      <c r="L30" s="36"/>
      <c r="M30" s="36"/>
      <c r="N30" s="36"/>
      <c r="O30" s="36"/>
      <c r="P30" s="36"/>
      <c r="Q30" s="36"/>
      <c r="R30" s="36"/>
      <c r="S30" s="36"/>
      <c r="T30" s="36"/>
      <c r="U30" s="108"/>
    </row>
    <row r="31" spans="1:21" ht="15" thickBot="1">
      <c r="A31" s="107"/>
      <c r="B31" s="26"/>
      <c r="C31" s="26" t="s">
        <v>0</v>
      </c>
      <c r="D31" s="26" t="s">
        <v>1</v>
      </c>
      <c r="E31" s="26" t="s">
        <v>2</v>
      </c>
      <c r="F31" s="26" t="s">
        <v>3</v>
      </c>
      <c r="G31" s="26" t="s">
        <v>4</v>
      </c>
      <c r="H31" s="26" t="s">
        <v>5</v>
      </c>
      <c r="I31" s="26" t="s">
        <v>6</v>
      </c>
      <c r="J31" s="26" t="s">
        <v>7</v>
      </c>
      <c r="K31" s="26" t="s">
        <v>8</v>
      </c>
      <c r="L31" s="26" t="s">
        <v>9</v>
      </c>
      <c r="M31" s="26" t="s">
        <v>10</v>
      </c>
      <c r="N31" s="26">
        <v>2016</v>
      </c>
      <c r="O31" s="26">
        <v>2017</v>
      </c>
      <c r="P31" s="26" t="s">
        <v>31</v>
      </c>
      <c r="Q31" s="26" t="s">
        <v>32</v>
      </c>
      <c r="R31" s="26" t="s">
        <v>33</v>
      </c>
      <c r="S31" s="26" t="s">
        <v>34</v>
      </c>
      <c r="T31" s="36"/>
      <c r="U31" s="108"/>
    </row>
    <row r="32" spans="1:21" ht="14.25">
      <c r="A32" s="107"/>
      <c r="B32" s="25" t="s">
        <v>43</v>
      </c>
      <c r="C32" s="25" t="s">
        <v>11</v>
      </c>
      <c r="D32" s="28">
        <v>35</v>
      </c>
      <c r="E32" s="28">
        <v>44.3</v>
      </c>
      <c r="F32" s="28">
        <v>25.6</v>
      </c>
      <c r="G32" s="28">
        <v>29.9</v>
      </c>
      <c r="H32" s="28">
        <v>25.8</v>
      </c>
      <c r="I32" s="28">
        <v>47.7</v>
      </c>
      <c r="J32" s="28">
        <v>32.5</v>
      </c>
      <c r="K32" s="28">
        <v>28.7</v>
      </c>
      <c r="L32" s="28">
        <v>26.806000000000001</v>
      </c>
      <c r="M32" s="28">
        <v>32.869999999999997</v>
      </c>
      <c r="N32" s="28">
        <v>35.096162004447301</v>
      </c>
      <c r="O32" s="28">
        <v>39.5</v>
      </c>
      <c r="P32" s="28">
        <v>31.4</v>
      </c>
      <c r="Q32" s="28">
        <v>34.943235000000001</v>
      </c>
      <c r="R32" s="28">
        <v>34.811067000000001</v>
      </c>
      <c r="S32" s="28">
        <v>37.788770999999997</v>
      </c>
      <c r="T32" s="36"/>
      <c r="U32" s="108"/>
    </row>
    <row r="33" spans="1:21" ht="14.25">
      <c r="A33" s="107"/>
      <c r="B33" s="25" t="s">
        <v>12</v>
      </c>
      <c r="C33" s="25" t="s">
        <v>13</v>
      </c>
      <c r="D33" s="28">
        <v>86.99</v>
      </c>
      <c r="E33" s="28">
        <v>85.5</v>
      </c>
      <c r="F33" s="28">
        <v>97.03</v>
      </c>
      <c r="G33" s="28">
        <v>106.5</v>
      </c>
      <c r="H33" s="28">
        <v>78.94</v>
      </c>
      <c r="I33" s="28">
        <v>89.33</v>
      </c>
      <c r="J33" s="28">
        <v>79.27</v>
      </c>
      <c r="K33" s="28">
        <v>67.62</v>
      </c>
      <c r="L33" s="28">
        <v>76.52</v>
      </c>
      <c r="M33" s="28">
        <v>71.400000000000006</v>
      </c>
      <c r="N33" s="28">
        <v>76.006865543512603</v>
      </c>
      <c r="O33" s="28">
        <v>78.963400313587499</v>
      </c>
      <c r="P33" s="28">
        <v>69.59</v>
      </c>
      <c r="Q33" s="28">
        <v>74.650000000000006</v>
      </c>
      <c r="R33" s="28">
        <v>92.174006264396994</v>
      </c>
      <c r="S33" s="28">
        <v>70.670085120259998</v>
      </c>
      <c r="T33" s="36"/>
      <c r="U33" s="108"/>
    </row>
    <row r="34" spans="1:21" ht="14.25">
      <c r="A34" s="107"/>
      <c r="B34" s="25" t="s">
        <v>14</v>
      </c>
      <c r="C34" s="25" t="s">
        <v>13</v>
      </c>
      <c r="D34" s="28">
        <v>99.3</v>
      </c>
      <c r="E34" s="28">
        <v>96</v>
      </c>
      <c r="F34" s="28">
        <v>101.7</v>
      </c>
      <c r="G34" s="28">
        <v>96.3</v>
      </c>
      <c r="H34" s="28">
        <v>79.400000000000006</v>
      </c>
      <c r="I34" s="28">
        <v>76.900000000000006</v>
      </c>
      <c r="J34" s="28">
        <v>93.3</v>
      </c>
      <c r="K34" s="28">
        <v>104.3</v>
      </c>
      <c r="L34" s="28">
        <v>82.6</v>
      </c>
      <c r="M34" s="28">
        <v>91.321908440356296</v>
      </c>
      <c r="N34" s="28">
        <v>86.711122512133898</v>
      </c>
      <c r="O34" s="28">
        <v>73.434297851610495</v>
      </c>
      <c r="P34" s="28">
        <v>70.588087226015404</v>
      </c>
      <c r="Q34" s="28">
        <v>78.0559303433038</v>
      </c>
      <c r="R34" s="28">
        <v>87.390393089363599</v>
      </c>
      <c r="S34" s="28">
        <v>65.883184505641097</v>
      </c>
      <c r="T34" s="36"/>
      <c r="U34" s="108"/>
    </row>
    <row r="35" spans="1:21" ht="14.25">
      <c r="A35" s="107"/>
      <c r="B35" s="25" t="s">
        <v>15</v>
      </c>
      <c r="C35" s="25" t="s">
        <v>13</v>
      </c>
      <c r="D35" s="28">
        <v>297</v>
      </c>
      <c r="E35" s="28">
        <v>222.3</v>
      </c>
      <c r="F35" s="28">
        <v>218.4</v>
      </c>
      <c r="G35" s="28">
        <v>261</v>
      </c>
      <c r="H35" s="28">
        <v>196.5</v>
      </c>
      <c r="I35" s="28">
        <v>222.5</v>
      </c>
      <c r="J35" s="28">
        <v>237.5</v>
      </c>
      <c r="K35" s="28">
        <v>232.5</v>
      </c>
      <c r="L35" s="28">
        <v>181.2</v>
      </c>
      <c r="M35" s="28">
        <v>221.568489267991</v>
      </c>
      <c r="N35" s="28">
        <v>214.148293962503</v>
      </c>
      <c r="O35" s="28">
        <v>235.91066237852101</v>
      </c>
      <c r="P35" s="28">
        <v>212.107709488236</v>
      </c>
      <c r="Q35" s="28">
        <v>236.4</v>
      </c>
      <c r="R35" s="28">
        <v>237.87976513813601</v>
      </c>
      <c r="S35" s="28">
        <v>215.21085721077</v>
      </c>
      <c r="T35" s="36"/>
      <c r="U35" s="108"/>
    </row>
    <row r="36" spans="1:21" ht="14.25">
      <c r="A36" s="107"/>
      <c r="B36" s="25" t="s">
        <v>16</v>
      </c>
      <c r="C36" s="25" t="s">
        <v>17</v>
      </c>
      <c r="D36" s="28">
        <v>128.222440789129</v>
      </c>
      <c r="E36" s="28">
        <v>88.220873930035296</v>
      </c>
      <c r="F36" s="28">
        <v>100.34512508466599</v>
      </c>
      <c r="G36" s="28">
        <v>90.789053875531593</v>
      </c>
      <c r="H36" s="28">
        <v>87.6752847278064</v>
      </c>
      <c r="I36" s="28">
        <v>78.778650939642404</v>
      </c>
      <c r="J36" s="28">
        <v>64.171918977412204</v>
      </c>
      <c r="K36" s="28">
        <v>67.303058202819699</v>
      </c>
      <c r="L36" s="28">
        <v>70.043999999999997</v>
      </c>
      <c r="M36" s="28">
        <v>84.462000000000003</v>
      </c>
      <c r="N36" s="28">
        <v>74.052999999999997</v>
      </c>
      <c r="O36" s="28">
        <v>62.42</v>
      </c>
      <c r="P36" s="28">
        <v>67.563000000000002</v>
      </c>
      <c r="Q36" s="28">
        <v>68.957999999999998</v>
      </c>
      <c r="R36" s="28">
        <v>73.244</v>
      </c>
      <c r="S36" s="28">
        <v>74.260900000000007</v>
      </c>
      <c r="T36" s="36"/>
      <c r="U36" s="108"/>
    </row>
    <row r="37" spans="1:21" ht="14.25">
      <c r="A37" s="107"/>
      <c r="B37" s="25" t="s">
        <v>18</v>
      </c>
      <c r="C37" s="25" t="s">
        <v>17</v>
      </c>
      <c r="D37" s="28">
        <v>380.488</v>
      </c>
      <c r="E37" s="28">
        <v>264.065</v>
      </c>
      <c r="F37" s="28">
        <v>316.66800000000001</v>
      </c>
      <c r="G37" s="28">
        <v>352.06400000000002</v>
      </c>
      <c r="H37" s="28">
        <v>352.245</v>
      </c>
      <c r="I37" s="28">
        <v>324.96300000000002</v>
      </c>
      <c r="J37" s="28">
        <v>295.80200000000002</v>
      </c>
      <c r="K37" s="28">
        <v>264.10500000000002</v>
      </c>
      <c r="L37" s="28">
        <v>228.05539999999999</v>
      </c>
      <c r="M37" s="28">
        <v>281.05220000000003</v>
      </c>
      <c r="N37" s="28">
        <v>280.49130000000002</v>
      </c>
      <c r="O37" s="28">
        <v>217.49600000000001</v>
      </c>
      <c r="P37" s="28">
        <v>234.91399999999999</v>
      </c>
      <c r="Q37" s="28">
        <v>276.4889</v>
      </c>
      <c r="R37" s="28">
        <v>271.01609999999999</v>
      </c>
      <c r="S37" s="28">
        <v>265.15989999999999</v>
      </c>
      <c r="T37" s="36"/>
      <c r="U37" s="108"/>
    </row>
    <row r="38" spans="1:21" ht="14.25">
      <c r="A38" s="107"/>
      <c r="B38" s="25" t="s">
        <v>19</v>
      </c>
      <c r="C38" s="25" t="s">
        <v>20</v>
      </c>
      <c r="D38" s="28">
        <v>156.4</v>
      </c>
      <c r="E38" s="28">
        <v>180.2</v>
      </c>
      <c r="F38" s="28">
        <v>129.6</v>
      </c>
      <c r="G38" s="28">
        <v>136.4</v>
      </c>
      <c r="H38" s="28">
        <v>180.6</v>
      </c>
      <c r="I38" s="28">
        <v>161.69999999999999</v>
      </c>
      <c r="J38" s="28">
        <v>130.1</v>
      </c>
      <c r="K38" s="28">
        <v>143.30000000000001</v>
      </c>
      <c r="L38" s="28">
        <v>167.6</v>
      </c>
      <c r="M38" s="28">
        <v>123.7</v>
      </c>
      <c r="N38" s="28">
        <v>138.97</v>
      </c>
      <c r="O38" s="28">
        <v>151.41</v>
      </c>
      <c r="P38" s="28">
        <v>131.68</v>
      </c>
      <c r="Q38" s="28">
        <v>146.36000000000001</v>
      </c>
      <c r="R38" s="28">
        <v>119.9</v>
      </c>
      <c r="S38" s="28">
        <v>126.44</v>
      </c>
      <c r="T38" s="36"/>
      <c r="U38" s="108"/>
    </row>
    <row r="39" spans="1:21" ht="14.25">
      <c r="A39" s="107"/>
      <c r="B39" s="25" t="s">
        <v>21</v>
      </c>
      <c r="C39" s="25" t="s">
        <v>22</v>
      </c>
      <c r="D39" s="28">
        <v>132</v>
      </c>
      <c r="E39" s="28">
        <v>173</v>
      </c>
      <c r="F39" s="28">
        <v>175</v>
      </c>
      <c r="G39" s="28">
        <v>201</v>
      </c>
      <c r="H39" s="28">
        <v>205</v>
      </c>
      <c r="I39" s="28">
        <v>139</v>
      </c>
      <c r="J39" s="28">
        <v>160</v>
      </c>
      <c r="K39" s="28">
        <v>137</v>
      </c>
      <c r="L39" s="28">
        <v>184.84198609109299</v>
      </c>
      <c r="M39" s="28">
        <v>141.25800000000001</v>
      </c>
      <c r="N39" s="28">
        <v>150.40600000000001</v>
      </c>
      <c r="O39" s="28">
        <v>136.60400000000001</v>
      </c>
      <c r="P39" s="28">
        <v>157.34838327661899</v>
      </c>
      <c r="Q39" s="28">
        <v>158.29403640180001</v>
      </c>
      <c r="R39" s="28">
        <v>151.39048119220001</v>
      </c>
      <c r="S39" s="28">
        <v>159.85175877</v>
      </c>
      <c r="T39" s="36"/>
      <c r="U39" s="108"/>
    </row>
    <row r="40" spans="1:21" ht="14.25">
      <c r="A40" s="107"/>
      <c r="B40" s="25" t="s">
        <v>23</v>
      </c>
      <c r="C40" s="25" t="s">
        <v>24</v>
      </c>
      <c r="D40" s="28">
        <v>189.54499999999999</v>
      </c>
      <c r="E40" s="28">
        <v>177.20099999999999</v>
      </c>
      <c r="F40" s="28">
        <v>132.11000000000001</v>
      </c>
      <c r="G40" s="28">
        <v>178.12799999999999</v>
      </c>
      <c r="H40" s="28">
        <v>129.86500000000001</v>
      </c>
      <c r="I40" s="28">
        <v>145.46899999999999</v>
      </c>
      <c r="J40" s="28">
        <v>125.602</v>
      </c>
      <c r="K40" s="28">
        <v>133.12319361918401</v>
      </c>
      <c r="L40" s="28">
        <v>157.292655981743</v>
      </c>
      <c r="M40" s="28">
        <v>136.76303017287799</v>
      </c>
      <c r="N40" s="28">
        <v>171.37333447924701</v>
      </c>
      <c r="O40" s="28">
        <v>121.28055364063999</v>
      </c>
      <c r="P40" s="28">
        <v>167.49813317255601</v>
      </c>
      <c r="Q40" s="28">
        <v>179.28100972904701</v>
      </c>
      <c r="R40" s="31">
        <v>172.82728256457901</v>
      </c>
      <c r="S40" s="31">
        <v>126.594188567274</v>
      </c>
      <c r="T40" s="36"/>
      <c r="U40" s="108"/>
    </row>
    <row r="41" spans="1:21" ht="14.25">
      <c r="A41" s="107"/>
      <c r="B41" s="25" t="s">
        <v>25</v>
      </c>
      <c r="C41" s="25" t="s">
        <v>24</v>
      </c>
      <c r="D41" s="28">
        <v>24.7255707622542</v>
      </c>
      <c r="E41" s="28">
        <v>21.9062177016785</v>
      </c>
      <c r="F41" s="28">
        <v>16.601113307461901</v>
      </c>
      <c r="G41" s="28">
        <v>29.618728230424399</v>
      </c>
      <c r="H41" s="28">
        <v>30.021198669582901</v>
      </c>
      <c r="I41" s="28">
        <v>22.710519896521401</v>
      </c>
      <c r="J41" s="28">
        <v>29.145136470141299</v>
      </c>
      <c r="K41" s="28">
        <v>26.9238056540968</v>
      </c>
      <c r="L41" s="28">
        <v>34.507169219613303</v>
      </c>
      <c r="M41" s="28">
        <v>26.380737345617302</v>
      </c>
      <c r="N41" s="28">
        <v>24.5</v>
      </c>
      <c r="O41" s="28">
        <v>20.401828660965801</v>
      </c>
      <c r="P41" s="28">
        <v>25.0191326260829</v>
      </c>
      <c r="Q41" s="28">
        <v>21.633389304584998</v>
      </c>
      <c r="R41" s="31">
        <v>27.878970456904</v>
      </c>
      <c r="S41" s="31">
        <v>22.038534167000002</v>
      </c>
      <c r="T41" s="36"/>
      <c r="U41" s="108"/>
    </row>
    <row r="42" spans="1:21" ht="14.25">
      <c r="A42" s="107"/>
      <c r="B42" s="25" t="s">
        <v>26</v>
      </c>
      <c r="C42" s="25" t="s">
        <v>24</v>
      </c>
      <c r="D42" s="28">
        <v>69.021352361721299</v>
      </c>
      <c r="E42" s="28">
        <v>67.811222289456694</v>
      </c>
      <c r="F42" s="28">
        <v>62.878306039097502</v>
      </c>
      <c r="G42" s="28">
        <v>71.279554322294004</v>
      </c>
      <c r="H42" s="28">
        <v>62.346781955955798</v>
      </c>
      <c r="I42" s="28">
        <v>55.238653697640402</v>
      </c>
      <c r="J42" s="28">
        <v>50.241946065289397</v>
      </c>
      <c r="K42" s="28">
        <v>59.791650722955801</v>
      </c>
      <c r="L42" s="28">
        <v>58.621416391095003</v>
      </c>
      <c r="M42" s="28">
        <v>46.948210580025297</v>
      </c>
      <c r="N42" s="28">
        <v>45.596274733800499</v>
      </c>
      <c r="O42" s="28">
        <v>42.374444510811102</v>
      </c>
      <c r="P42" s="28">
        <v>43.192160742605203</v>
      </c>
      <c r="Q42" s="28">
        <v>47.537899483731003</v>
      </c>
      <c r="R42" s="31">
        <v>49.709802295421397</v>
      </c>
      <c r="S42" s="31">
        <v>46.353190255220397</v>
      </c>
      <c r="T42" s="36"/>
      <c r="U42" s="108"/>
    </row>
    <row r="43" spans="1:21" ht="14.25">
      <c r="A43" s="107"/>
      <c r="B43" s="25" t="s">
        <v>27</v>
      </c>
      <c r="C43" s="25" t="s">
        <v>24</v>
      </c>
      <c r="D43" s="28">
        <v>121.155735096687</v>
      </c>
      <c r="E43" s="28">
        <v>140.60759218572301</v>
      </c>
      <c r="F43" s="28">
        <v>118.906607008386</v>
      </c>
      <c r="G43" s="28">
        <v>170.26821726930899</v>
      </c>
      <c r="H43" s="28">
        <v>149.94903693856901</v>
      </c>
      <c r="I43" s="28">
        <v>125.11566741846499</v>
      </c>
      <c r="J43" s="28">
        <v>129.54454262187701</v>
      </c>
      <c r="K43" s="28">
        <v>139.151647932684</v>
      </c>
      <c r="L43" s="28">
        <v>166.22700974924999</v>
      </c>
      <c r="M43" s="28">
        <v>134.397081776752</v>
      </c>
      <c r="N43" s="28">
        <v>129.69999999999999</v>
      </c>
      <c r="O43" s="28">
        <v>100.095505504774</v>
      </c>
      <c r="P43" s="28">
        <v>134.66430699253701</v>
      </c>
      <c r="Q43" s="28">
        <v>130.11027522383</v>
      </c>
      <c r="R43" s="31">
        <v>127.0472115195</v>
      </c>
      <c r="S43" s="31">
        <v>101.8579445112</v>
      </c>
      <c r="T43" s="36"/>
      <c r="U43" s="108"/>
    </row>
    <row r="44" spans="1:21" ht="14.25">
      <c r="A44" s="107"/>
      <c r="B44" s="25" t="s">
        <v>28</v>
      </c>
      <c r="C44" s="25" t="s">
        <v>24</v>
      </c>
      <c r="D44" s="28">
        <v>50.549709226702703</v>
      </c>
      <c r="E44" s="28">
        <v>60.651178067563997</v>
      </c>
      <c r="F44" s="28">
        <v>62.644852531264199</v>
      </c>
      <c r="G44" s="28">
        <v>61.490683590337603</v>
      </c>
      <c r="H44" s="28">
        <v>56.715930330065603</v>
      </c>
      <c r="I44" s="28">
        <v>60.9745393388446</v>
      </c>
      <c r="J44" s="28">
        <v>78.651145419293599</v>
      </c>
      <c r="K44" s="28">
        <v>73.56</v>
      </c>
      <c r="L44" s="28">
        <v>77.940148650234093</v>
      </c>
      <c r="M44" s="28">
        <v>66.302000000000007</v>
      </c>
      <c r="N44" s="28">
        <v>54.673084815618097</v>
      </c>
      <c r="O44" s="28">
        <v>42.938318000000002</v>
      </c>
      <c r="P44" s="28">
        <v>46.192119245496599</v>
      </c>
      <c r="Q44" s="28">
        <v>43.355060000000002</v>
      </c>
      <c r="R44" s="31">
        <v>33.314920000000001</v>
      </c>
      <c r="S44" s="31">
        <v>26.122910000000001</v>
      </c>
      <c r="T44" s="36"/>
      <c r="U44" s="108"/>
    </row>
    <row r="45" spans="1:21" ht="14.25">
      <c r="A45" s="107"/>
      <c r="B45" s="25" t="s">
        <v>40</v>
      </c>
      <c r="C45" s="25" t="s">
        <v>41</v>
      </c>
      <c r="D45" s="28">
        <v>215.513517749388</v>
      </c>
      <c r="E45" s="28">
        <v>211.339098623788</v>
      </c>
      <c r="F45" s="28">
        <v>226.66711389798499</v>
      </c>
      <c r="G45" s="28">
        <v>239.30434388433801</v>
      </c>
      <c r="H45" s="28">
        <v>174.28130251893199</v>
      </c>
      <c r="I45" s="28">
        <v>304.64769655590902</v>
      </c>
      <c r="J45" s="28">
        <v>242.91005358144599</v>
      </c>
      <c r="K45" s="28">
        <v>214.10128166566199</v>
      </c>
      <c r="L45" s="28">
        <v>114.475824528302</v>
      </c>
      <c r="M45" s="28">
        <v>178.024126415767</v>
      </c>
      <c r="N45" s="28">
        <v>175.21163564976499</v>
      </c>
      <c r="O45" s="28">
        <v>179.38781575183501</v>
      </c>
      <c r="P45" s="28">
        <v>157.33000000000001</v>
      </c>
      <c r="Q45" s="28">
        <v>132.07900000000001</v>
      </c>
      <c r="R45" s="28">
        <v>147.43899999999999</v>
      </c>
      <c r="S45" s="28">
        <v>144.328</v>
      </c>
      <c r="T45" s="36"/>
      <c r="U45" s="108"/>
    </row>
    <row r="46" spans="1:21" ht="15" thickBot="1">
      <c r="A46" s="107"/>
      <c r="B46" s="26" t="s">
        <v>178</v>
      </c>
      <c r="C46" s="26"/>
      <c r="D46" s="30">
        <v>145.96435781652701</v>
      </c>
      <c r="E46" s="30">
        <v>129.29001155548983</v>
      </c>
      <c r="F46" s="30">
        <v>127.48934184451279</v>
      </c>
      <c r="G46" s="30">
        <v>143.21468253506606</v>
      </c>
      <c r="H46" s="30">
        <v>128.66270337538606</v>
      </c>
      <c r="I46" s="30">
        <v>126.20774105726819</v>
      </c>
      <c r="J46" s="30">
        <v>120.36870906747794</v>
      </c>
      <c r="K46" s="30">
        <v>118.43096985005573</v>
      </c>
      <c r="L46" s="30">
        <v>118.10094574836002</v>
      </c>
      <c r="M46" s="30">
        <v>117.72577026421773</v>
      </c>
      <c r="N46" s="30">
        <v>118.6727868102948</v>
      </c>
      <c r="O46" s="30">
        <v>107.23562105250566</v>
      </c>
      <c r="P46" s="30">
        <v>110.27447239675783</v>
      </c>
      <c r="Q46" s="30">
        <v>118.62699969009421</v>
      </c>
      <c r="R46" s="30">
        <v>119.28665433831785</v>
      </c>
      <c r="S46" s="30">
        <v>105.87197208748212</v>
      </c>
      <c r="T46" s="36"/>
      <c r="U46" s="108"/>
    </row>
    <row r="47" spans="1:21">
      <c r="A47" s="107"/>
      <c r="B47" s="36"/>
      <c r="C47" s="36"/>
      <c r="D47" s="36"/>
      <c r="E47" s="36"/>
      <c r="F47" s="36"/>
      <c r="G47" s="36"/>
      <c r="H47" s="36"/>
      <c r="I47" s="36"/>
      <c r="J47" s="36"/>
      <c r="K47" s="36"/>
      <c r="L47" s="36"/>
      <c r="M47" s="36"/>
      <c r="N47" s="36"/>
      <c r="O47" s="36"/>
      <c r="P47" s="36"/>
      <c r="Q47" s="36"/>
      <c r="R47" s="36"/>
      <c r="S47" s="111"/>
      <c r="T47" s="36"/>
      <c r="U47" s="108"/>
    </row>
    <row r="48" spans="1:21" ht="15">
      <c r="A48" s="107"/>
      <c r="B48" s="256" t="s">
        <v>35</v>
      </c>
      <c r="C48" s="257"/>
      <c r="D48" s="257"/>
      <c r="E48" s="257"/>
      <c r="F48" s="257"/>
      <c r="G48" s="257"/>
      <c r="H48" s="257"/>
      <c r="I48" s="257"/>
      <c r="J48" s="257"/>
      <c r="K48" s="257"/>
      <c r="L48" s="257"/>
      <c r="M48" s="257"/>
      <c r="N48" s="257"/>
      <c r="O48" s="257"/>
      <c r="P48" s="257"/>
      <c r="Q48" s="257"/>
      <c r="R48" s="257"/>
      <c r="S48" s="258"/>
      <c r="T48" s="36"/>
      <c r="U48" s="108"/>
    </row>
    <row r="49" spans="1:21" ht="12.75" customHeight="1">
      <c r="A49" s="107"/>
      <c r="B49" s="278" t="s">
        <v>179</v>
      </c>
      <c r="C49" s="279"/>
      <c r="D49" s="279"/>
      <c r="E49" s="279"/>
      <c r="F49" s="279"/>
      <c r="G49" s="279"/>
      <c r="H49" s="279"/>
      <c r="I49" s="279"/>
      <c r="J49" s="279"/>
      <c r="K49" s="279"/>
      <c r="L49" s="279"/>
      <c r="M49" s="279"/>
      <c r="N49" s="279"/>
      <c r="O49" s="279"/>
      <c r="P49" s="279"/>
      <c r="Q49" s="279"/>
      <c r="R49" s="279"/>
      <c r="S49" s="250"/>
      <c r="T49" s="36"/>
      <c r="U49" s="108"/>
    </row>
    <row r="50" spans="1:21" ht="14.25" customHeight="1">
      <c r="A50" s="107"/>
      <c r="B50" s="281"/>
      <c r="C50" s="282"/>
      <c r="D50" s="282"/>
      <c r="E50" s="282"/>
      <c r="F50" s="282"/>
      <c r="G50" s="282"/>
      <c r="H50" s="282"/>
      <c r="I50" s="282"/>
      <c r="J50" s="282"/>
      <c r="K50" s="282"/>
      <c r="L50" s="282"/>
      <c r="M50" s="282"/>
      <c r="N50" s="282"/>
      <c r="O50" s="282"/>
      <c r="P50" s="282"/>
      <c r="Q50" s="282"/>
      <c r="R50" s="282"/>
      <c r="S50" s="251"/>
      <c r="T50" s="36"/>
      <c r="U50" s="108"/>
    </row>
    <row r="51" spans="1:21">
      <c r="A51" s="107"/>
      <c r="B51" s="36"/>
      <c r="C51" s="36"/>
      <c r="D51" s="36"/>
      <c r="E51" s="36"/>
      <c r="F51" s="36"/>
      <c r="G51" s="36"/>
      <c r="H51" s="36"/>
      <c r="I51" s="36"/>
      <c r="J51" s="36"/>
      <c r="K51" s="36"/>
      <c r="L51" s="36"/>
      <c r="M51" s="36"/>
      <c r="N51" s="36"/>
      <c r="O51" s="36"/>
      <c r="P51" s="36"/>
      <c r="Q51" s="36"/>
      <c r="R51" s="36"/>
      <c r="S51" s="36"/>
      <c r="T51" s="36"/>
      <c r="U51" s="108"/>
    </row>
    <row r="52" spans="1:21">
      <c r="A52" s="107"/>
      <c r="B52" s="36"/>
      <c r="C52" s="36"/>
      <c r="D52" s="36"/>
      <c r="E52" s="36"/>
      <c r="F52" s="36"/>
      <c r="G52" s="36"/>
      <c r="H52" s="36"/>
      <c r="I52" s="36"/>
      <c r="J52" s="36"/>
      <c r="K52" s="36"/>
      <c r="L52" s="36"/>
      <c r="M52" s="36"/>
      <c r="N52" s="36"/>
      <c r="O52" s="36"/>
      <c r="P52" s="36"/>
      <c r="Q52" s="36"/>
      <c r="R52" s="36"/>
      <c r="S52" s="36"/>
      <c r="T52" s="36"/>
      <c r="U52" s="108"/>
    </row>
    <row r="53" spans="1:21">
      <c r="A53" s="107"/>
      <c r="B53" s="36"/>
      <c r="C53" s="36"/>
      <c r="D53" s="36"/>
      <c r="E53" s="36"/>
      <c r="F53" s="36"/>
      <c r="G53" s="36"/>
      <c r="H53" s="36"/>
      <c r="I53" s="36"/>
      <c r="J53" s="36"/>
      <c r="K53" s="36"/>
      <c r="L53" s="36"/>
      <c r="M53" s="36"/>
      <c r="N53" s="36"/>
      <c r="O53" s="36"/>
      <c r="P53" s="36"/>
      <c r="Q53" s="36"/>
      <c r="R53" s="36"/>
      <c r="S53" s="36"/>
      <c r="T53" s="36"/>
      <c r="U53" s="108"/>
    </row>
    <row r="54" spans="1:21">
      <c r="A54" s="107"/>
      <c r="B54" s="36"/>
      <c r="C54" s="36"/>
      <c r="D54" s="36"/>
      <c r="E54" s="36"/>
      <c r="F54" s="36"/>
      <c r="G54" s="36"/>
      <c r="H54" s="36"/>
      <c r="I54" s="36"/>
      <c r="J54" s="36"/>
      <c r="K54" s="36"/>
      <c r="L54" s="36"/>
      <c r="M54" s="36"/>
      <c r="N54" s="36"/>
      <c r="O54" s="36"/>
      <c r="P54" s="36"/>
      <c r="Q54" s="36"/>
      <c r="R54" s="36"/>
      <c r="S54" s="36"/>
      <c r="T54" s="36"/>
      <c r="U54" s="108"/>
    </row>
    <row r="55" spans="1:21">
      <c r="A55" s="107"/>
      <c r="B55" s="36"/>
      <c r="C55" s="36"/>
      <c r="D55" s="36"/>
      <c r="E55" s="36"/>
      <c r="F55" s="36"/>
      <c r="G55" s="36"/>
      <c r="H55" s="36"/>
      <c r="I55" s="36"/>
      <c r="J55" s="36"/>
      <c r="K55" s="36"/>
      <c r="L55" s="36"/>
      <c r="M55" s="36"/>
      <c r="N55" s="36"/>
      <c r="O55" s="36"/>
      <c r="P55" s="36"/>
      <c r="Q55" s="36"/>
      <c r="R55" s="36"/>
      <c r="S55" s="36"/>
      <c r="T55" s="36"/>
      <c r="U55" s="108"/>
    </row>
    <row r="56" spans="1:21">
      <c r="A56" s="112"/>
      <c r="B56" s="113"/>
      <c r="C56" s="113"/>
      <c r="D56" s="113"/>
      <c r="E56" s="113"/>
      <c r="F56" s="113"/>
      <c r="G56" s="113"/>
      <c r="H56" s="113"/>
      <c r="I56" s="113"/>
      <c r="J56" s="113"/>
      <c r="K56" s="113"/>
      <c r="L56" s="113"/>
      <c r="M56" s="113"/>
      <c r="N56" s="113"/>
      <c r="O56" s="113"/>
      <c r="P56" s="113"/>
      <c r="Q56" s="113"/>
      <c r="R56" s="113"/>
      <c r="S56" s="113"/>
      <c r="T56" s="113"/>
      <c r="U56" s="114"/>
    </row>
  </sheetData>
  <mergeCells count="4">
    <mergeCell ref="B4:N4"/>
    <mergeCell ref="B27:N27"/>
    <mergeCell ref="B49:R50"/>
    <mergeCell ref="B29:S29"/>
  </mergeCells>
  <pageMargins left="0.74803149606299213" right="0.74803149606299213" top="0.98425196850393704" bottom="0.98425196850393704" header="0.51181102362204722" footer="0.51181102362204722"/>
  <pageSetup paperSize="9" scale="38" fitToHeight="0" orientation="portrait" r:id="rId1"/>
  <headerFooter alignWithMargins="0"/>
  <ignoredErrors>
    <ignoredError sqref="D31:S31"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8DF83-3C53-40CC-9560-D8E84A982A3B}">
  <sheetPr codeName="Sheet28">
    <pageSetUpPr fitToPage="1"/>
  </sheetPr>
  <dimension ref="B4:S49"/>
  <sheetViews>
    <sheetView showGridLines="0" workbookViewId="0"/>
  </sheetViews>
  <sheetFormatPr defaultColWidth="9.140625" defaultRowHeight="12.75"/>
  <cols>
    <col min="1" max="1" width="7.7109375" style="35" customWidth="1"/>
    <col min="2" max="2" width="29.5703125" style="35" customWidth="1"/>
    <col min="3" max="3" width="9.140625" style="35"/>
    <col min="4" max="15" width="10.140625" style="35" customWidth="1"/>
    <col min="16" max="16" width="9.140625" style="35"/>
    <col min="17" max="18" width="9.140625" style="35" customWidth="1"/>
    <col min="19" max="16384" width="9.140625" style="35"/>
  </cols>
  <sheetData>
    <row r="4" spans="2:19" ht="27.75">
      <c r="B4" s="292" t="s">
        <v>180</v>
      </c>
      <c r="C4" s="292"/>
      <c r="D4" s="292"/>
      <c r="E4" s="292"/>
      <c r="F4" s="292"/>
      <c r="G4" s="292"/>
      <c r="H4" s="292"/>
      <c r="I4" s="292"/>
      <c r="J4" s="292"/>
      <c r="K4" s="292"/>
      <c r="L4" s="292"/>
      <c r="M4" s="292"/>
      <c r="N4" s="292"/>
      <c r="O4" s="259"/>
      <c r="P4" s="259"/>
      <c r="Q4" s="259"/>
      <c r="R4" s="259"/>
      <c r="S4" s="259"/>
    </row>
    <row r="9" spans="2:19" hidden="1"/>
    <row r="10" spans="2:19" hidden="1"/>
    <row r="11" spans="2:19" hidden="1"/>
    <row r="12" spans="2:19" hidden="1"/>
    <row r="17" spans="2:19">
      <c r="C17" s="35" t="s">
        <v>58</v>
      </c>
    </row>
    <row r="20" spans="2:19" hidden="1"/>
    <row r="27" spans="2:19" ht="41.25" customHeight="1">
      <c r="B27" s="293"/>
      <c r="C27" s="293"/>
      <c r="D27" s="293"/>
      <c r="E27" s="293"/>
      <c r="F27" s="293"/>
      <c r="G27" s="293"/>
      <c r="H27" s="293"/>
      <c r="I27" s="293"/>
      <c r="J27" s="293"/>
      <c r="K27" s="293"/>
      <c r="L27" s="293"/>
      <c r="M27" s="293"/>
      <c r="N27" s="293"/>
      <c r="O27" s="71"/>
    </row>
    <row r="28" spans="2:19" ht="22.5" customHeight="1"/>
    <row r="29" spans="2:19" ht="66" customHeight="1">
      <c r="B29" s="275" t="s">
        <v>181</v>
      </c>
      <c r="C29" s="276"/>
      <c r="D29" s="276"/>
      <c r="E29" s="276"/>
      <c r="F29" s="276"/>
      <c r="G29" s="276"/>
      <c r="H29" s="276"/>
      <c r="I29" s="276"/>
      <c r="J29" s="276"/>
      <c r="K29" s="276"/>
      <c r="L29" s="276"/>
      <c r="M29" s="276"/>
      <c r="N29" s="276"/>
      <c r="O29" s="276"/>
      <c r="P29" s="276"/>
      <c r="Q29" s="276"/>
      <c r="R29" s="276"/>
      <c r="S29" s="277"/>
    </row>
    <row r="30" spans="2:19" ht="31.5" customHeight="1">
      <c r="B30" s="6" t="s">
        <v>182</v>
      </c>
    </row>
    <row r="31" spans="2:19" ht="15" thickBot="1">
      <c r="B31" s="26"/>
      <c r="C31" s="26" t="s">
        <v>0</v>
      </c>
      <c r="D31" s="27" t="s">
        <v>1</v>
      </c>
      <c r="E31" s="27" t="s">
        <v>2</v>
      </c>
      <c r="F31" s="27" t="s">
        <v>3</v>
      </c>
      <c r="G31" s="27" t="s">
        <v>4</v>
      </c>
      <c r="H31" s="27" t="s">
        <v>5</v>
      </c>
      <c r="I31" s="27" t="s">
        <v>6</v>
      </c>
      <c r="J31" s="27" t="s">
        <v>7</v>
      </c>
      <c r="K31" s="27" t="s">
        <v>8</v>
      </c>
      <c r="L31" s="27" t="s">
        <v>9</v>
      </c>
      <c r="M31" s="27" t="s">
        <v>10</v>
      </c>
      <c r="N31" s="27" t="s">
        <v>29</v>
      </c>
      <c r="O31" s="27" t="s">
        <v>30</v>
      </c>
      <c r="P31" s="27" t="s">
        <v>31</v>
      </c>
      <c r="Q31" s="27" t="s">
        <v>32</v>
      </c>
      <c r="R31" s="27" t="s">
        <v>33</v>
      </c>
      <c r="S31" s="27" t="s">
        <v>34</v>
      </c>
    </row>
    <row r="32" spans="2:19" ht="14.25">
      <c r="B32" s="72" t="s">
        <v>43</v>
      </c>
      <c r="C32" s="72" t="s">
        <v>11</v>
      </c>
      <c r="D32" s="73">
        <v>0.71</v>
      </c>
      <c r="E32" s="73">
        <v>0.64</v>
      </c>
      <c r="F32" s="73">
        <v>0.56000000000000005</v>
      </c>
      <c r="G32" s="73">
        <v>0.59</v>
      </c>
      <c r="H32" s="73">
        <v>0.62</v>
      </c>
      <c r="I32" s="73">
        <v>0.8</v>
      </c>
      <c r="J32" s="73">
        <v>0.63</v>
      </c>
      <c r="K32" s="73">
        <v>0.59</v>
      </c>
      <c r="L32" s="73">
        <v>0.498</v>
      </c>
      <c r="M32" s="73">
        <v>0.60499999999999998</v>
      </c>
      <c r="N32" s="73">
        <v>0.67451152128542502</v>
      </c>
      <c r="O32" s="73">
        <v>0.7</v>
      </c>
      <c r="P32" s="73">
        <v>0.5</v>
      </c>
      <c r="Q32" s="73">
        <v>0.63424599999999998</v>
      </c>
      <c r="R32" s="73">
        <v>0.48943500000000001</v>
      </c>
      <c r="S32" s="73">
        <v>0.52330399999999999</v>
      </c>
    </row>
    <row r="33" spans="2:19" ht="14.25">
      <c r="B33" s="72" t="s">
        <v>12</v>
      </c>
      <c r="C33" s="72" t="s">
        <v>13</v>
      </c>
      <c r="D33" s="73">
        <v>1.155</v>
      </c>
      <c r="E33" s="73">
        <v>1.0429999999999999</v>
      </c>
      <c r="F33" s="73">
        <v>1.151</v>
      </c>
      <c r="G33" s="73">
        <v>1.3009999999999999</v>
      </c>
      <c r="H33" s="73">
        <v>1.06</v>
      </c>
      <c r="I33" s="73">
        <v>1.032</v>
      </c>
      <c r="J33" s="73">
        <v>0.8831</v>
      </c>
      <c r="K33" s="73">
        <v>0.73250000000000004</v>
      </c>
      <c r="L33" s="73">
        <v>0.82499999999999996</v>
      </c>
      <c r="M33" s="73">
        <v>0.68500000000000005</v>
      </c>
      <c r="N33" s="73">
        <v>0.702848472930096</v>
      </c>
      <c r="O33" s="73">
        <v>0.71340029662555104</v>
      </c>
      <c r="P33" s="73">
        <v>0.67759999999999998</v>
      </c>
      <c r="Q33" s="73">
        <v>0.66</v>
      </c>
      <c r="R33" s="73">
        <v>0.68397513183544001</v>
      </c>
      <c r="S33" s="73">
        <v>0.56248750998800001</v>
      </c>
    </row>
    <row r="34" spans="2:19" ht="14.25">
      <c r="B34" s="72" t="s">
        <v>14</v>
      </c>
      <c r="C34" s="72" t="s">
        <v>13</v>
      </c>
      <c r="D34" s="73">
        <v>1.212</v>
      </c>
      <c r="E34" s="73">
        <v>1.22</v>
      </c>
      <c r="F34" s="73">
        <v>1.232</v>
      </c>
      <c r="G34" s="73">
        <v>1.1020000000000001</v>
      </c>
      <c r="H34" s="73">
        <v>0.97299999999999998</v>
      </c>
      <c r="I34" s="73">
        <v>0.89800000000000002</v>
      </c>
      <c r="J34" s="73">
        <v>1.0129999999999999</v>
      </c>
      <c r="K34" s="73">
        <v>1.216</v>
      </c>
      <c r="L34" s="73">
        <v>0.98</v>
      </c>
      <c r="M34" s="73">
        <v>1.0922912325560199</v>
      </c>
      <c r="N34" s="73">
        <v>0.87428641812437002</v>
      </c>
      <c r="O34" s="73">
        <v>0.85216377598530901</v>
      </c>
      <c r="P34" s="73">
        <v>0.782759242134621</v>
      </c>
      <c r="Q34" s="73">
        <v>0.82332106960351603</v>
      </c>
      <c r="R34" s="73">
        <v>0.78570038882809601</v>
      </c>
      <c r="S34" s="73">
        <v>0.61879756740457403</v>
      </c>
    </row>
    <row r="35" spans="2:19" ht="14.25">
      <c r="B35" s="72" t="s">
        <v>15</v>
      </c>
      <c r="C35" s="72" t="s">
        <v>13</v>
      </c>
      <c r="D35" s="73">
        <v>2.637</v>
      </c>
      <c r="E35" s="73">
        <v>2.2989999999999999</v>
      </c>
      <c r="F35" s="73">
        <v>2.2549999999999999</v>
      </c>
      <c r="G35" s="73">
        <v>2.3370000000000002</v>
      </c>
      <c r="H35" s="73">
        <v>1.996</v>
      </c>
      <c r="I35" s="73">
        <v>1.8660000000000001</v>
      </c>
      <c r="J35" s="73">
        <v>2.121</v>
      </c>
      <c r="K35" s="73">
        <v>1.847</v>
      </c>
      <c r="L35" s="73">
        <v>1.726</v>
      </c>
      <c r="M35" s="73">
        <v>1.96816573822055</v>
      </c>
      <c r="N35" s="73">
        <v>1.7670367702052401</v>
      </c>
      <c r="O35" s="73">
        <v>1.86014383876332</v>
      </c>
      <c r="P35" s="73">
        <v>1.7803482452535999</v>
      </c>
      <c r="Q35" s="73">
        <v>1.8747</v>
      </c>
      <c r="R35" s="73">
        <v>1.7655563228995801</v>
      </c>
      <c r="S35" s="73">
        <v>1.7024547301093</v>
      </c>
    </row>
    <row r="36" spans="2:19" ht="14.25">
      <c r="B36" s="72" t="s">
        <v>16</v>
      </c>
      <c r="C36" s="72" t="s">
        <v>17</v>
      </c>
      <c r="D36" s="73">
        <v>1.71626633730805</v>
      </c>
      <c r="E36" s="73">
        <v>1.25492911335053</v>
      </c>
      <c r="F36" s="73">
        <v>1.3765181505089099</v>
      </c>
      <c r="G36" s="73">
        <v>1.29718837309197</v>
      </c>
      <c r="H36" s="73">
        <v>1.38272794442174</v>
      </c>
      <c r="I36" s="73">
        <v>1.10031841965523</v>
      </c>
      <c r="J36" s="73">
        <v>0.847485134414796</v>
      </c>
      <c r="K36" s="73">
        <v>0.882382905805419</v>
      </c>
      <c r="L36" s="73">
        <v>0.89290000000000003</v>
      </c>
      <c r="M36" s="73">
        <v>0.91400000000000003</v>
      </c>
      <c r="N36" s="73">
        <v>0.86429999999999996</v>
      </c>
      <c r="O36" s="73">
        <v>0.75019999999999998</v>
      </c>
      <c r="P36" s="73">
        <v>0.74904000000000004</v>
      </c>
      <c r="Q36" s="73">
        <v>0.76917000000000002</v>
      </c>
      <c r="R36" s="73">
        <v>0.76370000000000005</v>
      </c>
      <c r="S36" s="73">
        <v>0.73709999999999998</v>
      </c>
    </row>
    <row r="37" spans="2:19" ht="14.25">
      <c r="B37" s="72" t="s">
        <v>18</v>
      </c>
      <c r="C37" s="72" t="s">
        <v>17</v>
      </c>
      <c r="D37" s="73">
        <v>3.9460000000000002</v>
      </c>
      <c r="E37" s="73">
        <v>2.7490000000000001</v>
      </c>
      <c r="F37" s="73">
        <v>2.9390000000000001</v>
      </c>
      <c r="G37" s="73">
        <v>3.423</v>
      </c>
      <c r="H37" s="73">
        <v>3.2730000000000001</v>
      </c>
      <c r="I37" s="73">
        <v>2.831</v>
      </c>
      <c r="J37" s="73">
        <v>2.71</v>
      </c>
      <c r="K37" s="73">
        <v>2.4220000000000002</v>
      </c>
      <c r="L37" s="73">
        <v>2.3170000000000002</v>
      </c>
      <c r="M37" s="73">
        <v>2.5192000000000001</v>
      </c>
      <c r="N37" s="73">
        <v>2.4944999999999999</v>
      </c>
      <c r="O37" s="73">
        <v>2.1408999999999998</v>
      </c>
      <c r="P37" s="73">
        <v>2.1739000000000002</v>
      </c>
      <c r="Q37" s="73">
        <v>2.3006000000000002</v>
      </c>
      <c r="R37" s="73">
        <v>2.4253</v>
      </c>
      <c r="S37" s="73">
        <v>2.2235999999999998</v>
      </c>
    </row>
    <row r="38" spans="2:19" ht="14.25">
      <c r="B38" s="72" t="s">
        <v>19</v>
      </c>
      <c r="C38" s="72" t="s">
        <v>20</v>
      </c>
      <c r="D38" s="73">
        <v>1.663</v>
      </c>
      <c r="E38" s="73">
        <v>1.736</v>
      </c>
      <c r="F38" s="73">
        <v>1.353</v>
      </c>
      <c r="G38" s="73">
        <v>1.3740000000000001</v>
      </c>
      <c r="H38" s="73">
        <v>1.649</v>
      </c>
      <c r="I38" s="73">
        <v>1.546</v>
      </c>
      <c r="J38" s="73">
        <v>1.3080000000000001</v>
      </c>
      <c r="K38" s="73">
        <v>1.3260000000000001</v>
      </c>
      <c r="L38" s="73">
        <v>1.446</v>
      </c>
      <c r="M38" s="73">
        <v>1.123</v>
      </c>
      <c r="N38" s="73">
        <v>1.2010000000000001</v>
      </c>
      <c r="O38" s="73">
        <v>1.244</v>
      </c>
      <c r="P38" s="73">
        <v>1.1419999999999999</v>
      </c>
      <c r="Q38" s="73">
        <v>1.131</v>
      </c>
      <c r="R38" s="73">
        <v>0.9</v>
      </c>
      <c r="S38" s="73">
        <v>0.96</v>
      </c>
    </row>
    <row r="39" spans="2:19" ht="14.25">
      <c r="B39" s="72" t="s">
        <v>21</v>
      </c>
      <c r="C39" s="72" t="s">
        <v>22</v>
      </c>
      <c r="D39" s="73">
        <v>2.04</v>
      </c>
      <c r="E39" s="73">
        <v>1.77</v>
      </c>
      <c r="F39" s="73">
        <v>1.77</v>
      </c>
      <c r="G39" s="73">
        <v>1.72</v>
      </c>
      <c r="H39" s="73">
        <v>1.84</v>
      </c>
      <c r="I39" s="73">
        <v>1.45</v>
      </c>
      <c r="J39" s="73">
        <v>1.73</v>
      </c>
      <c r="K39" s="73">
        <v>1.46</v>
      </c>
      <c r="L39" s="73">
        <v>1.8184398931432</v>
      </c>
      <c r="M39" s="73">
        <v>1.298</v>
      </c>
      <c r="N39" s="73">
        <v>1.5589999999999999</v>
      </c>
      <c r="O39" s="73">
        <v>1.4490000000000001</v>
      </c>
      <c r="P39" s="73">
        <v>1.65887837000012</v>
      </c>
      <c r="Q39" s="73">
        <v>1.55849945199989</v>
      </c>
      <c r="R39" s="73">
        <v>1.4751316490000199</v>
      </c>
      <c r="S39" s="73">
        <v>1.53765561099991</v>
      </c>
    </row>
    <row r="40" spans="2:19" ht="14.25">
      <c r="B40" s="72" t="s">
        <v>23</v>
      </c>
      <c r="C40" s="72" t="s">
        <v>24</v>
      </c>
      <c r="D40" s="73">
        <v>2.4910000000000001</v>
      </c>
      <c r="E40" s="73">
        <v>2.327</v>
      </c>
      <c r="F40" s="73">
        <v>1.956</v>
      </c>
      <c r="G40" s="73">
        <v>2.1840000000000002</v>
      </c>
      <c r="H40" s="73">
        <v>1.91</v>
      </c>
      <c r="I40" s="73">
        <v>1.9410000000000001</v>
      </c>
      <c r="J40" s="73">
        <v>1.655</v>
      </c>
      <c r="K40" s="73">
        <v>1.8993122083398299</v>
      </c>
      <c r="L40" s="73">
        <v>1.80363058702446</v>
      </c>
      <c r="M40" s="73">
        <v>1.72617858339117</v>
      </c>
      <c r="N40" s="73">
        <v>1.68895348837209</v>
      </c>
      <c r="O40" s="73">
        <v>1.49997354006422</v>
      </c>
      <c r="P40" s="73">
        <v>1.87022645308317</v>
      </c>
      <c r="Q40" s="73">
        <v>1.76538784092649</v>
      </c>
      <c r="R40" s="74">
        <v>1.78442288798798</v>
      </c>
      <c r="S40" s="74">
        <v>1.2583853914805601</v>
      </c>
    </row>
    <row r="41" spans="2:19" ht="14.25">
      <c r="B41" s="72" t="s">
        <v>25</v>
      </c>
      <c r="C41" s="72" t="s">
        <v>24</v>
      </c>
      <c r="D41" s="73">
        <v>0.53116918957042902</v>
      </c>
      <c r="E41" s="73">
        <v>0.468300985933507</v>
      </c>
      <c r="F41" s="73">
        <v>0.30723715961154202</v>
      </c>
      <c r="G41" s="73">
        <v>0.54598915046999696</v>
      </c>
      <c r="H41" s="73">
        <v>0.43566630861019201</v>
      </c>
      <c r="I41" s="73">
        <v>0.402975972679604</v>
      </c>
      <c r="J41" s="73">
        <v>0.46894750174147898</v>
      </c>
      <c r="K41" s="73">
        <v>0.39452718435981199</v>
      </c>
      <c r="L41" s="73">
        <v>0.41583952847700201</v>
      </c>
      <c r="M41" s="73">
        <v>0.39037790116430998</v>
      </c>
      <c r="N41" s="73">
        <v>0.4</v>
      </c>
      <c r="O41" s="73">
        <v>0.333962928772712</v>
      </c>
      <c r="P41" s="73">
        <v>0.3428704377963</v>
      </c>
      <c r="Q41" s="73">
        <v>0.25695310129795002</v>
      </c>
      <c r="R41" s="74">
        <v>0.38689628539017001</v>
      </c>
      <c r="S41" s="74">
        <v>0.3262800837</v>
      </c>
    </row>
    <row r="42" spans="2:19" ht="14.25">
      <c r="B42" s="72" t="s">
        <v>26</v>
      </c>
      <c r="C42" s="72" t="s">
        <v>24</v>
      </c>
      <c r="D42" s="73">
        <v>1.18939135536333</v>
      </c>
      <c r="E42" s="73">
        <v>1.3185788933501399</v>
      </c>
      <c r="F42" s="73">
        <v>1.0038463063563201</v>
      </c>
      <c r="G42" s="73">
        <v>1.17244949106122</v>
      </c>
      <c r="H42" s="73">
        <v>0.93637878797666596</v>
      </c>
      <c r="I42" s="73">
        <v>0.90285356871605404</v>
      </c>
      <c r="J42" s="73">
        <v>0.92303737580823197</v>
      </c>
      <c r="K42" s="73">
        <v>1.1120691277483301</v>
      </c>
      <c r="L42" s="73">
        <v>0.95631051191945404</v>
      </c>
      <c r="M42" s="73">
        <v>0.77269092798451899</v>
      </c>
      <c r="N42" s="73">
        <v>0.87707476801085005</v>
      </c>
      <c r="O42" s="73">
        <v>0.789672679488711</v>
      </c>
      <c r="P42" s="73">
        <v>0.73189390522471698</v>
      </c>
      <c r="Q42" s="73">
        <v>0.79510822338715603</v>
      </c>
      <c r="R42" s="74">
        <v>0.80279357905400095</v>
      </c>
      <c r="S42" s="74">
        <v>0.72545298862004204</v>
      </c>
    </row>
    <row r="43" spans="2:19" ht="14.25">
      <c r="B43" s="72" t="s">
        <v>27</v>
      </c>
      <c r="C43" s="72" t="s">
        <v>24</v>
      </c>
      <c r="D43" s="73">
        <v>1.89439112423003</v>
      </c>
      <c r="E43" s="73">
        <v>1.7331809061082299</v>
      </c>
      <c r="F43" s="73">
        <v>1.49811155221209</v>
      </c>
      <c r="G43" s="73">
        <v>1.81168529065866</v>
      </c>
      <c r="H43" s="73">
        <v>1.76684296866163</v>
      </c>
      <c r="I43" s="73">
        <v>1.3512280167703701</v>
      </c>
      <c r="J43" s="73">
        <v>1.3730259960714699</v>
      </c>
      <c r="K43" s="73">
        <v>1.4363829921479701</v>
      </c>
      <c r="L43" s="73">
        <v>1.6008364060207501</v>
      </c>
      <c r="M43" s="73">
        <v>1.3803508909186999</v>
      </c>
      <c r="N43" s="73">
        <v>1.3</v>
      </c>
      <c r="O43" s="73">
        <v>1.11293036353424</v>
      </c>
      <c r="P43" s="73">
        <v>1.2778017331654501</v>
      </c>
      <c r="Q43" s="73">
        <v>1.4421849094143</v>
      </c>
      <c r="R43" s="74">
        <v>1.2498276241999999</v>
      </c>
      <c r="S43" s="74">
        <v>1.2651522628</v>
      </c>
    </row>
    <row r="44" spans="2:19" ht="14.25">
      <c r="B44" s="72" t="s">
        <v>28</v>
      </c>
      <c r="C44" s="72" t="s">
        <v>24</v>
      </c>
      <c r="D44" s="73">
        <v>0.920486600319943</v>
      </c>
      <c r="E44" s="73">
        <v>1.0668538396157801</v>
      </c>
      <c r="F44" s="73">
        <v>1.30452960387697</v>
      </c>
      <c r="G44" s="73">
        <v>1.3012188970088401</v>
      </c>
      <c r="H44" s="73">
        <v>0.98301365450156097</v>
      </c>
      <c r="I44" s="73">
        <v>0.95967116572529598</v>
      </c>
      <c r="J44" s="73">
        <v>1.09180572549386</v>
      </c>
      <c r="K44" s="73">
        <v>1.01</v>
      </c>
      <c r="L44" s="73">
        <v>1.0003570592197399</v>
      </c>
      <c r="M44" s="73">
        <v>0.90800000000000003</v>
      </c>
      <c r="N44" s="73">
        <v>0.80517788089713904</v>
      </c>
      <c r="O44" s="73">
        <v>0.64237100000000003</v>
      </c>
      <c r="P44" s="73">
        <v>0.58430239559653196</v>
      </c>
      <c r="Q44" s="73">
        <v>0.58999000000000001</v>
      </c>
      <c r="R44" s="74">
        <v>0.53756000000000004</v>
      </c>
      <c r="S44" s="74">
        <v>0.41385</v>
      </c>
    </row>
    <row r="45" spans="2:19" ht="14.25">
      <c r="B45" s="72" t="s">
        <v>40</v>
      </c>
      <c r="C45" s="72" t="s">
        <v>41</v>
      </c>
      <c r="D45" s="73">
        <v>3.6130469990700802</v>
      </c>
      <c r="E45" s="73">
        <v>3.33316255470822</v>
      </c>
      <c r="F45" s="73">
        <v>2.7755019789467399</v>
      </c>
      <c r="G45" s="73">
        <v>3.6828481890693601</v>
      </c>
      <c r="H45" s="73">
        <v>2.5621223202278598</v>
      </c>
      <c r="I45" s="73">
        <v>3.6453932946337102</v>
      </c>
      <c r="J45" s="73">
        <v>3.4557791256447401</v>
      </c>
      <c r="K45" s="73">
        <v>3.4559260833449001</v>
      </c>
      <c r="L45" s="73">
        <v>1.7397214614955401</v>
      </c>
      <c r="M45" s="73">
        <v>1.85241810775495</v>
      </c>
      <c r="N45" s="73">
        <v>2.6257002320168699</v>
      </c>
      <c r="O45" s="73">
        <v>2.7459683525629899</v>
      </c>
      <c r="P45" s="73">
        <v>2.39</v>
      </c>
      <c r="Q45" s="73">
        <v>2.3959999999999999</v>
      </c>
      <c r="R45" s="73">
        <v>2.3559999999999999</v>
      </c>
      <c r="S45" s="73">
        <v>2.2330000000000001</v>
      </c>
    </row>
    <row r="46" spans="2:19" ht="15" thickBot="1">
      <c r="B46" s="26" t="s">
        <v>178</v>
      </c>
      <c r="C46" s="26"/>
      <c r="D46" s="75">
        <v>1.7663381069841573</v>
      </c>
      <c r="E46" s="75">
        <v>1.5516664767153325</v>
      </c>
      <c r="F46" s="75">
        <v>1.51718007064752</v>
      </c>
      <c r="G46" s="75">
        <v>1.6250429168052936</v>
      </c>
      <c r="H46" s="75">
        <v>1.5063802174908199</v>
      </c>
      <c r="I46" s="75">
        <v>1.3690524661500689</v>
      </c>
      <c r="J46" s="75">
        <v>1.3085794913842039</v>
      </c>
      <c r="K46" s="75">
        <v>1.2754726488256785</v>
      </c>
      <c r="L46" s="75">
        <v>1.2579894447743385</v>
      </c>
      <c r="M46" s="75">
        <v>1.2083898090963043</v>
      </c>
      <c r="N46" s="75">
        <v>1.1734409566878719</v>
      </c>
      <c r="O46" s="75">
        <v>1.096245158057324</v>
      </c>
      <c r="P46" s="75">
        <v>1.1024563066372959</v>
      </c>
      <c r="Q46" s="75">
        <v>1.1280097228104555</v>
      </c>
      <c r="R46" s="75">
        <v>1.0879435769806172</v>
      </c>
      <c r="S46" s="75">
        <v>0.98321637199741119</v>
      </c>
    </row>
    <row r="47" spans="2:19">
      <c r="S47" s="76"/>
    </row>
    <row r="48" spans="2:19" ht="18.95" customHeight="1">
      <c r="B48" s="256" t="s">
        <v>35</v>
      </c>
      <c r="C48" s="257"/>
      <c r="D48" s="257"/>
      <c r="E48" s="257"/>
      <c r="F48" s="257"/>
      <c r="G48" s="257"/>
      <c r="H48" s="257"/>
      <c r="I48" s="257"/>
      <c r="J48" s="257"/>
      <c r="K48" s="257"/>
      <c r="L48" s="257"/>
      <c r="M48" s="257"/>
      <c r="N48" s="257"/>
      <c r="O48" s="257"/>
      <c r="P48" s="257"/>
      <c r="Q48" s="257"/>
      <c r="R48" s="257"/>
      <c r="S48" s="258"/>
    </row>
    <row r="49" spans="2:19" ht="18.95" customHeight="1">
      <c r="B49" s="281" t="s">
        <v>179</v>
      </c>
      <c r="C49" s="282"/>
      <c r="D49" s="282"/>
      <c r="E49" s="282"/>
      <c r="F49" s="282"/>
      <c r="G49" s="282"/>
      <c r="H49" s="282"/>
      <c r="I49" s="282"/>
      <c r="J49" s="282"/>
      <c r="K49" s="282"/>
      <c r="L49" s="282"/>
      <c r="M49" s="282"/>
      <c r="N49" s="282"/>
      <c r="O49" s="282"/>
      <c r="P49" s="282"/>
      <c r="Q49" s="282"/>
      <c r="R49" s="282"/>
      <c r="S49" s="283"/>
    </row>
  </sheetData>
  <mergeCells count="4">
    <mergeCell ref="B4:N4"/>
    <mergeCell ref="B27:N27"/>
    <mergeCell ref="B29:S29"/>
    <mergeCell ref="B49:S49"/>
  </mergeCells>
  <pageMargins left="0.74803149606299213" right="0.74803149606299213" top="0.98425196850393704" bottom="0.98425196850393704" header="0.51181102362204722" footer="0.51181102362204722"/>
  <pageSetup paperSize="9" scale="38" fitToHeight="0" orientation="portrait" r:id="rId1"/>
  <headerFooter alignWithMargins="0"/>
  <ignoredErrors>
    <ignoredError sqref="D31:S3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F109B-1CB0-44CC-BBA6-D9141A4E0824}">
  <sheetPr codeName="Sheet29">
    <pageSetUpPr fitToPage="1"/>
  </sheetPr>
  <dimension ref="B4:S74"/>
  <sheetViews>
    <sheetView showGridLines="0" workbookViewId="0"/>
  </sheetViews>
  <sheetFormatPr defaultColWidth="9.140625" defaultRowHeight="12.75"/>
  <cols>
    <col min="1" max="1" width="7.7109375" style="35" customWidth="1"/>
    <col min="2" max="2" width="29.5703125" style="35" customWidth="1"/>
    <col min="3" max="3" width="9.140625" style="35"/>
    <col min="4" max="19" width="10.140625" style="35" customWidth="1"/>
    <col min="20" max="16384" width="9.140625" style="35"/>
  </cols>
  <sheetData>
    <row r="4" spans="2:19" ht="27.75">
      <c r="B4" s="292" t="s">
        <v>183</v>
      </c>
      <c r="C4" s="292"/>
      <c r="D4" s="292"/>
      <c r="E4" s="292"/>
      <c r="F4" s="292"/>
      <c r="G4" s="292"/>
      <c r="H4" s="292"/>
      <c r="I4" s="292"/>
      <c r="J4" s="292"/>
      <c r="K4" s="292"/>
      <c r="L4" s="292"/>
      <c r="M4" s="292"/>
      <c r="N4" s="292"/>
      <c r="O4" s="259"/>
      <c r="P4" s="259"/>
      <c r="Q4" s="259"/>
      <c r="R4" s="259"/>
      <c r="S4" s="259"/>
    </row>
    <row r="9" spans="2:19" hidden="1"/>
    <row r="10" spans="2:19" hidden="1"/>
    <row r="11" spans="2:19" hidden="1"/>
    <row r="12" spans="2:19" hidden="1"/>
    <row r="17" spans="2:19">
      <c r="C17" s="35" t="s">
        <v>58</v>
      </c>
    </row>
    <row r="20" spans="2:19" hidden="1"/>
    <row r="27" spans="2:19" ht="41.25" customHeight="1">
      <c r="B27" s="293"/>
      <c r="C27" s="293"/>
      <c r="D27" s="293"/>
      <c r="E27" s="293"/>
      <c r="F27" s="293"/>
      <c r="G27" s="293"/>
      <c r="H27" s="293"/>
      <c r="I27" s="293"/>
      <c r="J27" s="293"/>
      <c r="K27" s="293"/>
      <c r="L27" s="293"/>
      <c r="M27" s="293"/>
      <c r="N27" s="293"/>
      <c r="O27" s="71"/>
    </row>
    <row r="28" spans="2:19" ht="22.5" customHeight="1"/>
    <row r="29" spans="2:19" ht="35.25" customHeight="1">
      <c r="B29" s="275" t="s">
        <v>184</v>
      </c>
      <c r="C29" s="276"/>
      <c r="D29" s="276"/>
      <c r="E29" s="276"/>
      <c r="F29" s="276"/>
      <c r="G29" s="276"/>
      <c r="H29" s="276"/>
      <c r="I29" s="276"/>
      <c r="J29" s="276"/>
      <c r="K29" s="276"/>
      <c r="L29" s="276"/>
      <c r="M29" s="276"/>
      <c r="N29" s="276"/>
      <c r="O29" s="276"/>
      <c r="P29" s="276"/>
      <c r="Q29" s="276"/>
      <c r="R29" s="276"/>
      <c r="S29" s="277"/>
    </row>
    <row r="30" spans="2:19" ht="31.5" customHeight="1">
      <c r="B30" s="6" t="s">
        <v>185</v>
      </c>
    </row>
    <row r="31" spans="2:19" ht="15" thickBot="1">
      <c r="B31" s="26" t="s">
        <v>186</v>
      </c>
      <c r="C31" s="26" t="s">
        <v>0</v>
      </c>
      <c r="D31" s="27" t="s">
        <v>1</v>
      </c>
      <c r="E31" s="27" t="s">
        <v>2</v>
      </c>
      <c r="F31" s="27" t="s">
        <v>3</v>
      </c>
      <c r="G31" s="27" t="s">
        <v>4</v>
      </c>
      <c r="H31" s="27" t="s">
        <v>5</v>
      </c>
      <c r="I31" s="27" t="s">
        <v>6</v>
      </c>
      <c r="J31" s="27" t="s">
        <v>7</v>
      </c>
      <c r="K31" s="27" t="s">
        <v>8</v>
      </c>
      <c r="L31" s="27" t="s">
        <v>9</v>
      </c>
      <c r="M31" s="27" t="s">
        <v>10</v>
      </c>
      <c r="N31" s="27">
        <v>2016</v>
      </c>
      <c r="O31" s="27">
        <v>2017</v>
      </c>
      <c r="P31" s="27">
        <v>2018</v>
      </c>
      <c r="Q31" s="27" t="s">
        <v>32</v>
      </c>
      <c r="R31" s="27" t="s">
        <v>33</v>
      </c>
      <c r="S31" s="27" t="s">
        <v>34</v>
      </c>
    </row>
    <row r="32" spans="2:19" ht="14.25">
      <c r="B32" s="72" t="s">
        <v>43</v>
      </c>
      <c r="C32" s="72" t="s">
        <v>11</v>
      </c>
      <c r="D32" s="28">
        <v>2655</v>
      </c>
      <c r="E32" s="28">
        <v>2694</v>
      </c>
      <c r="F32" s="28">
        <v>2733</v>
      </c>
      <c r="G32" s="28">
        <v>2906.2736719999998</v>
      </c>
      <c r="H32" s="28">
        <v>2933</v>
      </c>
      <c r="I32" s="28">
        <v>2916</v>
      </c>
      <c r="J32" s="28">
        <v>2908</v>
      </c>
      <c r="K32" s="28">
        <v>2898</v>
      </c>
      <c r="L32" s="28">
        <v>2889</v>
      </c>
      <c r="M32" s="28">
        <v>2736.6883093771285</v>
      </c>
      <c r="N32" s="28">
        <v>2729.814865106101</v>
      </c>
      <c r="O32" s="28">
        <v>2761.2822854721317</v>
      </c>
      <c r="P32" s="28">
        <v>2959</v>
      </c>
      <c r="Q32" s="28">
        <v>2926</v>
      </c>
      <c r="R32" s="28">
        <v>2914</v>
      </c>
      <c r="S32" s="28">
        <v>2900</v>
      </c>
    </row>
    <row r="33" spans="2:19" ht="14.25">
      <c r="B33" s="72" t="s">
        <v>12</v>
      </c>
      <c r="C33" s="72" t="s">
        <v>13</v>
      </c>
      <c r="D33" s="28">
        <v>26771</v>
      </c>
      <c r="E33" s="28">
        <v>27236</v>
      </c>
      <c r="F33" s="28">
        <v>27843</v>
      </c>
      <c r="G33" s="28">
        <v>28482</v>
      </c>
      <c r="H33" s="28">
        <v>27948</v>
      </c>
      <c r="I33" s="28">
        <v>28041</v>
      </c>
      <c r="J33" s="28">
        <v>27989</v>
      </c>
      <c r="K33" s="28">
        <v>27673</v>
      </c>
      <c r="L33" s="28">
        <v>27477</v>
      </c>
      <c r="M33" s="28">
        <v>25056.585532974619</v>
      </c>
      <c r="N33" s="28">
        <v>24943.510941629684</v>
      </c>
      <c r="O33" s="28">
        <v>24795.417983298725</v>
      </c>
      <c r="P33" s="28">
        <v>25331.868201090612</v>
      </c>
      <c r="Q33" s="28">
        <v>25368.269887185634</v>
      </c>
      <c r="R33" s="28">
        <v>25522.391427207473</v>
      </c>
      <c r="S33" s="28">
        <v>25509.228349981509</v>
      </c>
    </row>
    <row r="34" spans="2:19" ht="14.25">
      <c r="B34" s="72" t="s">
        <v>14</v>
      </c>
      <c r="C34" s="72" t="s">
        <v>13</v>
      </c>
      <c r="D34" s="28">
        <v>17796</v>
      </c>
      <c r="E34" s="28">
        <v>18091</v>
      </c>
      <c r="F34" s="28">
        <v>18483</v>
      </c>
      <c r="G34" s="28">
        <v>18860</v>
      </c>
      <c r="H34" s="28">
        <v>17373</v>
      </c>
      <c r="I34" s="28">
        <v>17313</v>
      </c>
      <c r="J34" s="28">
        <v>17526</v>
      </c>
      <c r="K34" s="28">
        <v>17967</v>
      </c>
      <c r="L34" s="28">
        <v>18202</v>
      </c>
      <c r="M34" s="28">
        <v>15367.173440133984</v>
      </c>
      <c r="N34" s="28">
        <v>15244.675258714527</v>
      </c>
      <c r="O34" s="28">
        <v>15259.192325523873</v>
      </c>
      <c r="P34" s="28">
        <v>16313.072943351273</v>
      </c>
      <c r="Q34" s="28">
        <v>16312.978833564259</v>
      </c>
      <c r="R34" s="28">
        <v>16621.350436486155</v>
      </c>
      <c r="S34" s="28">
        <v>16729.809169725871</v>
      </c>
    </row>
    <row r="35" spans="2:19" ht="14.25">
      <c r="B35" s="72" t="s">
        <v>15</v>
      </c>
      <c r="C35" s="72" t="s">
        <v>13</v>
      </c>
      <c r="D35" s="28">
        <v>11071</v>
      </c>
      <c r="E35" s="28">
        <v>11269</v>
      </c>
      <c r="F35" s="28">
        <v>11455</v>
      </c>
      <c r="G35" s="28">
        <v>11610</v>
      </c>
      <c r="H35" s="28">
        <v>12092</v>
      </c>
      <c r="I35" s="28">
        <v>12147</v>
      </c>
      <c r="J35" s="28">
        <v>12202</v>
      </c>
      <c r="K35" s="28">
        <v>12258</v>
      </c>
      <c r="L35" s="28">
        <v>12314</v>
      </c>
      <c r="M35" s="28">
        <v>11680.716200000001</v>
      </c>
      <c r="N35" s="28">
        <v>11628.3436</v>
      </c>
      <c r="O35" s="28">
        <v>11557.3428</v>
      </c>
      <c r="P35" s="28">
        <v>12306.396000000001</v>
      </c>
      <c r="Q35" s="28">
        <v>12287.095000000001</v>
      </c>
      <c r="R35" s="28">
        <v>12288.60200000001</v>
      </c>
      <c r="S35" s="28">
        <v>12272.195999999998</v>
      </c>
    </row>
    <row r="36" spans="2:19" ht="14.25">
      <c r="B36" s="72" t="s">
        <v>16</v>
      </c>
      <c r="C36" s="72" t="s">
        <v>17</v>
      </c>
      <c r="D36" s="28">
        <v>20480</v>
      </c>
      <c r="E36" s="28">
        <v>21305</v>
      </c>
      <c r="F36" s="28">
        <v>22250</v>
      </c>
      <c r="G36" s="28">
        <v>23170</v>
      </c>
      <c r="H36" s="28">
        <v>24085</v>
      </c>
      <c r="I36" s="28">
        <v>22416</v>
      </c>
      <c r="J36" s="28">
        <v>23138</v>
      </c>
      <c r="K36" s="28">
        <v>24042</v>
      </c>
      <c r="L36" s="28">
        <v>24795</v>
      </c>
      <c r="M36" s="28">
        <v>20628.622061546335</v>
      </c>
      <c r="N36" s="28">
        <v>20568.609116181633</v>
      </c>
      <c r="O36" s="28">
        <v>20504.339514081017</v>
      </c>
      <c r="P36" s="28">
        <v>20547.595496480237</v>
      </c>
      <c r="Q36" s="28">
        <v>20680.618816818635</v>
      </c>
      <c r="R36" s="28">
        <v>21121.280608584468</v>
      </c>
      <c r="S36" s="77">
        <v>21222.554544767099</v>
      </c>
    </row>
    <row r="37" spans="2:19" ht="14.25">
      <c r="B37" s="72" t="s">
        <v>18</v>
      </c>
      <c r="C37" s="72" t="s">
        <v>17</v>
      </c>
      <c r="D37" s="28">
        <v>13358</v>
      </c>
      <c r="E37" s="28">
        <v>13650</v>
      </c>
      <c r="F37" s="28">
        <v>13944</v>
      </c>
      <c r="G37" s="28">
        <v>14592</v>
      </c>
      <c r="H37" s="28">
        <v>14889</v>
      </c>
      <c r="I37" s="28">
        <v>15871</v>
      </c>
      <c r="J37" s="28">
        <v>16450</v>
      </c>
      <c r="K37" s="28">
        <v>16874</v>
      </c>
      <c r="L37" s="28">
        <v>17433</v>
      </c>
      <c r="M37" s="28">
        <v>14114.699588562162</v>
      </c>
      <c r="N37" s="28">
        <v>14398.779136898393</v>
      </c>
      <c r="O37" s="28">
        <v>14773.439985626268</v>
      </c>
      <c r="P37" s="28">
        <v>15158.872528780497</v>
      </c>
      <c r="Q37" s="28">
        <v>15531.782640419862</v>
      </c>
      <c r="R37" s="28">
        <v>15911.734070023906</v>
      </c>
      <c r="S37" s="77">
        <v>13652.634132927305</v>
      </c>
    </row>
    <row r="38" spans="2:19" ht="14.25">
      <c r="B38" s="72" t="s">
        <v>19</v>
      </c>
      <c r="C38" s="72" t="s">
        <v>20</v>
      </c>
      <c r="D38" s="28">
        <v>10509</v>
      </c>
      <c r="E38" s="28">
        <v>10690</v>
      </c>
      <c r="F38" s="28">
        <v>10869</v>
      </c>
      <c r="G38" s="28">
        <v>10994</v>
      </c>
      <c r="H38" s="28">
        <v>11119</v>
      </c>
      <c r="I38" s="28">
        <v>11618</v>
      </c>
      <c r="J38" s="28">
        <v>11422</v>
      </c>
      <c r="K38" s="28">
        <v>11264</v>
      </c>
      <c r="L38" s="28">
        <v>11194</v>
      </c>
      <c r="M38" s="28">
        <v>10418</v>
      </c>
      <c r="N38" s="28">
        <v>10510</v>
      </c>
      <c r="O38" s="28">
        <v>10530</v>
      </c>
      <c r="P38" s="28">
        <v>10467</v>
      </c>
      <c r="Q38" s="28">
        <v>10447</v>
      </c>
      <c r="R38" s="28">
        <v>10430</v>
      </c>
      <c r="S38" s="77">
        <v>9639.3009999999995</v>
      </c>
    </row>
    <row r="39" spans="2:19" ht="14.25">
      <c r="B39" s="72" t="s">
        <v>21</v>
      </c>
      <c r="C39" s="72" t="s">
        <v>22</v>
      </c>
      <c r="D39" s="28">
        <v>4176</v>
      </c>
      <c r="E39" s="28">
        <v>4297</v>
      </c>
      <c r="F39" s="28">
        <v>4110</v>
      </c>
      <c r="G39" s="28">
        <v>4694</v>
      </c>
      <c r="H39" s="28">
        <v>4625</v>
      </c>
      <c r="I39" s="28">
        <v>4601</v>
      </c>
      <c r="J39" s="28">
        <v>4560</v>
      </c>
      <c r="K39" s="28">
        <v>4467.18</v>
      </c>
      <c r="L39" s="28">
        <v>4508.6329999999998</v>
      </c>
      <c r="M39" s="28">
        <v>4550.6490000000003</v>
      </c>
      <c r="N39" s="28">
        <v>4081.3715496901718</v>
      </c>
      <c r="O39" s="28">
        <v>4073.9865383721799</v>
      </c>
      <c r="P39" s="28">
        <v>4186.7252899999994</v>
      </c>
      <c r="Q39" s="28">
        <v>4196.5870659999991</v>
      </c>
      <c r="R39" s="28">
        <v>4208.4149880000004</v>
      </c>
      <c r="S39" s="77">
        <v>4220.2191670000002</v>
      </c>
    </row>
    <row r="40" spans="2:19" ht="14.25">
      <c r="B40" s="72" t="s">
        <v>23</v>
      </c>
      <c r="C40" s="72" t="s">
        <v>24</v>
      </c>
      <c r="D40" s="28">
        <v>7374</v>
      </c>
      <c r="E40" s="28">
        <v>7588</v>
      </c>
      <c r="F40" s="28">
        <v>7785</v>
      </c>
      <c r="G40" s="28">
        <v>7967</v>
      </c>
      <c r="H40" s="28">
        <v>8173</v>
      </c>
      <c r="I40" s="28">
        <v>7975</v>
      </c>
      <c r="J40" s="28">
        <v>7978</v>
      </c>
      <c r="K40" s="28">
        <v>7961</v>
      </c>
      <c r="L40" s="28">
        <v>7974</v>
      </c>
      <c r="M40" s="28">
        <v>7448.7611258279067</v>
      </c>
      <c r="N40" s="28">
        <v>7456.4236152673539</v>
      </c>
      <c r="O40" s="28">
        <v>7457.5158714011832</v>
      </c>
      <c r="P40" s="28">
        <v>7452.7557542640679</v>
      </c>
      <c r="Q40" s="28">
        <v>7448.8255624638614</v>
      </c>
      <c r="R40" s="28">
        <v>7461.6818922071016</v>
      </c>
      <c r="S40" s="77">
        <v>7335.9969451155375</v>
      </c>
    </row>
    <row r="41" spans="2:19" ht="14.25">
      <c r="B41" s="72" t="s">
        <v>25</v>
      </c>
      <c r="C41" s="72" t="s">
        <v>24</v>
      </c>
      <c r="D41" s="28">
        <v>5702</v>
      </c>
      <c r="E41" s="28">
        <v>5803</v>
      </c>
      <c r="F41" s="28">
        <v>5901</v>
      </c>
      <c r="G41" s="28">
        <v>5959</v>
      </c>
      <c r="H41" s="28">
        <v>6014</v>
      </c>
      <c r="I41" s="28">
        <v>6180</v>
      </c>
      <c r="J41" s="28">
        <v>6227</v>
      </c>
      <c r="K41" s="28">
        <v>6218</v>
      </c>
      <c r="L41" s="28">
        <v>6201</v>
      </c>
      <c r="M41" s="28">
        <v>6371.387526506358</v>
      </c>
      <c r="N41" s="28">
        <v>6565.9827553571449</v>
      </c>
      <c r="O41" s="28">
        <v>6725.8576917596665</v>
      </c>
      <c r="P41" s="28">
        <v>6846.7268543401087</v>
      </c>
      <c r="Q41" s="28">
        <v>6942.216437080644</v>
      </c>
      <c r="R41" s="28">
        <v>7028.3155820013335</v>
      </c>
      <c r="S41" s="77">
        <v>5802.6136978212298</v>
      </c>
    </row>
    <row r="42" spans="2:19" ht="14.25">
      <c r="B42" s="72" t="s">
        <v>26</v>
      </c>
      <c r="C42" s="72" t="s">
        <v>24</v>
      </c>
      <c r="D42" s="28">
        <v>4213</v>
      </c>
      <c r="E42" s="28">
        <v>4264</v>
      </c>
      <c r="F42" s="28">
        <v>4302</v>
      </c>
      <c r="G42" s="28">
        <v>4326</v>
      </c>
      <c r="H42" s="28">
        <v>4357</v>
      </c>
      <c r="I42" s="28">
        <v>4334</v>
      </c>
      <c r="J42" s="28">
        <v>4322</v>
      </c>
      <c r="K42" s="28">
        <v>4271</v>
      </c>
      <c r="L42" s="28">
        <v>4222</v>
      </c>
      <c r="M42" s="28">
        <v>4273.8258051271632</v>
      </c>
      <c r="N42" s="28">
        <v>4325.8947483495995</v>
      </c>
      <c r="O42" s="28">
        <v>4343.7944073336439</v>
      </c>
      <c r="P42" s="28">
        <v>4406.0031231030725</v>
      </c>
      <c r="Q42" s="28">
        <v>4471.0508045460792</v>
      </c>
      <c r="R42" s="28">
        <v>4537.3638234253776</v>
      </c>
      <c r="S42" s="77">
        <v>4440.9807397262302</v>
      </c>
    </row>
    <row r="43" spans="2:19" ht="14.25">
      <c r="B43" s="72" t="s">
        <v>27</v>
      </c>
      <c r="C43" s="72" t="s">
        <v>24</v>
      </c>
      <c r="D43" s="28">
        <v>10024</v>
      </c>
      <c r="E43" s="28">
        <v>10228</v>
      </c>
      <c r="F43" s="28">
        <v>10419</v>
      </c>
      <c r="G43" s="28">
        <v>10605</v>
      </c>
      <c r="H43" s="28">
        <v>10804</v>
      </c>
      <c r="I43" s="28">
        <v>10726</v>
      </c>
      <c r="J43" s="28">
        <v>10795</v>
      </c>
      <c r="K43" s="28">
        <v>10781</v>
      </c>
      <c r="L43" s="28">
        <v>10761</v>
      </c>
      <c r="M43" s="28">
        <v>11086.558962024836</v>
      </c>
      <c r="N43" s="28">
        <v>11225.142605919991</v>
      </c>
      <c r="O43" s="28">
        <v>11338.701273512059</v>
      </c>
      <c r="P43" s="28">
        <v>11491.399741176056</v>
      </c>
      <c r="Q43" s="28">
        <v>11646.230265384664</v>
      </c>
      <c r="R43" s="28">
        <v>11790.114879485121</v>
      </c>
      <c r="S43" s="77">
        <v>11053.181898931487</v>
      </c>
    </row>
    <row r="44" spans="2:19" ht="14.25">
      <c r="B44" s="72" t="s">
        <v>28</v>
      </c>
      <c r="C44" s="72" t="s">
        <v>24</v>
      </c>
      <c r="D44" s="28">
        <v>7665</v>
      </c>
      <c r="E44" s="28">
        <v>7817</v>
      </c>
      <c r="F44" s="28">
        <v>7943</v>
      </c>
      <c r="G44" s="28">
        <v>8046</v>
      </c>
      <c r="H44" s="28">
        <v>8161</v>
      </c>
      <c r="I44" s="28">
        <v>7936</v>
      </c>
      <c r="J44" s="28">
        <v>7964</v>
      </c>
      <c r="K44" s="28">
        <v>7905</v>
      </c>
      <c r="L44" s="28">
        <v>7842</v>
      </c>
      <c r="M44" s="28">
        <v>7625.2860016002523</v>
      </c>
      <c r="N44" s="28">
        <v>7585.3299656910922</v>
      </c>
      <c r="O44" s="28">
        <v>7600.2306826075292</v>
      </c>
      <c r="P44" s="28">
        <v>7672.5541805358362</v>
      </c>
      <c r="Q44" s="28">
        <v>7726.1047045438308</v>
      </c>
      <c r="R44" s="28">
        <v>7776.5351457689167</v>
      </c>
      <c r="S44" s="77">
        <v>7603.8401290704105</v>
      </c>
    </row>
    <row r="45" spans="2:19" ht="14.25">
      <c r="B45" s="72" t="s">
        <v>40</v>
      </c>
      <c r="C45" s="72" t="s">
        <v>41</v>
      </c>
      <c r="D45" s="78">
        <v>1431.8325600600001</v>
      </c>
      <c r="E45" s="78">
        <v>1475.9749440599999</v>
      </c>
      <c r="F45" s="78">
        <v>1544.836950868</v>
      </c>
      <c r="G45" s="78">
        <v>1576.2105789080001</v>
      </c>
      <c r="H45" s="78">
        <v>1639.5304985099999</v>
      </c>
      <c r="I45" s="78">
        <v>1642.5653151959998</v>
      </c>
      <c r="J45" s="78">
        <v>1639.6814168980002</v>
      </c>
      <c r="K45" s="78">
        <v>1671.308002858</v>
      </c>
      <c r="L45" s="78">
        <v>1718.6118825280003</v>
      </c>
      <c r="M45" s="78">
        <v>1750.9817492679999</v>
      </c>
      <c r="N45" s="78">
        <v>1812.1782020339999</v>
      </c>
      <c r="O45" s="78">
        <v>1779.5014095850001</v>
      </c>
      <c r="P45" s="28">
        <v>1766.942185470007</v>
      </c>
      <c r="Q45" s="28">
        <v>1738.901512080341</v>
      </c>
      <c r="R45" s="28">
        <v>1725.6762669132038</v>
      </c>
      <c r="S45" s="28">
        <v>1725.7138620477353</v>
      </c>
    </row>
    <row r="46" spans="2:19" ht="15" thickBot="1">
      <c r="B46" s="26" t="s">
        <v>59</v>
      </c>
      <c r="C46" s="26"/>
      <c r="D46" s="30">
        <f>SUM(D32:D45)</f>
        <v>143225.83256005999</v>
      </c>
      <c r="E46" s="30">
        <f t="shared" ref="E46:S46" si="0">SUM(E32:E45)</f>
        <v>146407.97494406</v>
      </c>
      <c r="F46" s="30">
        <f t="shared" si="0"/>
        <v>149581.83695086799</v>
      </c>
      <c r="G46" s="30">
        <f t="shared" si="0"/>
        <v>153787.48425090799</v>
      </c>
      <c r="H46" s="30">
        <f t="shared" si="0"/>
        <v>154212.53049850999</v>
      </c>
      <c r="I46" s="30">
        <f t="shared" si="0"/>
        <v>153716.565315196</v>
      </c>
      <c r="J46" s="30">
        <f t="shared" si="0"/>
        <v>155120.68141689801</v>
      </c>
      <c r="K46" s="30">
        <f t="shared" si="0"/>
        <v>156250.48800285798</v>
      </c>
      <c r="L46" s="30">
        <f t="shared" si="0"/>
        <v>157531.244882528</v>
      </c>
      <c r="M46" s="30">
        <f t="shared" si="0"/>
        <v>143109.93530294872</v>
      </c>
      <c r="N46" s="30">
        <f t="shared" si="0"/>
        <v>143076.05636083969</v>
      </c>
      <c r="O46" s="30">
        <f t="shared" si="0"/>
        <v>143500.60276857327</v>
      </c>
      <c r="P46" s="30">
        <f t="shared" si="0"/>
        <v>146906.91229859181</v>
      </c>
      <c r="Q46" s="30">
        <f t="shared" si="0"/>
        <v>147723.66153008779</v>
      </c>
      <c r="R46" s="30">
        <f t="shared" si="0"/>
        <v>149337.46112010308</v>
      </c>
      <c r="S46" s="30">
        <f t="shared" si="0"/>
        <v>144108.26963711443</v>
      </c>
    </row>
    <row r="48" spans="2:19" ht="18.95" customHeight="1">
      <c r="B48" s="256" t="s">
        <v>187</v>
      </c>
      <c r="C48" s="257"/>
      <c r="D48" s="257"/>
      <c r="E48" s="257"/>
      <c r="F48" s="257"/>
      <c r="G48" s="257"/>
      <c r="H48" s="257"/>
      <c r="I48" s="257"/>
      <c r="J48" s="257"/>
      <c r="K48" s="257"/>
      <c r="L48" s="257"/>
      <c r="M48" s="257"/>
      <c r="N48" s="257"/>
      <c r="O48" s="257"/>
      <c r="P48" s="257"/>
      <c r="Q48" s="257"/>
      <c r="R48" s="257"/>
      <c r="S48" s="258"/>
    </row>
    <row r="49" spans="2:19" ht="18.95" customHeight="1">
      <c r="B49" s="281" t="s">
        <v>188</v>
      </c>
      <c r="C49" s="282"/>
      <c r="D49" s="282"/>
      <c r="E49" s="282"/>
      <c r="F49" s="282"/>
      <c r="G49" s="282"/>
      <c r="H49" s="282"/>
      <c r="I49" s="282"/>
      <c r="J49" s="282"/>
      <c r="K49" s="282"/>
      <c r="L49" s="282"/>
      <c r="M49" s="282"/>
      <c r="N49" s="282"/>
      <c r="O49" s="282"/>
      <c r="P49" s="282"/>
      <c r="Q49" s="282"/>
      <c r="R49" s="282"/>
      <c r="S49" s="283"/>
    </row>
    <row r="52" spans="2:19" ht="31.5" customHeight="1">
      <c r="B52" s="6" t="s">
        <v>189</v>
      </c>
    </row>
    <row r="53" spans="2:19" ht="15" thickBot="1">
      <c r="B53" s="26" t="s">
        <v>186</v>
      </c>
      <c r="C53" s="26" t="s">
        <v>0</v>
      </c>
      <c r="D53" s="27" t="s">
        <v>1</v>
      </c>
      <c r="E53" s="27" t="s">
        <v>2</v>
      </c>
      <c r="F53" s="27" t="s">
        <v>3</v>
      </c>
      <c r="G53" s="27" t="s">
        <v>4</v>
      </c>
      <c r="H53" s="27" t="s">
        <v>5</v>
      </c>
      <c r="I53" s="27" t="s">
        <v>6</v>
      </c>
      <c r="J53" s="27" t="s">
        <v>7</v>
      </c>
      <c r="K53" s="27" t="s">
        <v>8</v>
      </c>
      <c r="L53" s="27" t="s">
        <v>9</v>
      </c>
      <c r="M53" s="27" t="s">
        <v>10</v>
      </c>
      <c r="N53" s="27">
        <v>2016</v>
      </c>
      <c r="O53" s="27">
        <v>2017</v>
      </c>
      <c r="P53" s="27">
        <v>2018</v>
      </c>
      <c r="Q53" s="27">
        <v>2019</v>
      </c>
      <c r="R53" s="27">
        <v>2020</v>
      </c>
      <c r="S53" s="27">
        <v>2021</v>
      </c>
    </row>
    <row r="54" spans="2:19" ht="14.25">
      <c r="B54" s="72" t="s">
        <v>43</v>
      </c>
      <c r="C54" s="72" t="s">
        <v>11</v>
      </c>
      <c r="D54" s="28">
        <v>2758.2599927732258</v>
      </c>
      <c r="E54" s="28">
        <v>2820.8384251741936</v>
      </c>
      <c r="F54" s="28">
        <v>2847.3026528387099</v>
      </c>
      <c r="G54" s="28">
        <v>2872.9189710000005</v>
      </c>
      <c r="H54" s="28">
        <v>2896.4430109999998</v>
      </c>
      <c r="I54" s="28">
        <v>2909.8907380000001</v>
      </c>
      <c r="J54" s="28">
        <v>2891.1396340000001</v>
      </c>
      <c r="K54" s="28">
        <v>2903.9244520000002</v>
      </c>
      <c r="L54" s="28">
        <v>2829.7719999999995</v>
      </c>
      <c r="M54" s="28">
        <v>2856.0600000000004</v>
      </c>
      <c r="N54" s="28">
        <v>2876.1119615949106</v>
      </c>
      <c r="O54" s="28">
        <v>2914</v>
      </c>
      <c r="P54" s="28">
        <v>2852</v>
      </c>
      <c r="Q54" s="28">
        <v>2886.2457940000004</v>
      </c>
      <c r="R54" s="28">
        <v>2854.9406302800003</v>
      </c>
      <c r="S54" s="28">
        <v>2851</v>
      </c>
    </row>
    <row r="55" spans="2:19" ht="14.25">
      <c r="B55" s="72" t="s">
        <v>12</v>
      </c>
      <c r="C55" s="72" t="s">
        <v>13</v>
      </c>
      <c r="D55" s="28">
        <v>30120.253331129854</v>
      </c>
      <c r="E55" s="28">
        <v>30441.837283128789</v>
      </c>
      <c r="F55" s="28">
        <v>30555.278457618406</v>
      </c>
      <c r="G55" s="28">
        <v>30707.253764586232</v>
      </c>
      <c r="H55" s="28">
        <v>30533.414655190561</v>
      </c>
      <c r="I55" s="28">
        <v>30569.629007553311</v>
      </c>
      <c r="J55" s="28">
        <v>29344.733929410941</v>
      </c>
      <c r="K55" s="28">
        <v>26338.085908875</v>
      </c>
      <c r="L55" s="28">
        <v>25523.446190067993</v>
      </c>
      <c r="M55" s="28">
        <v>25630.065756235213</v>
      </c>
      <c r="N55" s="28">
        <v>25617.656348245</v>
      </c>
      <c r="O55" s="28">
        <v>25668.780471195012</v>
      </c>
      <c r="P55" s="28">
        <v>25387</v>
      </c>
      <c r="Q55" s="28">
        <v>25424</v>
      </c>
      <c r="R55" s="28">
        <v>24933</v>
      </c>
      <c r="S55" s="28">
        <v>24456</v>
      </c>
    </row>
    <row r="56" spans="2:19" ht="14.25">
      <c r="B56" s="72" t="s">
        <v>14</v>
      </c>
      <c r="C56" s="72" t="s">
        <v>13</v>
      </c>
      <c r="D56" s="28">
        <v>17196</v>
      </c>
      <c r="E56" s="28">
        <v>17482.559368937182</v>
      </c>
      <c r="F56" s="28">
        <v>18111.697</v>
      </c>
      <c r="G56" s="28">
        <v>17425.962</v>
      </c>
      <c r="H56" s="28">
        <v>17410.772999999994</v>
      </c>
      <c r="I56" s="28">
        <v>17501.186278246005</v>
      </c>
      <c r="J56" s="28">
        <v>16505.800201592276</v>
      </c>
      <c r="K56" s="28">
        <v>16000.807428106311</v>
      </c>
      <c r="L56" s="28">
        <v>15636.951096853021</v>
      </c>
      <c r="M56" s="28">
        <v>16127.500730873362</v>
      </c>
      <c r="N56" s="28">
        <v>16645.296944436956</v>
      </c>
      <c r="O56" s="28">
        <v>16716.157015721194</v>
      </c>
      <c r="P56" s="28">
        <v>16639.359420824949</v>
      </c>
      <c r="Q56" s="28">
        <v>16758.896350652896</v>
      </c>
      <c r="R56" s="28">
        <v>16511.359433517937</v>
      </c>
      <c r="S56" s="28">
        <v>16716.87009328109</v>
      </c>
    </row>
    <row r="57" spans="2:19" ht="14.25">
      <c r="B57" s="72" t="s">
        <v>15</v>
      </c>
      <c r="C57" s="72" t="s">
        <v>13</v>
      </c>
      <c r="D57" s="28">
        <v>11964.840000000002</v>
      </c>
      <c r="E57" s="28">
        <v>11974.119999999999</v>
      </c>
      <c r="F57" s="28">
        <v>12036.900000000007</v>
      </c>
      <c r="G57" s="28">
        <v>12121.430282999996</v>
      </c>
      <c r="H57" s="28">
        <v>12103.520000000002</v>
      </c>
      <c r="I57" s="28">
        <v>11943.293001</v>
      </c>
      <c r="J57" s="28">
        <v>11853.304756999998</v>
      </c>
      <c r="K57" s="28">
        <v>12291.140578</v>
      </c>
      <c r="L57" s="28">
        <v>12029.802982677164</v>
      </c>
      <c r="M57" s="28">
        <v>12270.657441472908</v>
      </c>
      <c r="N57" s="28">
        <v>12313.244188421209</v>
      </c>
      <c r="O57" s="28">
        <v>12388.536404142571</v>
      </c>
      <c r="P57" s="28">
        <v>12532.743999999999</v>
      </c>
      <c r="Q57" s="28">
        <v>12730.251</v>
      </c>
      <c r="R57" s="28">
        <v>12450.349999999999</v>
      </c>
      <c r="S57" s="28">
        <v>12440</v>
      </c>
    </row>
    <row r="58" spans="2:19" ht="14.25">
      <c r="B58" s="72" t="s">
        <v>16</v>
      </c>
      <c r="C58" s="72" t="s">
        <v>17</v>
      </c>
      <c r="D58" s="28">
        <v>20618</v>
      </c>
      <c r="E58" s="28">
        <v>20707</v>
      </c>
      <c r="F58" s="28">
        <v>21155</v>
      </c>
      <c r="G58" s="28">
        <v>21994</v>
      </c>
      <c r="H58" s="28">
        <v>22193</v>
      </c>
      <c r="I58" s="28">
        <v>21454</v>
      </c>
      <c r="J58" s="28">
        <v>21210</v>
      </c>
      <c r="K58" s="28">
        <v>21055</v>
      </c>
      <c r="L58" s="28">
        <v>20838.067203162998</v>
      </c>
      <c r="M58" s="28">
        <v>21154.47097101</v>
      </c>
      <c r="N58" s="28">
        <v>21138.128272039998</v>
      </c>
      <c r="O58" s="28">
        <v>21354.62835024</v>
      </c>
      <c r="P58" s="28">
        <v>21261.95727436</v>
      </c>
      <c r="Q58" s="28">
        <v>21427</v>
      </c>
      <c r="R58" s="28">
        <v>21142</v>
      </c>
      <c r="S58" s="28">
        <v>21133</v>
      </c>
    </row>
    <row r="59" spans="2:19" ht="14.25">
      <c r="B59" s="72" t="s">
        <v>18</v>
      </c>
      <c r="C59" s="72" t="s">
        <v>17</v>
      </c>
      <c r="D59" s="28">
        <v>13486.171</v>
      </c>
      <c r="E59" s="28">
        <v>13576.44</v>
      </c>
      <c r="F59" s="28">
        <v>13813.451000000001</v>
      </c>
      <c r="G59" s="28">
        <v>14130.074000000002</v>
      </c>
      <c r="H59" s="28">
        <v>14256.528</v>
      </c>
      <c r="I59" s="28">
        <v>13227.153</v>
      </c>
      <c r="J59" s="28">
        <v>13691.726000000001</v>
      </c>
      <c r="K59" s="28">
        <v>13495.528</v>
      </c>
      <c r="L59" s="28">
        <v>13716.244895035539</v>
      </c>
      <c r="M59" s="28">
        <v>13656.127585073</v>
      </c>
      <c r="N59" s="28">
        <v>13747.385347856451</v>
      </c>
      <c r="O59" s="28">
        <v>13331.964149665801</v>
      </c>
      <c r="P59" s="28">
        <v>13243.175958468999</v>
      </c>
      <c r="Q59" s="28">
        <v>13504</v>
      </c>
      <c r="R59" s="28">
        <v>13567</v>
      </c>
      <c r="S59" s="28">
        <v>13477</v>
      </c>
    </row>
    <row r="60" spans="2:19" ht="14.25">
      <c r="B60" s="72" t="s">
        <v>19</v>
      </c>
      <c r="C60" s="72" t="s">
        <v>20</v>
      </c>
      <c r="D60" s="28">
        <v>10954.5</v>
      </c>
      <c r="E60" s="28">
        <v>11258.599999999999</v>
      </c>
      <c r="F60" s="28">
        <v>11344.300000000001</v>
      </c>
      <c r="G60" s="28">
        <v>11266.700000000003</v>
      </c>
      <c r="H60" s="28">
        <v>11503.5</v>
      </c>
      <c r="I60" s="28">
        <v>11258.9</v>
      </c>
      <c r="J60" s="28">
        <v>11018.6</v>
      </c>
      <c r="K60" s="28">
        <v>11008.1</v>
      </c>
      <c r="L60" s="28">
        <v>10603.248000000001</v>
      </c>
      <c r="M60" s="28">
        <v>10342.495546872089</v>
      </c>
      <c r="N60" s="28">
        <v>10355.115909569415</v>
      </c>
      <c r="O60" s="28">
        <v>10214.620056368472</v>
      </c>
      <c r="P60" s="28">
        <v>10153.866861921535</v>
      </c>
      <c r="Q60" s="28">
        <v>10050.961123487396</v>
      </c>
      <c r="R60" s="28">
        <v>9849.6525178623615</v>
      </c>
      <c r="S60" s="28">
        <v>9726</v>
      </c>
    </row>
    <row r="61" spans="2:19" ht="14.25">
      <c r="B61" s="72" t="s">
        <v>21</v>
      </c>
      <c r="C61" s="72" t="s">
        <v>22</v>
      </c>
      <c r="D61" s="28">
        <v>4448.6720436592741</v>
      </c>
      <c r="E61" s="28">
        <v>4417.0736412828683</v>
      </c>
      <c r="F61" s="28">
        <v>4441.0496229999999</v>
      </c>
      <c r="G61" s="28">
        <v>4586.0503100572932</v>
      </c>
      <c r="H61" s="28">
        <v>4545.2267016629212</v>
      </c>
      <c r="I61" s="28">
        <v>4444.8157984202126</v>
      </c>
      <c r="J61" s="28">
        <v>4317.9943187365006</v>
      </c>
      <c r="K61" s="28">
        <v>4247.6620063958999</v>
      </c>
      <c r="L61" s="28">
        <v>4111.7477722760314</v>
      </c>
      <c r="M61" s="28">
        <v>4185.7266220000001</v>
      </c>
      <c r="N61" s="28">
        <v>4243.3220810000003</v>
      </c>
      <c r="O61" s="28">
        <v>4192.7450019999997</v>
      </c>
      <c r="P61" s="28">
        <v>4293.0444434479987</v>
      </c>
      <c r="Q61" s="28">
        <v>4320.7732638806638</v>
      </c>
      <c r="R61" s="28">
        <v>4401.1362683291673</v>
      </c>
      <c r="S61" s="28">
        <v>4482.635559764999</v>
      </c>
    </row>
    <row r="62" spans="2:19" ht="14.25">
      <c r="B62" s="72" t="s">
        <v>23</v>
      </c>
      <c r="C62" s="72" t="s">
        <v>24</v>
      </c>
      <c r="D62" s="28">
        <v>7397.9400000000005</v>
      </c>
      <c r="E62" s="28">
        <v>7500.023000000001</v>
      </c>
      <c r="F62" s="28">
        <v>7885.9659999999994</v>
      </c>
      <c r="G62" s="28">
        <v>7750.0279999999993</v>
      </c>
      <c r="H62" s="28">
        <v>7909.0960000000005</v>
      </c>
      <c r="I62" s="28">
        <v>7629.5309999999999</v>
      </c>
      <c r="J62" s="28">
        <v>7594.7440000000006</v>
      </c>
      <c r="K62" s="28">
        <v>7501</v>
      </c>
      <c r="L62" s="28">
        <v>7447.6489589325638</v>
      </c>
      <c r="M62" s="28">
        <v>7686.1017266240833</v>
      </c>
      <c r="N62" s="28">
        <v>7559.8541988025545</v>
      </c>
      <c r="O62" s="28">
        <v>7673.2611600435484</v>
      </c>
      <c r="P62" s="28">
        <v>7570.2769071659204</v>
      </c>
      <c r="Q62" s="28">
        <v>7658.2961505345875</v>
      </c>
      <c r="R62" s="31">
        <v>7460.3336079387327</v>
      </c>
      <c r="S62" s="31">
        <v>7465.3825386742265</v>
      </c>
    </row>
    <row r="63" spans="2:19" ht="14.25">
      <c r="B63" s="72" t="s">
        <v>25</v>
      </c>
      <c r="C63" s="72" t="s">
        <v>24</v>
      </c>
      <c r="D63" s="28">
        <v>5974.9926469298298</v>
      </c>
      <c r="E63" s="28">
        <v>6079.2982329258302</v>
      </c>
      <c r="F63" s="28">
        <v>6099.5968399551211</v>
      </c>
      <c r="G63" s="28">
        <v>6096.4719590413033</v>
      </c>
      <c r="H63" s="28">
        <v>6209.7110590538878</v>
      </c>
      <c r="I63" s="28">
        <v>6105.0505741951483</v>
      </c>
      <c r="J63" s="28">
        <v>6085.1301230161098</v>
      </c>
      <c r="K63" s="28">
        <v>5981.3549492096336</v>
      </c>
      <c r="L63" s="28">
        <v>5919.4004886694674</v>
      </c>
      <c r="M63" s="28">
        <v>5944.1730622222985</v>
      </c>
      <c r="N63" s="28">
        <v>5876</v>
      </c>
      <c r="O63" s="28">
        <v>5917.32</v>
      </c>
      <c r="P63" s="28">
        <v>5823.7689717774501</v>
      </c>
      <c r="Q63" s="28">
        <v>5812</v>
      </c>
      <c r="R63" s="31">
        <v>5177</v>
      </c>
      <c r="S63" s="31">
        <v>5124</v>
      </c>
    </row>
    <row r="64" spans="2:19" ht="14.25">
      <c r="B64" s="72" t="s">
        <v>26</v>
      </c>
      <c r="C64" s="72" t="s">
        <v>24</v>
      </c>
      <c r="D64" s="28">
        <v>4278.87</v>
      </c>
      <c r="E64" s="28">
        <v>4378.72</v>
      </c>
      <c r="F64" s="28">
        <v>4489.68</v>
      </c>
      <c r="G64" s="28">
        <v>4374.9699999999993</v>
      </c>
      <c r="H64" s="28">
        <v>4450.3100000000004</v>
      </c>
      <c r="I64" s="28">
        <v>4414.67</v>
      </c>
      <c r="J64" s="28">
        <v>4364.37</v>
      </c>
      <c r="K64" s="28">
        <v>4253.7161000000006</v>
      </c>
      <c r="L64" s="28">
        <v>4135.5218560000003</v>
      </c>
      <c r="M64" s="28">
        <v>4212.0177640000002</v>
      </c>
      <c r="N64" s="28">
        <v>4186.8922570000004</v>
      </c>
      <c r="O64" s="28">
        <v>4264.3874380000007</v>
      </c>
      <c r="P64" s="28">
        <v>4218.7103520000001</v>
      </c>
      <c r="Q64" s="28">
        <v>4228.6504601656161</v>
      </c>
      <c r="R64" s="31">
        <v>4106.5999422816358</v>
      </c>
      <c r="S64" s="31">
        <v>4108.5249032816355</v>
      </c>
    </row>
    <row r="65" spans="2:19" ht="14.25">
      <c r="B65" s="72" t="s">
        <v>27</v>
      </c>
      <c r="C65" s="72" t="s">
        <v>24</v>
      </c>
      <c r="D65" s="28">
        <v>10147.79959055146</v>
      </c>
      <c r="E65" s="28">
        <v>10299.201244249914</v>
      </c>
      <c r="F65" s="28">
        <v>10510.327417061562</v>
      </c>
      <c r="G65" s="28">
        <v>10490.717127596537</v>
      </c>
      <c r="H65" s="28">
        <v>10678.105955435434</v>
      </c>
      <c r="I65" s="28">
        <v>10470.676586587084</v>
      </c>
      <c r="J65" s="28">
        <v>10743.806137023679</v>
      </c>
      <c r="K65" s="28">
        <v>10555.881312208894</v>
      </c>
      <c r="L65" s="28">
        <v>10332.961489929503</v>
      </c>
      <c r="M65" s="28">
        <v>10712.655443826403</v>
      </c>
      <c r="N65" s="28">
        <v>10657</v>
      </c>
      <c r="O65" s="28">
        <v>10720.33</v>
      </c>
      <c r="P65" s="28">
        <v>10752.714777889918</v>
      </c>
      <c r="Q65" s="28">
        <v>10882</v>
      </c>
      <c r="R65" s="31">
        <v>10648</v>
      </c>
      <c r="S65" s="31">
        <v>10776</v>
      </c>
    </row>
    <row r="66" spans="2:19" ht="14.25">
      <c r="B66" s="72" t="s">
        <v>28</v>
      </c>
      <c r="C66" s="72" t="s">
        <v>24</v>
      </c>
      <c r="D66" s="28">
        <v>7915.3400000000011</v>
      </c>
      <c r="E66" s="28">
        <v>7972.7465784395108</v>
      </c>
      <c r="F66" s="28">
        <v>7895.8596747079473</v>
      </c>
      <c r="G66" s="28">
        <v>8013.4135843710865</v>
      </c>
      <c r="H66" s="28">
        <v>8163.2832633727839</v>
      </c>
      <c r="I66" s="28">
        <v>8022.5268351517043</v>
      </c>
      <c r="J66" s="28">
        <v>8120.6288165099559</v>
      </c>
      <c r="K66" s="28">
        <v>7856.2712161410536</v>
      </c>
      <c r="L66" s="28">
        <v>7696.3088217114109</v>
      </c>
      <c r="M66" s="28">
        <v>7604.017314362889</v>
      </c>
      <c r="N66" s="28">
        <v>8067.9294112470843</v>
      </c>
      <c r="O66" s="28">
        <v>7844</v>
      </c>
      <c r="P66" s="28">
        <v>7666.5935195514658</v>
      </c>
      <c r="Q66" s="28">
        <v>7693</v>
      </c>
      <c r="R66" s="31">
        <v>7501</v>
      </c>
      <c r="S66" s="31">
        <v>7487</v>
      </c>
    </row>
    <row r="67" spans="2:19" ht="14.25">
      <c r="B67" s="72" t="s">
        <v>40</v>
      </c>
      <c r="C67" s="72" t="s">
        <v>41</v>
      </c>
      <c r="D67" s="28">
        <v>1431.8325600600001</v>
      </c>
      <c r="E67" s="28">
        <v>1475.9749440599999</v>
      </c>
      <c r="F67" s="28">
        <v>1544.836950868</v>
      </c>
      <c r="G67" s="28">
        <v>1576.2105789080001</v>
      </c>
      <c r="H67" s="28">
        <v>1639.5304985099999</v>
      </c>
      <c r="I67" s="28">
        <v>1642.5653151959998</v>
      </c>
      <c r="J67" s="28">
        <v>1639.6814168980002</v>
      </c>
      <c r="K67" s="28">
        <v>1671.308002858</v>
      </c>
      <c r="L67" s="28">
        <v>1718.6118825280003</v>
      </c>
      <c r="M67" s="28">
        <v>1750.9817492679999</v>
      </c>
      <c r="N67" s="28">
        <v>1812.1782020339999</v>
      </c>
      <c r="O67" s="28">
        <v>1779.5014095850001</v>
      </c>
      <c r="P67" s="28">
        <v>1730.4779350000001</v>
      </c>
      <c r="Q67" s="28">
        <v>1717.6420000000001</v>
      </c>
      <c r="R67" s="28">
        <v>1666.5700000000002</v>
      </c>
      <c r="S67" s="28">
        <v>1645.9299999999998</v>
      </c>
    </row>
    <row r="68" spans="2:19" ht="15" thickBot="1">
      <c r="B68" s="26" t="s">
        <v>59</v>
      </c>
      <c r="C68" s="26"/>
      <c r="D68" s="30">
        <f>SUM(D54:D67)</f>
        <v>148693.47116510363</v>
      </c>
      <c r="E68" s="30">
        <f t="shared" ref="E68:O68" si="1">SUM(E54:E67)</f>
        <v>150384.43271819828</v>
      </c>
      <c r="F68" s="30">
        <f t="shared" si="1"/>
        <v>152731.24561604974</v>
      </c>
      <c r="G68" s="30">
        <f t="shared" si="1"/>
        <v>153406.2005785605</v>
      </c>
      <c r="H68" s="30">
        <f t="shared" si="1"/>
        <v>154492.44214422558</v>
      </c>
      <c r="I68" s="30">
        <f t="shared" si="1"/>
        <v>151593.88813434949</v>
      </c>
      <c r="J68" s="30">
        <f t="shared" si="1"/>
        <v>149381.65933418748</v>
      </c>
      <c r="K68" s="30">
        <f t="shared" si="1"/>
        <v>145159.77995379479</v>
      </c>
      <c r="L68" s="30">
        <f t="shared" si="1"/>
        <v>142539.73363784369</v>
      </c>
      <c r="M68" s="30">
        <f t="shared" si="1"/>
        <v>144133.05171384025</v>
      </c>
      <c r="N68" s="30">
        <f t="shared" si="1"/>
        <v>145096.11512224757</v>
      </c>
      <c r="O68" s="30">
        <f t="shared" si="1"/>
        <v>144980.2314569616</v>
      </c>
      <c r="P68" s="30">
        <f>IF(P62="","",SUM(P54:P67))</f>
        <v>144125.69042240822</v>
      </c>
      <c r="Q68" s="30">
        <f>IF(Q62="","",SUM(Q54:Q67))</f>
        <v>145093.71614272118</v>
      </c>
      <c r="R68" s="30">
        <f>IF(R62="","",SUM(R54:R67))</f>
        <v>142268.94240020984</v>
      </c>
      <c r="S68" s="30">
        <f>IF(S62="","",SUM(S54:S67))</f>
        <v>141889.34309500194</v>
      </c>
    </row>
    <row r="70" spans="2:19" ht="18.95" customHeight="1">
      <c r="B70" s="256" t="s">
        <v>35</v>
      </c>
      <c r="C70" s="257"/>
      <c r="D70" s="257"/>
      <c r="E70" s="257"/>
      <c r="F70" s="257"/>
      <c r="G70" s="257"/>
      <c r="H70" s="257"/>
      <c r="I70" s="257"/>
      <c r="J70" s="257"/>
      <c r="K70" s="257"/>
      <c r="L70" s="257"/>
      <c r="M70" s="257"/>
      <c r="N70" s="257"/>
      <c r="O70" s="257"/>
      <c r="P70" s="257"/>
      <c r="Q70" s="257"/>
      <c r="R70" s="257"/>
      <c r="S70" s="258"/>
    </row>
    <row r="71" spans="2:19" ht="18.95" customHeight="1">
      <c r="B71" s="281" t="s">
        <v>179</v>
      </c>
      <c r="C71" s="282"/>
      <c r="D71" s="282"/>
      <c r="E71" s="282"/>
      <c r="F71" s="282"/>
      <c r="G71" s="282"/>
      <c r="H71" s="282"/>
      <c r="I71" s="282"/>
      <c r="J71" s="282"/>
      <c r="K71" s="282"/>
      <c r="L71" s="282"/>
      <c r="M71" s="282"/>
      <c r="N71" s="282"/>
      <c r="O71" s="282"/>
      <c r="P71" s="282"/>
      <c r="Q71" s="282"/>
      <c r="R71" s="282"/>
      <c r="S71" s="283"/>
    </row>
    <row r="73" spans="2:19" ht="15.75" customHeight="1">
      <c r="B73" s="245" t="s">
        <v>44</v>
      </c>
      <c r="C73" s="246"/>
      <c r="D73" s="246"/>
      <c r="E73" s="246"/>
      <c r="F73" s="246"/>
      <c r="G73" s="246"/>
      <c r="H73" s="246"/>
      <c r="I73" s="246"/>
      <c r="J73" s="246"/>
      <c r="K73" s="246"/>
      <c r="L73" s="246"/>
      <c r="M73" s="246"/>
      <c r="N73" s="246"/>
      <c r="O73" s="246"/>
      <c r="P73" s="246"/>
      <c r="Q73" s="246"/>
      <c r="R73" s="246"/>
      <c r="S73" s="247"/>
    </row>
    <row r="74" spans="2:19" ht="39.75" customHeight="1">
      <c r="B74" s="281" t="s">
        <v>190</v>
      </c>
      <c r="C74" s="282"/>
      <c r="D74" s="282"/>
      <c r="E74" s="282"/>
      <c r="F74" s="282"/>
      <c r="G74" s="282"/>
      <c r="H74" s="282"/>
      <c r="I74" s="282"/>
      <c r="J74" s="282"/>
      <c r="K74" s="282"/>
      <c r="L74" s="282"/>
      <c r="M74" s="282"/>
      <c r="N74" s="282"/>
      <c r="O74" s="282"/>
      <c r="P74" s="282"/>
      <c r="Q74" s="282"/>
      <c r="R74" s="282"/>
      <c r="S74" s="283"/>
    </row>
  </sheetData>
  <mergeCells count="6">
    <mergeCell ref="B74:S74"/>
    <mergeCell ref="B4:N4"/>
    <mergeCell ref="B27:N27"/>
    <mergeCell ref="B29:S29"/>
    <mergeCell ref="B49:S49"/>
    <mergeCell ref="B71:S71"/>
  </mergeCells>
  <pageMargins left="0.74803149606299213" right="0.74803149606299213" top="0.98425196850393704" bottom="0.98425196850393704" header="0.51181102362204722" footer="0.51181102362204722"/>
  <pageSetup paperSize="9" scale="38" fitToHeight="0" orientation="portrait" r:id="rId1"/>
  <headerFooter alignWithMargins="0"/>
  <ignoredErrors>
    <ignoredError sqref="D31:S31 D53:N53" numberStoredAsText="1"/>
    <ignoredError sqref="N46:P46 N68:S6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393A-7477-450C-B850-828DC75A3624}">
  <sheetPr codeName="Sheet30">
    <pageSetUpPr fitToPage="1"/>
  </sheetPr>
  <dimension ref="B3:S82"/>
  <sheetViews>
    <sheetView showGridLines="0" workbookViewId="0"/>
  </sheetViews>
  <sheetFormatPr defaultColWidth="9.140625" defaultRowHeight="12.75"/>
  <cols>
    <col min="1" max="1" width="7.7109375" style="35" customWidth="1"/>
    <col min="2" max="2" width="29.5703125" style="35" customWidth="1"/>
    <col min="3" max="3" width="9.140625" style="35"/>
    <col min="4" max="14" width="10.140625" style="35" customWidth="1"/>
    <col min="15" max="15" width="11" style="35" customWidth="1"/>
    <col min="16" max="16" width="9.140625" style="35"/>
    <col min="17" max="18" width="10" style="35" customWidth="1"/>
    <col min="19" max="16384" width="9.140625" style="35"/>
  </cols>
  <sheetData>
    <row r="3" spans="2:19" ht="12.75" customHeight="1"/>
    <row r="4" spans="2:19" ht="27.75">
      <c r="B4" s="292" t="s">
        <v>127</v>
      </c>
      <c r="C4" s="292"/>
      <c r="D4" s="292"/>
      <c r="E4" s="292"/>
      <c r="F4" s="292"/>
      <c r="G4" s="292"/>
      <c r="H4" s="292"/>
      <c r="I4" s="292"/>
      <c r="J4" s="292"/>
      <c r="K4" s="292"/>
      <c r="L4" s="292"/>
      <c r="M4" s="292"/>
      <c r="N4" s="292"/>
      <c r="O4" s="259"/>
      <c r="P4" s="259"/>
      <c r="Q4" s="259"/>
      <c r="R4" s="259"/>
      <c r="S4" s="259"/>
    </row>
    <row r="9" spans="2:19" hidden="1"/>
    <row r="10" spans="2:19" hidden="1"/>
    <row r="11" spans="2:19" hidden="1"/>
    <row r="12" spans="2:19" hidden="1"/>
    <row r="17" spans="2:19">
      <c r="C17" s="35" t="s">
        <v>58</v>
      </c>
    </row>
    <row r="20" spans="2:19" hidden="1"/>
    <row r="27" spans="2:19" ht="41.25" customHeight="1">
      <c r="B27" s="293"/>
      <c r="C27" s="293"/>
      <c r="D27" s="293"/>
      <c r="E27" s="293"/>
      <c r="F27" s="293"/>
      <c r="G27" s="293"/>
      <c r="H27" s="293"/>
      <c r="I27" s="293"/>
      <c r="J27" s="293"/>
      <c r="K27" s="293"/>
      <c r="L27" s="293"/>
      <c r="M27" s="293"/>
      <c r="N27" s="293"/>
      <c r="O27" s="71"/>
    </row>
    <row r="28" spans="2:19" ht="22.5" customHeight="1"/>
    <row r="29" spans="2:19" ht="30.75" customHeight="1">
      <c r="B29" s="275" t="s">
        <v>191</v>
      </c>
      <c r="C29" s="276"/>
      <c r="D29" s="276"/>
      <c r="E29" s="276"/>
      <c r="F29" s="276"/>
      <c r="G29" s="276"/>
      <c r="H29" s="276"/>
      <c r="I29" s="276"/>
      <c r="J29" s="276"/>
      <c r="K29" s="276"/>
      <c r="L29" s="276"/>
      <c r="M29" s="276"/>
      <c r="N29" s="276"/>
      <c r="O29" s="276"/>
      <c r="P29" s="276"/>
      <c r="Q29" s="276"/>
      <c r="R29" s="276"/>
      <c r="S29" s="248"/>
    </row>
    <row r="30" spans="2:19" ht="31.5" customHeight="1">
      <c r="B30" s="6" t="s">
        <v>127</v>
      </c>
    </row>
    <row r="31" spans="2:19" ht="15" thickBot="1">
      <c r="B31" s="26" t="s">
        <v>192</v>
      </c>
      <c r="C31" s="26" t="s">
        <v>0</v>
      </c>
      <c r="D31" s="27" t="s">
        <v>1</v>
      </c>
      <c r="E31" s="27" t="s">
        <v>2</v>
      </c>
      <c r="F31" s="27" t="s">
        <v>3</v>
      </c>
      <c r="G31" s="27" t="s">
        <v>4</v>
      </c>
      <c r="H31" s="27" t="s">
        <v>5</v>
      </c>
      <c r="I31" s="27" t="s">
        <v>6</v>
      </c>
      <c r="J31" s="27" t="s">
        <v>7</v>
      </c>
      <c r="K31" s="27" t="s">
        <v>8</v>
      </c>
      <c r="L31" s="27" t="s">
        <v>9</v>
      </c>
      <c r="M31" s="27" t="s">
        <v>10</v>
      </c>
      <c r="N31" s="27">
        <v>2016</v>
      </c>
      <c r="O31" s="27">
        <v>2017</v>
      </c>
      <c r="P31" s="27">
        <v>2018</v>
      </c>
      <c r="Q31" s="27" t="s">
        <v>32</v>
      </c>
      <c r="R31" s="27" t="s">
        <v>33</v>
      </c>
      <c r="S31" s="27" t="s">
        <v>34</v>
      </c>
    </row>
    <row r="32" spans="2:19" ht="14.25">
      <c r="B32" s="72" t="s">
        <v>43</v>
      </c>
      <c r="C32" s="72" t="s">
        <v>11</v>
      </c>
      <c r="D32" s="28">
        <v>154.51</v>
      </c>
      <c r="E32" s="28">
        <v>156.36000000000001</v>
      </c>
      <c r="F32" s="28">
        <v>158.45500000000001</v>
      </c>
      <c r="G32" s="28">
        <v>161.09200000000001</v>
      </c>
      <c r="H32" s="28">
        <v>164.9</v>
      </c>
      <c r="I32" s="28">
        <v>168.93700000000001</v>
      </c>
      <c r="J32" s="28">
        <v>173.18600000000001</v>
      </c>
      <c r="K32" s="28">
        <v>177.255</v>
      </c>
      <c r="L32" s="28">
        <v>178.71</v>
      </c>
      <c r="M32" s="28">
        <v>181.851</v>
      </c>
      <c r="N32" s="28">
        <v>184.9615</v>
      </c>
      <c r="O32" s="28">
        <v>191.482</v>
      </c>
      <c r="P32" s="28">
        <v>197.53700000000001</v>
      </c>
      <c r="Q32" s="28">
        <v>203.15700000000001</v>
      </c>
      <c r="R32" s="28">
        <v>207.23700000000397</v>
      </c>
      <c r="S32" s="28">
        <v>212.505</v>
      </c>
    </row>
    <row r="33" spans="2:19" ht="14.25">
      <c r="B33" s="72" t="s">
        <v>12</v>
      </c>
      <c r="C33" s="72" t="s">
        <v>13</v>
      </c>
      <c r="D33" s="28">
        <v>1546.1945000000039</v>
      </c>
      <c r="E33" s="28">
        <v>1561.6139999999991</v>
      </c>
      <c r="F33" s="28">
        <v>1574.3179999999959</v>
      </c>
      <c r="G33" s="28">
        <v>1586.138000000002</v>
      </c>
      <c r="H33" s="28">
        <v>1596.8975000000021</v>
      </c>
      <c r="I33" s="28">
        <v>1608.7345000000012</v>
      </c>
      <c r="J33" s="28">
        <v>1621.658499999998</v>
      </c>
      <c r="K33" s="28">
        <v>1635.0525000000009</v>
      </c>
      <c r="L33" s="28">
        <v>1651.1595</v>
      </c>
      <c r="M33" s="28">
        <v>1669.5585000000042</v>
      </c>
      <c r="N33" s="28">
        <v>1688.281720658465</v>
      </c>
      <c r="O33" s="28">
        <v>1706.9134999999978</v>
      </c>
      <c r="P33" s="28">
        <v>1727.2940000000001</v>
      </c>
      <c r="Q33" s="28">
        <v>1746.2739999999999</v>
      </c>
      <c r="R33" s="28">
        <v>1762.079</v>
      </c>
      <c r="S33" s="28">
        <v>1774.204</v>
      </c>
    </row>
    <row r="34" spans="2:19" ht="14.25">
      <c r="B34" s="72" t="s">
        <v>14</v>
      </c>
      <c r="C34" s="72" t="s">
        <v>13</v>
      </c>
      <c r="D34" s="28">
        <v>849.54829330195287</v>
      </c>
      <c r="E34" s="28">
        <v>859.72230529925241</v>
      </c>
      <c r="F34" s="28">
        <v>869.65453679641757</v>
      </c>
      <c r="G34" s="28">
        <v>878.61220779662017</v>
      </c>
      <c r="H34" s="28">
        <v>886.06429272155378</v>
      </c>
      <c r="I34" s="28">
        <v>895.08826980019739</v>
      </c>
      <c r="J34" s="28">
        <v>903.746688393451</v>
      </c>
      <c r="K34" s="28">
        <v>919.384823899004</v>
      </c>
      <c r="L34" s="28">
        <v>940.02850000000001</v>
      </c>
      <c r="M34" s="28">
        <v>955.83249999999998</v>
      </c>
      <c r="N34" s="28">
        <v>968.35450000000003</v>
      </c>
      <c r="O34" s="28">
        <v>984.22950000000003</v>
      </c>
      <c r="P34" s="28">
        <v>1005.562</v>
      </c>
      <c r="Q34" s="28">
        <v>1027.5854999999999</v>
      </c>
      <c r="R34" s="28">
        <v>1049.1645000000001</v>
      </c>
      <c r="S34" s="28">
        <v>1067.3489999999999</v>
      </c>
    </row>
    <row r="35" spans="2:19" ht="14.25">
      <c r="B35" s="72" t="s">
        <v>15</v>
      </c>
      <c r="C35" s="72" t="s">
        <v>13</v>
      </c>
      <c r="D35" s="28">
        <v>799.02800000000002</v>
      </c>
      <c r="E35" s="28">
        <v>805.19</v>
      </c>
      <c r="F35" s="28">
        <v>814.86500000000001</v>
      </c>
      <c r="G35" s="28">
        <v>821.57799999999997</v>
      </c>
      <c r="H35" s="28">
        <v>825.21500000000003</v>
      </c>
      <c r="I35" s="28">
        <v>834.41700000000003</v>
      </c>
      <c r="J35" s="28">
        <v>838.38499999999999</v>
      </c>
      <c r="K35" s="28">
        <v>844.24400000000003</v>
      </c>
      <c r="L35" s="28">
        <v>854.23099999999999</v>
      </c>
      <c r="M35" s="28">
        <v>867.00099999999998</v>
      </c>
      <c r="N35" s="28">
        <v>879.06449999999995</v>
      </c>
      <c r="O35" s="28">
        <v>891.93449999999996</v>
      </c>
      <c r="P35" s="28">
        <v>905.97</v>
      </c>
      <c r="Q35" s="28">
        <v>916.47050000000002</v>
      </c>
      <c r="R35" s="28">
        <v>925.96600000000001</v>
      </c>
      <c r="S35" s="28">
        <v>935.17849999999999</v>
      </c>
    </row>
    <row r="36" spans="2:19" ht="14.25">
      <c r="B36" s="72" t="s">
        <v>16</v>
      </c>
      <c r="C36" s="72" t="s">
        <v>17</v>
      </c>
      <c r="D36" s="28">
        <v>1212.0635623809519</v>
      </c>
      <c r="E36" s="28">
        <v>1236.1009766666621</v>
      </c>
      <c r="F36" s="28">
        <v>1263.7629433333316</v>
      </c>
      <c r="G36" s="28">
        <v>1287.4356833333279</v>
      </c>
      <c r="H36" s="28">
        <v>1307.5543333333301</v>
      </c>
      <c r="I36" s="28">
        <v>1326.5635000000023</v>
      </c>
      <c r="J36" s="28">
        <v>1343.8645000000013</v>
      </c>
      <c r="K36" s="28">
        <v>1359.7115000000006</v>
      </c>
      <c r="L36" s="28">
        <v>1376.4829999999999</v>
      </c>
      <c r="M36" s="28">
        <v>1397.191</v>
      </c>
      <c r="N36" s="28">
        <v>1421.5219999999999</v>
      </c>
      <c r="O36" s="28">
        <v>1448.2470000000001</v>
      </c>
      <c r="P36" s="28">
        <v>1473.8050000000001</v>
      </c>
      <c r="Q36" s="28">
        <v>1496.317</v>
      </c>
      <c r="R36" s="28">
        <v>1516.1980000000001</v>
      </c>
      <c r="S36" s="28">
        <v>1535.4</v>
      </c>
    </row>
    <row r="37" spans="2:19" ht="14.25">
      <c r="B37" s="72" t="s">
        <v>18</v>
      </c>
      <c r="C37" s="72" t="s">
        <v>17</v>
      </c>
      <c r="D37" s="28">
        <v>624.13</v>
      </c>
      <c r="E37" s="28">
        <v>635.12300000000005</v>
      </c>
      <c r="F37" s="28">
        <v>647.72900000000004</v>
      </c>
      <c r="G37" s="28">
        <v>663.21600000000001</v>
      </c>
      <c r="H37" s="28">
        <v>676.96</v>
      </c>
      <c r="I37" s="28">
        <v>688.95899999999995</v>
      </c>
      <c r="J37" s="28">
        <v>699.26400000000001</v>
      </c>
      <c r="K37" s="28">
        <v>710.43100000000004</v>
      </c>
      <c r="L37" s="28">
        <v>721.93</v>
      </c>
      <c r="M37" s="28">
        <v>728.29049999999995</v>
      </c>
      <c r="N37" s="28">
        <v>739.35350000000005</v>
      </c>
      <c r="O37" s="28">
        <v>745.50099999999998</v>
      </c>
      <c r="P37" s="28">
        <v>752.14099999999996</v>
      </c>
      <c r="Q37" s="28">
        <v>757.726</v>
      </c>
      <c r="R37" s="28">
        <v>762.303</v>
      </c>
      <c r="S37" s="28">
        <v>767.58299999999997</v>
      </c>
    </row>
    <row r="38" spans="2:19" ht="14.25">
      <c r="B38" s="72" t="s">
        <v>19</v>
      </c>
      <c r="C38" s="72" t="s">
        <v>20</v>
      </c>
      <c r="D38" s="28">
        <v>778.83900000000006</v>
      </c>
      <c r="E38" s="28">
        <v>779.42600000000004</v>
      </c>
      <c r="F38" s="28">
        <v>781.11</v>
      </c>
      <c r="G38" s="28">
        <v>814.46699999999998</v>
      </c>
      <c r="H38" s="28">
        <v>826.96400000000006</v>
      </c>
      <c r="I38" s="28">
        <v>836.05499999999995</v>
      </c>
      <c r="J38" s="28">
        <v>844.15300000000002</v>
      </c>
      <c r="K38" s="28">
        <v>847.76599999999996</v>
      </c>
      <c r="L38" s="28">
        <v>851.76649999999995</v>
      </c>
      <c r="M38" s="28">
        <v>853.93899999999996</v>
      </c>
      <c r="N38" s="28">
        <v>858.64649999999995</v>
      </c>
      <c r="O38" s="28">
        <v>878.29949999999997</v>
      </c>
      <c r="P38" s="28">
        <v>894.39700000000005</v>
      </c>
      <c r="Q38" s="28">
        <v>906.19749999999976</v>
      </c>
      <c r="R38" s="28">
        <v>914.60299999999972</v>
      </c>
      <c r="S38" s="28">
        <v>920.84100000000001</v>
      </c>
    </row>
    <row r="39" spans="2:19" ht="14.25">
      <c r="B39" s="72" t="s">
        <v>21</v>
      </c>
      <c r="C39" s="72" t="s">
        <v>22</v>
      </c>
      <c r="D39" s="28">
        <v>250.64252420131081</v>
      </c>
      <c r="E39" s="28">
        <v>255.48438545676009</v>
      </c>
      <c r="F39" s="28">
        <v>260.4242594512512</v>
      </c>
      <c r="G39" s="28">
        <v>265.46413023523559</v>
      </c>
      <c r="H39" s="28">
        <v>270.60602202186698</v>
      </c>
      <c r="I39" s="28">
        <v>275.85199999999946</v>
      </c>
      <c r="J39" s="28">
        <v>278.39200000000028</v>
      </c>
      <c r="K39" s="28">
        <v>279.86799999999977</v>
      </c>
      <c r="L39" s="28">
        <v>280.75</v>
      </c>
      <c r="M39" s="28">
        <v>283.05900000000003</v>
      </c>
      <c r="N39" s="28">
        <v>285.32499999999999</v>
      </c>
      <c r="O39" s="28">
        <v>287.65150009999996</v>
      </c>
      <c r="P39" s="28">
        <v>287.93599999999998</v>
      </c>
      <c r="Q39" s="28">
        <v>290.44600000000003</v>
      </c>
      <c r="R39" s="28">
        <v>293.94900000000001</v>
      </c>
      <c r="S39" s="28">
        <v>297.65600000000001</v>
      </c>
    </row>
    <row r="40" spans="2:19" ht="14.25">
      <c r="B40" s="72" t="s">
        <v>23</v>
      </c>
      <c r="C40" s="72" t="s">
        <v>24</v>
      </c>
      <c r="D40" s="28">
        <v>605.4079999999999</v>
      </c>
      <c r="E40" s="28">
        <v>616.58549999999968</v>
      </c>
      <c r="F40" s="28">
        <v>627.55250000000046</v>
      </c>
      <c r="G40" s="28">
        <v>638.61350000000016</v>
      </c>
      <c r="H40" s="28">
        <v>645.69449999999983</v>
      </c>
      <c r="I40" s="28">
        <v>654.64099999999985</v>
      </c>
      <c r="J40" s="28">
        <v>668.70299999999975</v>
      </c>
      <c r="K40" s="28">
        <v>681.29900000000021</v>
      </c>
      <c r="L40" s="28">
        <v>685.19399999999985</v>
      </c>
      <c r="M40" s="28">
        <v>706.42399999999998</v>
      </c>
      <c r="N40" s="28">
        <v>712.76700000000005</v>
      </c>
      <c r="O40" s="28">
        <v>734.64400000000001</v>
      </c>
      <c r="P40" s="28">
        <v>741.83600000000001</v>
      </c>
      <c r="Q40" s="28">
        <v>762.38199999999995</v>
      </c>
      <c r="R40" s="31">
        <v>776.85400000000004</v>
      </c>
      <c r="S40" s="31">
        <v>784.24549999999999</v>
      </c>
    </row>
    <row r="41" spans="2:19" ht="14.25">
      <c r="B41" s="72" t="s">
        <v>25</v>
      </c>
      <c r="C41" s="72" t="s">
        <v>24</v>
      </c>
      <c r="D41" s="28">
        <v>294.97165817284821</v>
      </c>
      <c r="E41" s="28">
        <v>299.9512941855952</v>
      </c>
      <c r="F41" s="28">
        <v>303.15180398687761</v>
      </c>
      <c r="G41" s="28">
        <v>305.98498426974078</v>
      </c>
      <c r="H41" s="28">
        <v>310.17496273258928</v>
      </c>
      <c r="I41" s="28">
        <v>314.43961807555559</v>
      </c>
      <c r="J41" s="28">
        <v>318.64322002329067</v>
      </c>
      <c r="K41" s="28">
        <v>322.73581579787594</v>
      </c>
      <c r="L41" s="28">
        <v>325.91715180561414</v>
      </c>
      <c r="M41" s="28">
        <v>327.90717472153295</v>
      </c>
      <c r="N41" s="28">
        <v>336.07</v>
      </c>
      <c r="O41" s="28">
        <v>339.4</v>
      </c>
      <c r="P41" s="28">
        <v>342.66899999999998</v>
      </c>
      <c r="Q41" s="28">
        <v>345.00900000000001</v>
      </c>
      <c r="R41" s="31">
        <v>346.46800000000002</v>
      </c>
      <c r="S41" s="31">
        <v>346.85500000000002</v>
      </c>
    </row>
    <row r="42" spans="2:19" ht="14.25">
      <c r="B42" s="72" t="s">
        <v>26</v>
      </c>
      <c r="C42" s="72" t="s">
        <v>24</v>
      </c>
      <c r="D42" s="28">
        <v>293.1754999999996</v>
      </c>
      <c r="E42" s="28">
        <v>299.11850000000032</v>
      </c>
      <c r="F42" s="28">
        <v>302.6274999999996</v>
      </c>
      <c r="G42" s="28">
        <v>305.24299999999977</v>
      </c>
      <c r="H42" s="28">
        <v>309.59800000000047</v>
      </c>
      <c r="I42" s="28">
        <v>307.1910000000002</v>
      </c>
      <c r="J42" s="28">
        <v>312.8389999999996</v>
      </c>
      <c r="K42" s="28">
        <v>319.59100000000018</v>
      </c>
      <c r="L42" s="28">
        <v>325.92700000000013</v>
      </c>
      <c r="M42" s="28">
        <v>332.26700000000045</v>
      </c>
      <c r="N42" s="28">
        <v>339.46699999999959</v>
      </c>
      <c r="O42" s="28">
        <v>346.88700000000028</v>
      </c>
      <c r="P42" s="28">
        <v>353.72899999999964</v>
      </c>
      <c r="Q42" s="28">
        <v>360.43099999999981</v>
      </c>
      <c r="R42" s="31">
        <v>366.84100000000012</v>
      </c>
      <c r="S42" s="31">
        <v>369.33149999999995</v>
      </c>
    </row>
    <row r="43" spans="2:19" ht="14.25">
      <c r="B43" s="72" t="s">
        <v>27</v>
      </c>
      <c r="C43" s="72" t="s">
        <v>24</v>
      </c>
      <c r="D43" s="28">
        <v>663.96635730242417</v>
      </c>
      <c r="E43" s="28">
        <v>675.82159009513009</v>
      </c>
      <c r="F43" s="28">
        <v>688.35643188222377</v>
      </c>
      <c r="G43" s="28">
        <v>701.00454183504883</v>
      </c>
      <c r="H43" s="28">
        <v>715.21969663430514</v>
      </c>
      <c r="I43" s="28">
        <v>731.28152706414244</v>
      </c>
      <c r="J43" s="28">
        <v>743.56151547834031</v>
      </c>
      <c r="K43" s="28">
        <v>753.91341676783861</v>
      </c>
      <c r="L43" s="28">
        <v>765.24073900240546</v>
      </c>
      <c r="M43" s="28">
        <v>777.16100874878759</v>
      </c>
      <c r="N43" s="28">
        <v>799.54</v>
      </c>
      <c r="O43" s="28">
        <v>816.34900000000005</v>
      </c>
      <c r="P43" s="28">
        <v>835.78099999999995</v>
      </c>
      <c r="Q43" s="28">
        <v>853.77099999999996</v>
      </c>
      <c r="R43" s="31">
        <v>863.40800000000002</v>
      </c>
      <c r="S43" s="31">
        <v>877.93499999999995</v>
      </c>
    </row>
    <row r="44" spans="2:19" ht="14.25">
      <c r="B44" s="72" t="s">
        <v>28</v>
      </c>
      <c r="C44" s="72" t="s">
        <v>24</v>
      </c>
      <c r="D44" s="28">
        <v>612.72799999999995</v>
      </c>
      <c r="E44" s="28">
        <v>618.25</v>
      </c>
      <c r="F44" s="28">
        <v>624.09400000000005</v>
      </c>
      <c r="G44" s="28">
        <v>628.12</v>
      </c>
      <c r="H44" s="28">
        <v>633.82299999999998</v>
      </c>
      <c r="I44" s="28">
        <v>641.12977419354809</v>
      </c>
      <c r="J44" s="28">
        <v>647.89200000000005</v>
      </c>
      <c r="K44" s="28">
        <v>656.51599999999996</v>
      </c>
      <c r="L44" s="28">
        <v>658.45299999999997</v>
      </c>
      <c r="M44" s="28">
        <v>664.54899999999998</v>
      </c>
      <c r="N44" s="28">
        <v>669.82600000000002</v>
      </c>
      <c r="O44" s="28">
        <v>676.80700000000002</v>
      </c>
      <c r="P44" s="28">
        <v>685.02499999999998</v>
      </c>
      <c r="Q44" s="28">
        <v>697.59400000000005</v>
      </c>
      <c r="R44" s="31">
        <v>703.11900000000003</v>
      </c>
      <c r="S44" s="31">
        <v>705.36699999999996</v>
      </c>
    </row>
    <row r="45" spans="2:19" ht="14.25">
      <c r="B45" s="72" t="s">
        <v>40</v>
      </c>
      <c r="C45" s="72" t="s">
        <v>41</v>
      </c>
      <c r="D45" s="28">
        <v>67.108999999999995</v>
      </c>
      <c r="E45" s="28">
        <v>67.838999999999999</v>
      </c>
      <c r="F45" s="28">
        <v>68.942999999999998</v>
      </c>
      <c r="G45" s="28">
        <v>72.010999999999996</v>
      </c>
      <c r="H45" s="28">
        <v>74.34</v>
      </c>
      <c r="I45" s="28">
        <v>75.736999999999995</v>
      </c>
      <c r="J45" s="28">
        <v>77.028000000000006</v>
      </c>
      <c r="K45" s="28">
        <v>78.622</v>
      </c>
      <c r="L45" s="28">
        <v>80.971000000000004</v>
      </c>
      <c r="M45" s="28">
        <v>82.646000000000001</v>
      </c>
      <c r="N45" s="28">
        <v>84.200999999999993</v>
      </c>
      <c r="O45" s="28">
        <v>85.71</v>
      </c>
      <c r="P45" s="28">
        <v>85.275999999999996</v>
      </c>
      <c r="Q45" s="28">
        <v>85.742999999999995</v>
      </c>
      <c r="R45" s="28">
        <v>86.263000000000005</v>
      </c>
      <c r="S45" s="28">
        <v>83.236000000000004</v>
      </c>
    </row>
    <row r="46" spans="2:19" ht="15" thickBot="1">
      <c r="B46" s="26" t="s">
        <v>59</v>
      </c>
      <c r="C46" s="26"/>
      <c r="D46" s="30">
        <f>SUM(D32:D45)</f>
        <v>8752.3143953594918</v>
      </c>
      <c r="E46" s="30">
        <f t="shared" ref="E46:O46" si="0">SUM(E32:E45)</f>
        <v>8866.5865517033999</v>
      </c>
      <c r="F46" s="30">
        <f t="shared" si="0"/>
        <v>8985.0439754500985</v>
      </c>
      <c r="G46" s="30">
        <f t="shared" si="0"/>
        <v>9128.9800474699769</v>
      </c>
      <c r="H46" s="30">
        <f t="shared" si="0"/>
        <v>9244.0113074436485</v>
      </c>
      <c r="I46" s="30">
        <f t="shared" si="0"/>
        <v>9359.0261891334467</v>
      </c>
      <c r="J46" s="30">
        <f t="shared" si="0"/>
        <v>9471.3164238950812</v>
      </c>
      <c r="K46" s="30">
        <f t="shared" si="0"/>
        <v>9586.3900564647192</v>
      </c>
      <c r="L46" s="30">
        <f t="shared" si="0"/>
        <v>9696.7613908080184</v>
      </c>
      <c r="M46" s="30">
        <f t="shared" si="0"/>
        <v>9827.6766834703267</v>
      </c>
      <c r="N46" s="30">
        <f t="shared" si="0"/>
        <v>9967.3802206584642</v>
      </c>
      <c r="O46" s="30">
        <f t="shared" si="0"/>
        <v>10134.055500099999</v>
      </c>
      <c r="P46" s="30">
        <f>IF(P40="","",SUM(P32:P45))</f>
        <v>10288.957999999999</v>
      </c>
      <c r="Q46" s="30">
        <f>IF(Q40="","",SUM(Q32:Q45))</f>
        <v>10449.103499999999</v>
      </c>
      <c r="R46" s="30">
        <f>IF(R40="","",SUM(R32:R45))</f>
        <v>10574.452500000005</v>
      </c>
      <c r="S46" s="30">
        <f>IF(S40="","",SUM(S32:S45))</f>
        <v>10677.6865</v>
      </c>
    </row>
    <row r="48" spans="2:19" ht="18.95" customHeight="1">
      <c r="B48" s="256" t="s">
        <v>35</v>
      </c>
      <c r="C48" s="257"/>
      <c r="D48" s="257"/>
      <c r="E48" s="257"/>
      <c r="F48" s="257"/>
      <c r="G48" s="257"/>
      <c r="H48" s="257"/>
      <c r="I48" s="257"/>
      <c r="J48" s="257"/>
      <c r="K48" s="257"/>
      <c r="L48" s="257"/>
      <c r="M48" s="257"/>
      <c r="N48" s="257"/>
      <c r="O48" s="257"/>
      <c r="P48" s="257"/>
      <c r="Q48" s="257"/>
      <c r="R48" s="257"/>
      <c r="S48" s="258"/>
    </row>
    <row r="49" spans="2:19" ht="18.95" customHeight="1">
      <c r="B49" s="281" t="s">
        <v>179</v>
      </c>
      <c r="C49" s="282"/>
      <c r="D49" s="282"/>
      <c r="E49" s="282"/>
      <c r="F49" s="282"/>
      <c r="G49" s="282"/>
      <c r="H49" s="282"/>
      <c r="I49" s="282"/>
      <c r="J49" s="282"/>
      <c r="K49" s="282"/>
      <c r="L49" s="282"/>
      <c r="M49" s="282"/>
      <c r="N49" s="282"/>
      <c r="O49" s="282"/>
      <c r="P49" s="282"/>
      <c r="Q49" s="282"/>
      <c r="R49" s="282"/>
      <c r="S49" s="283"/>
    </row>
    <row r="82" spans="2:2">
      <c r="B82" s="35" t="s">
        <v>193</v>
      </c>
    </row>
  </sheetData>
  <mergeCells count="4">
    <mergeCell ref="B4:N4"/>
    <mergeCell ref="B27:N27"/>
    <mergeCell ref="B29:R29"/>
    <mergeCell ref="B49:S49"/>
  </mergeCells>
  <pageMargins left="0.74803149606299213" right="0.74803149606299213" top="0.98425196850393704" bottom="0.98425196850393704" header="0.51181102362204722" footer="0.51181102362204722"/>
  <pageSetup paperSize="9" scale="38" fitToHeight="0" orientation="portrait" r:id="rId1"/>
  <headerFooter alignWithMargins="0"/>
  <ignoredErrors>
    <ignoredError sqref="D31:S31" numberStoredAsText="1"/>
    <ignoredError sqref="N46:P4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86BE-844D-4936-A0AA-B55C46666AD0}">
  <sheetPr codeName="Sheet31">
    <pageSetUpPr fitToPage="1"/>
  </sheetPr>
  <dimension ref="B1:V90"/>
  <sheetViews>
    <sheetView showGridLines="0" workbookViewId="0"/>
  </sheetViews>
  <sheetFormatPr defaultColWidth="9.140625" defaultRowHeight="12.75"/>
  <cols>
    <col min="1" max="1" width="7.7109375" style="35" customWidth="1"/>
    <col min="2" max="2" width="29.5703125" style="35" customWidth="1"/>
    <col min="3" max="3" width="9.140625" style="35"/>
    <col min="4" max="16" width="10.7109375" style="35" customWidth="1"/>
    <col min="17" max="19" width="11.140625" style="35" customWidth="1"/>
    <col min="20" max="16384" width="9.140625" style="35"/>
  </cols>
  <sheetData>
    <row r="1" spans="2:22">
      <c r="U1" s="36"/>
      <c r="V1" s="36"/>
    </row>
    <row r="2" spans="2:22">
      <c r="U2" s="36"/>
      <c r="V2" s="36"/>
    </row>
    <row r="3" spans="2:22">
      <c r="U3" s="36"/>
      <c r="V3" s="36"/>
    </row>
    <row r="4" spans="2:22" ht="27.75">
      <c r="B4" s="292" t="s">
        <v>194</v>
      </c>
      <c r="C4" s="292"/>
      <c r="D4" s="292"/>
      <c r="E4" s="292"/>
      <c r="F4" s="292"/>
      <c r="G4" s="292"/>
      <c r="H4" s="292"/>
      <c r="I4" s="292"/>
      <c r="J4" s="292"/>
      <c r="K4" s="292"/>
      <c r="L4" s="292"/>
      <c r="M4" s="292"/>
      <c r="N4" s="292"/>
      <c r="O4" s="259"/>
      <c r="P4" s="259"/>
      <c r="Q4" s="259"/>
      <c r="R4" s="259"/>
      <c r="S4" s="259"/>
      <c r="U4" s="36"/>
      <c r="V4" s="36"/>
    </row>
    <row r="9" spans="2:22" hidden="1"/>
    <row r="10" spans="2:22" hidden="1"/>
    <row r="11" spans="2:22" hidden="1"/>
    <row r="12" spans="2:22" hidden="1"/>
    <row r="17" spans="2:19">
      <c r="C17" s="35" t="s">
        <v>58</v>
      </c>
    </row>
    <row r="20" spans="2:19" hidden="1"/>
    <row r="27" spans="2:19" ht="41.25" customHeight="1">
      <c r="B27" s="293"/>
      <c r="C27" s="293"/>
      <c r="D27" s="293"/>
      <c r="E27" s="293"/>
      <c r="F27" s="293"/>
      <c r="G27" s="293"/>
      <c r="H27" s="293"/>
      <c r="I27" s="293"/>
      <c r="J27" s="293"/>
      <c r="K27" s="293"/>
      <c r="L27" s="293"/>
      <c r="M27" s="293"/>
      <c r="N27" s="293"/>
      <c r="O27" s="71"/>
    </row>
    <row r="28" spans="2:19" ht="22.5" customHeight="1"/>
    <row r="29" spans="2:19" ht="43.5" customHeight="1">
      <c r="B29" s="275" t="s">
        <v>195</v>
      </c>
      <c r="C29" s="291"/>
      <c r="D29" s="291"/>
      <c r="E29" s="291"/>
      <c r="F29" s="291"/>
      <c r="G29" s="291"/>
      <c r="H29" s="291"/>
      <c r="I29" s="291"/>
      <c r="J29" s="291"/>
      <c r="K29" s="291"/>
      <c r="L29" s="291"/>
      <c r="M29" s="291"/>
      <c r="N29" s="291"/>
      <c r="O29" s="291"/>
      <c r="P29" s="291"/>
      <c r="Q29" s="291"/>
      <c r="R29" s="291"/>
      <c r="S29" s="277"/>
    </row>
    <row r="30" spans="2:19" ht="31.5" customHeight="1">
      <c r="B30" s="6" t="s">
        <v>194</v>
      </c>
    </row>
    <row r="31" spans="2:19" ht="15" thickBot="1">
      <c r="B31" s="26" t="s">
        <v>196</v>
      </c>
      <c r="C31" s="26" t="s">
        <v>0</v>
      </c>
      <c r="D31" s="27" t="s">
        <v>1</v>
      </c>
      <c r="E31" s="27" t="s">
        <v>2</v>
      </c>
      <c r="F31" s="27" t="s">
        <v>3</v>
      </c>
      <c r="G31" s="27" t="s">
        <v>4</v>
      </c>
      <c r="H31" s="27" t="s">
        <v>5</v>
      </c>
      <c r="I31" s="27" t="s">
        <v>6</v>
      </c>
      <c r="J31" s="27" t="s">
        <v>7</v>
      </c>
      <c r="K31" s="27" t="s">
        <v>8</v>
      </c>
      <c r="L31" s="27" t="s">
        <v>9</v>
      </c>
      <c r="M31" s="27" t="s">
        <v>10</v>
      </c>
      <c r="N31" s="27">
        <v>2016</v>
      </c>
      <c r="O31" s="27">
        <v>2017</v>
      </c>
      <c r="P31" s="27">
        <v>2018</v>
      </c>
      <c r="Q31" s="27" t="s">
        <v>32</v>
      </c>
      <c r="R31" s="27" t="s">
        <v>33</v>
      </c>
      <c r="S31" s="27" t="s">
        <v>34</v>
      </c>
    </row>
    <row r="32" spans="2:19" ht="14.25">
      <c r="B32" s="72" t="s">
        <v>43</v>
      </c>
      <c r="C32" s="72" t="s">
        <v>11</v>
      </c>
      <c r="D32" s="28">
        <v>4648.929884398789</v>
      </c>
      <c r="E32" s="28">
        <v>4684.4700128946879</v>
      </c>
      <c r="F32" s="28">
        <v>4740.2956055649338</v>
      </c>
      <c r="G32" s="28">
        <v>4813.3259854913631</v>
      </c>
      <c r="H32" s="28">
        <v>4886.0807436253835</v>
      </c>
      <c r="I32" s="28">
        <v>4989.9214909406546</v>
      </c>
      <c r="J32" s="28">
        <v>5107.7929082278642</v>
      </c>
      <c r="K32" s="28">
        <v>5170.8114179603544</v>
      </c>
      <c r="L32" s="28">
        <v>5150.7849999999999</v>
      </c>
      <c r="M32" s="28">
        <v>5272.0840286099447</v>
      </c>
      <c r="N32" s="28">
        <v>5311.568670358678</v>
      </c>
      <c r="O32" s="28">
        <v>5333</v>
      </c>
      <c r="P32" s="28">
        <v>5384.2018715489994</v>
      </c>
      <c r="Q32" s="28">
        <v>5435.15285838</v>
      </c>
      <c r="R32" s="28">
        <v>5610.1767300000001</v>
      </c>
      <c r="S32" s="28">
        <v>4812.54</v>
      </c>
    </row>
    <row r="33" spans="2:19" ht="14.25">
      <c r="B33" s="72" t="s">
        <v>12</v>
      </c>
      <c r="C33" s="72" t="s">
        <v>13</v>
      </c>
      <c r="D33" s="28">
        <v>38742.394999999997</v>
      </c>
      <c r="E33" s="28">
        <v>38874.940199999997</v>
      </c>
      <c r="F33" s="28">
        <v>39223.906199999998</v>
      </c>
      <c r="G33" s="28">
        <v>39462.306199999992</v>
      </c>
      <c r="H33" s="28">
        <v>39745.275499999996</v>
      </c>
      <c r="I33" s="28">
        <v>40272.423000000003</v>
      </c>
      <c r="J33" s="28">
        <v>40626.292999999998</v>
      </c>
      <c r="K33" s="28">
        <v>40963.506000000001</v>
      </c>
      <c r="L33" s="28">
        <v>41271.487999999998</v>
      </c>
      <c r="M33" s="28">
        <v>41323.583938530021</v>
      </c>
      <c r="N33" s="28">
        <v>41453.210735954468</v>
      </c>
      <c r="O33" s="28">
        <v>41642.275513616267</v>
      </c>
      <c r="P33" s="28">
        <v>41847</v>
      </c>
      <c r="Q33" s="28">
        <v>42007</v>
      </c>
      <c r="R33" s="28">
        <v>42294.520000000004</v>
      </c>
      <c r="S33" s="28">
        <v>42484.790000000008</v>
      </c>
    </row>
    <row r="34" spans="2:19" ht="14.25">
      <c r="B34" s="72" t="s">
        <v>14</v>
      </c>
      <c r="C34" s="72" t="s">
        <v>13</v>
      </c>
      <c r="D34" s="28">
        <v>32431.999999999993</v>
      </c>
      <c r="E34" s="28">
        <v>32832.000000000029</v>
      </c>
      <c r="F34" s="28">
        <v>33299.000000000036</v>
      </c>
      <c r="G34" s="28">
        <v>33579</v>
      </c>
      <c r="H34" s="28">
        <v>33817.000000000015</v>
      </c>
      <c r="I34" s="28">
        <v>34172.000000000022</v>
      </c>
      <c r="J34" s="28">
        <v>34567.999999999971</v>
      </c>
      <c r="K34" s="28">
        <v>35028.999999999956</v>
      </c>
      <c r="L34" s="28">
        <v>35492</v>
      </c>
      <c r="M34" s="28">
        <v>36005.181619000039</v>
      </c>
      <c r="N34" s="28">
        <v>36467.860999999953</v>
      </c>
      <c r="O34" s="28">
        <v>36993.039377000037</v>
      </c>
      <c r="P34" s="28">
        <v>37543.074809999962</v>
      </c>
      <c r="Q34" s="28">
        <v>38285.395107539909</v>
      </c>
      <c r="R34" s="28">
        <v>38725.005837251862</v>
      </c>
      <c r="S34" s="28">
        <v>39146.327922462537</v>
      </c>
    </row>
    <row r="35" spans="2:19" ht="14.25">
      <c r="B35" s="72" t="s">
        <v>15</v>
      </c>
      <c r="C35" s="72" t="s">
        <v>13</v>
      </c>
      <c r="D35" s="28">
        <v>199551</v>
      </c>
      <c r="E35" s="28">
        <v>189452</v>
      </c>
      <c r="F35" s="28">
        <v>185829</v>
      </c>
      <c r="G35" s="28">
        <v>187750</v>
      </c>
      <c r="H35" s="28">
        <v>188634</v>
      </c>
      <c r="I35" s="28">
        <v>190592</v>
      </c>
      <c r="J35" s="28">
        <v>190819</v>
      </c>
      <c r="K35" s="28">
        <v>191107</v>
      </c>
      <c r="L35" s="28">
        <v>191156.07200000001</v>
      </c>
      <c r="M35" s="28">
        <v>191475.29249708584</v>
      </c>
      <c r="N35" s="28">
        <v>191945.32419558283</v>
      </c>
      <c r="O35" s="28">
        <v>192103.12437846052</v>
      </c>
      <c r="P35" s="28">
        <v>192203.6</v>
      </c>
      <c r="Q35" s="28">
        <v>192537.93982799997</v>
      </c>
      <c r="R35" s="28">
        <v>192685.01</v>
      </c>
      <c r="S35" s="28">
        <v>192882.72</v>
      </c>
    </row>
    <row r="36" spans="2:19" ht="14.25">
      <c r="B36" s="72" t="s">
        <v>16</v>
      </c>
      <c r="C36" s="72" t="s">
        <v>17</v>
      </c>
      <c r="D36" s="28">
        <v>46658</v>
      </c>
      <c r="E36" s="28">
        <v>47645</v>
      </c>
      <c r="F36" s="28">
        <v>48486</v>
      </c>
      <c r="G36" s="28">
        <v>49427</v>
      </c>
      <c r="H36" s="28">
        <v>50117</v>
      </c>
      <c r="I36" s="28">
        <v>50771</v>
      </c>
      <c r="J36" s="28">
        <v>51342</v>
      </c>
      <c r="K36" s="28">
        <v>51781</v>
      </c>
      <c r="L36" s="28">
        <v>52097.040999999997</v>
      </c>
      <c r="M36" s="28">
        <v>52564.709999999992</v>
      </c>
      <c r="N36" s="28">
        <v>53201.880000000005</v>
      </c>
      <c r="O36" s="28">
        <v>53757</v>
      </c>
      <c r="P36" s="28">
        <v>54266</v>
      </c>
      <c r="Q36" s="28">
        <v>54777</v>
      </c>
      <c r="R36" s="28">
        <v>55190</v>
      </c>
      <c r="S36" s="28">
        <v>55530</v>
      </c>
    </row>
    <row r="37" spans="2:19" ht="14.25">
      <c r="B37" s="72" t="s">
        <v>18</v>
      </c>
      <c r="C37" s="72" t="s">
        <v>17</v>
      </c>
      <c r="D37" s="28">
        <v>148353.43893726001</v>
      </c>
      <c r="E37" s="28">
        <v>150136.49844103999</v>
      </c>
      <c r="F37" s="28">
        <v>150660.03925174003</v>
      </c>
      <c r="G37" s="28">
        <v>151770.05533772003</v>
      </c>
      <c r="H37" s="28">
        <v>152579.65545786</v>
      </c>
      <c r="I37" s="28">
        <v>152729.53246680004</v>
      </c>
      <c r="J37" s="28">
        <v>153747.85140545998</v>
      </c>
      <c r="K37" s="28">
        <v>150472.37732780748</v>
      </c>
      <c r="L37" s="28">
        <v>151121.81200000003</v>
      </c>
      <c r="M37" s="28">
        <v>152459.5</v>
      </c>
      <c r="N37" s="28">
        <v>152254.63888915259</v>
      </c>
      <c r="O37" s="28">
        <v>152491.37408922313</v>
      </c>
      <c r="P37" s="28">
        <v>151975.9735270222</v>
      </c>
      <c r="Q37" s="28">
        <v>152279.18298971487</v>
      </c>
      <c r="R37" s="28">
        <v>152896.20999999996</v>
      </c>
      <c r="S37" s="28">
        <v>153798.51999999999</v>
      </c>
    </row>
    <row r="38" spans="2:19" ht="14.25">
      <c r="B38" s="72" t="s">
        <v>19</v>
      </c>
      <c r="C38" s="72" t="s">
        <v>20</v>
      </c>
      <c r="D38" s="28">
        <v>84830.405693445093</v>
      </c>
      <c r="E38" s="28">
        <v>85326.120621562499</v>
      </c>
      <c r="F38" s="28">
        <v>85821.835549680094</v>
      </c>
      <c r="G38" s="28">
        <v>86624.718035020604</v>
      </c>
      <c r="H38" s="28">
        <v>87208.550876580601</v>
      </c>
      <c r="I38" s="28">
        <v>87193.681406010815</v>
      </c>
      <c r="J38" s="28">
        <v>87647.697035597812</v>
      </c>
      <c r="K38" s="28">
        <v>87882.27</v>
      </c>
      <c r="L38" s="28">
        <v>88082.642999999996</v>
      </c>
      <c r="M38" s="28">
        <v>88201</v>
      </c>
      <c r="N38" s="28">
        <v>88808</v>
      </c>
      <c r="O38" s="28">
        <v>88971</v>
      </c>
      <c r="P38" s="28">
        <v>89311</v>
      </c>
      <c r="Q38" s="28">
        <v>89298</v>
      </c>
      <c r="R38" s="28">
        <v>89416</v>
      </c>
      <c r="S38" s="28">
        <v>89608</v>
      </c>
    </row>
    <row r="39" spans="2:19" ht="14.25">
      <c r="B39" s="72" t="s">
        <v>21</v>
      </c>
      <c r="C39" s="72" t="s">
        <v>22</v>
      </c>
      <c r="D39" s="28">
        <v>21209.899999999994</v>
      </c>
      <c r="E39" s="28">
        <v>21210.099999999995</v>
      </c>
      <c r="F39" s="28">
        <v>21210.099999999995</v>
      </c>
      <c r="G39" s="28">
        <v>21267.799999999996</v>
      </c>
      <c r="H39" s="28">
        <v>21631.699999999997</v>
      </c>
      <c r="I39" s="28">
        <v>22027.1</v>
      </c>
      <c r="J39" s="28">
        <v>22222.099999999995</v>
      </c>
      <c r="K39" s="28">
        <v>22335.899999999998</v>
      </c>
      <c r="L39" s="28">
        <v>22495.899999999998</v>
      </c>
      <c r="M39" s="28">
        <v>22629.245000000003</v>
      </c>
      <c r="N39" s="28">
        <v>22681.083000000002</v>
      </c>
      <c r="O39" s="28">
        <v>22725.012999999999</v>
      </c>
      <c r="P39" s="28">
        <v>22767.252000000004</v>
      </c>
      <c r="Q39" s="28">
        <v>22862.294399999984</v>
      </c>
      <c r="R39" s="28">
        <v>22911.733999999997</v>
      </c>
      <c r="S39" s="28">
        <v>22657.282275000009</v>
      </c>
    </row>
    <row r="40" spans="2:19" ht="14.25">
      <c r="B40" s="72" t="s">
        <v>23</v>
      </c>
      <c r="C40" s="72" t="s">
        <v>24</v>
      </c>
      <c r="D40" s="28">
        <v>41507.07</v>
      </c>
      <c r="E40" s="28">
        <v>41835.892999999996</v>
      </c>
      <c r="F40" s="28">
        <v>42110.843000000001</v>
      </c>
      <c r="G40" s="28">
        <v>42711.53100000001</v>
      </c>
      <c r="H40" s="28">
        <v>42968.715000000004</v>
      </c>
      <c r="I40" s="28">
        <v>43213.93099999999</v>
      </c>
      <c r="J40" s="28">
        <v>43702.130999999994</v>
      </c>
      <c r="K40" s="28">
        <v>43821.926999999996</v>
      </c>
      <c r="L40" s="28">
        <v>44255.045791292308</v>
      </c>
      <c r="M40" s="28">
        <v>44349.203981000697</v>
      </c>
      <c r="N40" s="28">
        <v>44703.183056999958</v>
      </c>
      <c r="O40" s="28">
        <v>44906.807235999644</v>
      </c>
      <c r="P40" s="28">
        <v>45114.59</v>
      </c>
      <c r="Q40" s="28">
        <v>45493.79</v>
      </c>
      <c r="R40" s="31">
        <v>45734.090000000004</v>
      </c>
      <c r="S40" s="31">
        <v>45878.719778999759</v>
      </c>
    </row>
    <row r="41" spans="2:19" ht="14.25">
      <c r="B41" s="72" t="s">
        <v>25</v>
      </c>
      <c r="C41" s="72" t="s">
        <v>24</v>
      </c>
      <c r="D41" s="28">
        <v>3928.1648775000049</v>
      </c>
      <c r="E41" s="28">
        <v>4051.6606282999983</v>
      </c>
      <c r="F41" s="28">
        <v>4011.3894294894958</v>
      </c>
      <c r="G41" s="28">
        <v>4044.0000000000045</v>
      </c>
      <c r="H41" s="28">
        <v>4071.9143777547706</v>
      </c>
      <c r="I41" s="28">
        <v>4255</v>
      </c>
      <c r="J41" s="28">
        <v>4274</v>
      </c>
      <c r="K41" s="28">
        <v>4318</v>
      </c>
      <c r="L41" s="28">
        <v>4481.4749609999999</v>
      </c>
      <c r="M41" s="28">
        <v>4505.4781200000998</v>
      </c>
      <c r="N41" s="28">
        <v>4541.2</v>
      </c>
      <c r="O41" s="28">
        <v>4549.55</v>
      </c>
      <c r="P41" s="28">
        <v>4535.9908390000001</v>
      </c>
      <c r="Q41" s="28">
        <v>4557.5199999999995</v>
      </c>
      <c r="R41" s="31">
        <v>4569.1409999999996</v>
      </c>
      <c r="S41" s="31">
        <v>4582.7268300000005</v>
      </c>
    </row>
    <row r="42" spans="2:19" ht="14.25">
      <c r="B42" s="72" t="s">
        <v>26</v>
      </c>
      <c r="C42" s="72" t="s">
        <v>24</v>
      </c>
      <c r="D42" s="28">
        <v>5718.7325857356263</v>
      </c>
      <c r="E42" s="28">
        <v>5769.8560802295815</v>
      </c>
      <c r="F42" s="28">
        <v>5868.0882146803315</v>
      </c>
      <c r="G42" s="28">
        <v>5926.7301500000012</v>
      </c>
      <c r="H42" s="28">
        <v>5970.9719999999998</v>
      </c>
      <c r="I42" s="28">
        <v>6041.5939481495589</v>
      </c>
      <c r="J42" s="28">
        <v>6102.4391066561302</v>
      </c>
      <c r="K42" s="28">
        <v>6134.8447602493752</v>
      </c>
      <c r="L42" s="28">
        <v>6160.5729462129302</v>
      </c>
      <c r="M42" s="28">
        <v>6246.3146799999995</v>
      </c>
      <c r="N42" s="28">
        <v>6300.920291135978</v>
      </c>
      <c r="O42" s="28">
        <v>6408.9907576530786</v>
      </c>
      <c r="P42" s="28">
        <v>6567.6</v>
      </c>
      <c r="Q42" s="28">
        <v>6627.926915</v>
      </c>
      <c r="R42" s="31">
        <v>6698.616614999999</v>
      </c>
      <c r="S42" s="31">
        <v>6755.8414250000005</v>
      </c>
    </row>
    <row r="43" spans="2:19" ht="14.25">
      <c r="B43" s="72" t="s">
        <v>27</v>
      </c>
      <c r="C43" s="72" t="s">
        <v>24</v>
      </c>
      <c r="D43" s="28">
        <v>71676.861903062221</v>
      </c>
      <c r="E43" s="28">
        <v>71930.500000000044</v>
      </c>
      <c r="F43" s="28">
        <v>72120.499999999971</v>
      </c>
      <c r="G43" s="28">
        <v>72939.2301833276</v>
      </c>
      <c r="H43" s="28">
        <v>73498.507812622338</v>
      </c>
      <c r="I43" s="28">
        <v>73133</v>
      </c>
      <c r="J43" s="28">
        <v>73597</v>
      </c>
      <c r="K43" s="28">
        <v>73889</v>
      </c>
      <c r="L43" s="28">
        <v>74181.439139000009</v>
      </c>
      <c r="M43" s="28">
        <v>74451.769539998146</v>
      </c>
      <c r="N43" s="28">
        <v>74675.100000000006</v>
      </c>
      <c r="O43" s="28">
        <v>75120.61</v>
      </c>
      <c r="P43" s="28">
        <v>75412.168957000002</v>
      </c>
      <c r="Q43" s="28">
        <v>75815.150000000009</v>
      </c>
      <c r="R43" s="31">
        <v>76306.47</v>
      </c>
      <c r="S43" s="31">
        <v>76544.926630000002</v>
      </c>
    </row>
    <row r="44" spans="2:19" ht="14.25">
      <c r="B44" s="72" t="s">
        <v>28</v>
      </c>
      <c r="C44" s="72" t="s">
        <v>24</v>
      </c>
      <c r="D44" s="28">
        <v>12384</v>
      </c>
      <c r="E44" s="28">
        <v>12476.3</v>
      </c>
      <c r="F44" s="28">
        <v>12582.7</v>
      </c>
      <c r="G44" s="28">
        <v>12537.499999999998</v>
      </c>
      <c r="H44" s="28">
        <v>12644.400000000001</v>
      </c>
      <c r="I44" s="28">
        <v>12725.4</v>
      </c>
      <c r="J44" s="28">
        <v>12817.6</v>
      </c>
      <c r="K44" s="28">
        <v>12834.7</v>
      </c>
      <c r="L44" s="28">
        <v>12823.415000000001</v>
      </c>
      <c r="M44" s="28">
        <v>12873.221765499999</v>
      </c>
      <c r="N44" s="28">
        <v>12875.46695939</v>
      </c>
      <c r="O44" s="28">
        <v>13342.25</v>
      </c>
      <c r="P44" s="28">
        <v>13381.789999999999</v>
      </c>
      <c r="Q44" s="28">
        <v>13407.810000000001</v>
      </c>
      <c r="R44" s="31">
        <v>13426.189999999999</v>
      </c>
      <c r="S44" s="31">
        <v>13452.5</v>
      </c>
    </row>
    <row r="45" spans="2:19" ht="14.25">
      <c r="B45" s="72" t="s">
        <v>40</v>
      </c>
      <c r="C45" s="72" t="s">
        <v>41</v>
      </c>
      <c r="D45" s="28">
        <v>5746.8345403556423</v>
      </c>
      <c r="E45" s="28">
        <v>5928.5377403095072</v>
      </c>
      <c r="F45" s="28">
        <v>6109.8233083711202</v>
      </c>
      <c r="G45" s="28">
        <v>6186.262751609097</v>
      </c>
      <c r="H45" s="28">
        <v>6308.3389161965979</v>
      </c>
      <c r="I45" s="28">
        <v>6459.9726695158806</v>
      </c>
      <c r="J45" s="28">
        <v>6521.8216065389934</v>
      </c>
      <c r="K45" s="28">
        <v>6601.2018262221291</v>
      </c>
      <c r="L45" s="28">
        <v>6663.7507806682261</v>
      </c>
      <c r="M45" s="28">
        <v>6845.0452486310751</v>
      </c>
      <c r="N45" s="28">
        <v>6944.8262185339463</v>
      </c>
      <c r="O45" s="28">
        <v>7014.7993669631633</v>
      </c>
      <c r="P45" s="28">
        <v>7049</v>
      </c>
      <c r="Q45" s="28">
        <v>7103.2629147000007</v>
      </c>
      <c r="R45" s="28">
        <v>6991.0996945000006</v>
      </c>
      <c r="S45" s="28">
        <v>6996.9542096000005</v>
      </c>
    </row>
    <row r="46" spans="2:19" ht="15" thickBot="1">
      <c r="B46" s="26" t="s">
        <v>59</v>
      </c>
      <c r="C46" s="26"/>
      <c r="D46" s="30">
        <f>SUM(D32:D45)</f>
        <v>717387.73342175735</v>
      </c>
      <c r="E46" s="30">
        <f t="shared" ref="E46:O46" si="0">SUM(E32:E45)</f>
        <v>712153.87672433641</v>
      </c>
      <c r="F46" s="30">
        <f t="shared" si="0"/>
        <v>712073.52055952593</v>
      </c>
      <c r="G46" s="30">
        <f t="shared" si="0"/>
        <v>719039.45964316861</v>
      </c>
      <c r="H46" s="30">
        <f t="shared" si="0"/>
        <v>724082.11068463966</v>
      </c>
      <c r="I46" s="30">
        <f t="shared" si="0"/>
        <v>728576.55598141695</v>
      </c>
      <c r="J46" s="30">
        <f t="shared" si="0"/>
        <v>733095.72606248059</v>
      </c>
      <c r="K46" s="30">
        <f t="shared" si="0"/>
        <v>732341.53833223926</v>
      </c>
      <c r="L46" s="30">
        <f t="shared" si="0"/>
        <v>735433.43961817375</v>
      </c>
      <c r="M46" s="30">
        <f t="shared" si="0"/>
        <v>739201.63041835581</v>
      </c>
      <c r="N46" s="30">
        <f t="shared" si="0"/>
        <v>742164.2630171082</v>
      </c>
      <c r="O46" s="30">
        <f t="shared" si="0"/>
        <v>745358.83371891582</v>
      </c>
      <c r="P46" s="30">
        <f>IF(P40="","ERR",SUM(P32:P45))</f>
        <v>747359.24200457113</v>
      </c>
      <c r="Q46" s="30">
        <f t="shared" ref="Q46:S46" si="1">IF(Q40="","ERR",SUM(Q32:Q45))</f>
        <v>750487.42501333484</v>
      </c>
      <c r="R46" s="30">
        <f t="shared" si="1"/>
        <v>753454.26387675153</v>
      </c>
      <c r="S46" s="30">
        <f t="shared" si="1"/>
        <v>755131.8490710624</v>
      </c>
    </row>
    <row r="47" spans="2:19" ht="12.75" customHeight="1"/>
    <row r="49" spans="2:19" ht="15.75">
      <c r="B49" s="6" t="s">
        <v>197</v>
      </c>
      <c r="C49" s="79"/>
      <c r="D49" s="79"/>
      <c r="E49" s="79"/>
      <c r="F49" s="79"/>
      <c r="G49" s="79"/>
      <c r="H49" s="79"/>
      <c r="I49" s="79"/>
      <c r="J49" s="79"/>
      <c r="K49" s="79"/>
      <c r="L49" s="79"/>
      <c r="M49" s="79"/>
      <c r="N49" s="79"/>
      <c r="O49" s="79"/>
    </row>
    <row r="50" spans="2:19" ht="15" thickBot="1">
      <c r="B50" s="30" t="s">
        <v>196</v>
      </c>
      <c r="C50" s="30" t="s">
        <v>0</v>
      </c>
      <c r="D50" s="80" t="s">
        <v>1</v>
      </c>
      <c r="E50" s="80" t="s">
        <v>2</v>
      </c>
      <c r="F50" s="80" t="s">
        <v>3</v>
      </c>
      <c r="G50" s="80" t="s">
        <v>4</v>
      </c>
      <c r="H50" s="80" t="s">
        <v>5</v>
      </c>
      <c r="I50" s="80" t="s">
        <v>6</v>
      </c>
      <c r="J50" s="80" t="s">
        <v>7</v>
      </c>
      <c r="K50" s="80" t="s">
        <v>8</v>
      </c>
      <c r="L50" s="80" t="s">
        <v>9</v>
      </c>
      <c r="M50" s="80" t="s">
        <v>10</v>
      </c>
      <c r="N50" s="80">
        <v>2016</v>
      </c>
      <c r="O50" s="80">
        <v>2017</v>
      </c>
      <c r="P50" s="80">
        <v>2018</v>
      </c>
      <c r="Q50" s="80">
        <v>2019</v>
      </c>
      <c r="R50" s="80">
        <v>2020</v>
      </c>
      <c r="S50" s="80">
        <v>2021</v>
      </c>
    </row>
    <row r="51" spans="2:19" ht="14.25">
      <c r="B51" s="72" t="s">
        <v>43</v>
      </c>
      <c r="C51" s="72" t="s">
        <v>11</v>
      </c>
      <c r="D51" s="28">
        <v>2422.2457566666694</v>
      </c>
      <c r="E51" s="28">
        <v>2413.5790899999997</v>
      </c>
      <c r="F51" s="28">
        <v>2403.5790899999997</v>
      </c>
      <c r="G51" s="28">
        <v>2395.5790899999997</v>
      </c>
      <c r="H51" s="28">
        <v>2390.5790899999997</v>
      </c>
      <c r="I51" s="28">
        <v>2403.5790899999997</v>
      </c>
      <c r="J51" s="28">
        <v>2404.0259299999998</v>
      </c>
      <c r="K51" s="28">
        <v>2395.0259299999998</v>
      </c>
      <c r="L51" s="28">
        <v>2364.4850000000001</v>
      </c>
      <c r="M51" s="28">
        <v>2368.4579799999997</v>
      </c>
      <c r="N51" s="28">
        <v>2365.1569898784351</v>
      </c>
      <c r="O51" s="28">
        <v>2361</v>
      </c>
      <c r="P51" s="28">
        <v>2360.1648638939996</v>
      </c>
      <c r="Q51" s="28">
        <v>2356.412161664</v>
      </c>
      <c r="R51" s="28">
        <v>2409.24442</v>
      </c>
      <c r="S51" s="28">
        <v>2303.87</v>
      </c>
    </row>
    <row r="52" spans="2:19" ht="14.25">
      <c r="B52" s="72" t="s">
        <v>12</v>
      </c>
      <c r="C52" s="72" t="s">
        <v>13</v>
      </c>
      <c r="D52" s="28">
        <v>26108.799999999999</v>
      </c>
      <c r="E52" s="28">
        <v>25884.499999999996</v>
      </c>
      <c r="F52" s="28">
        <v>25986.1</v>
      </c>
      <c r="G52" s="28">
        <v>25933.999999999996</v>
      </c>
      <c r="H52" s="28">
        <v>25966.699999999997</v>
      </c>
      <c r="I52" s="28">
        <v>26138.7</v>
      </c>
      <c r="J52" s="28">
        <v>26084.699999999997</v>
      </c>
      <c r="K52" s="28">
        <v>26071.899999999998</v>
      </c>
      <c r="L52" s="28">
        <v>26044.1</v>
      </c>
      <c r="M52" s="28">
        <v>26005.772004570979</v>
      </c>
      <c r="N52" s="28">
        <v>25933.963453265827</v>
      </c>
      <c r="O52" s="28">
        <v>25890.15759571713</v>
      </c>
      <c r="P52" s="28">
        <v>25892</v>
      </c>
      <c r="Q52" s="28">
        <v>25868</v>
      </c>
      <c r="R52" s="28">
        <v>25897.040000000001</v>
      </c>
      <c r="S52" s="28">
        <v>25915.290000000005</v>
      </c>
    </row>
    <row r="53" spans="2:19" ht="14.25">
      <c r="B53" s="28" t="s">
        <v>14</v>
      </c>
      <c r="C53" s="28" t="s">
        <v>13</v>
      </c>
      <c r="D53" s="28">
        <v>23386.999999999989</v>
      </c>
      <c r="E53" s="28">
        <v>23409.000000000029</v>
      </c>
      <c r="F53" s="28">
        <v>23440.000000000036</v>
      </c>
      <c r="G53" s="28">
        <v>23442.999999999996</v>
      </c>
      <c r="H53" s="28">
        <v>23431.000000000015</v>
      </c>
      <c r="I53" s="28">
        <v>23411.000000000022</v>
      </c>
      <c r="J53" s="28">
        <v>23416.999999999964</v>
      </c>
      <c r="K53" s="28">
        <v>23411.999999999956</v>
      </c>
      <c r="L53" s="28">
        <v>23388</v>
      </c>
      <c r="M53" s="28">
        <v>23369.325000000033</v>
      </c>
      <c r="N53" s="28">
        <v>23294.758999999951</v>
      </c>
      <c r="O53" s="28">
        <v>23226.55424700004</v>
      </c>
      <c r="P53" s="28">
        <v>23165.13191799997</v>
      </c>
      <c r="Q53" s="28">
        <v>23048.506835000004</v>
      </c>
      <c r="R53" s="28">
        <v>22935.277536878308</v>
      </c>
      <c r="S53" s="28">
        <v>22869.528205860337</v>
      </c>
    </row>
    <row r="54" spans="2:19" ht="14.25">
      <c r="B54" s="28" t="s">
        <v>15</v>
      </c>
      <c r="C54" s="28" t="s">
        <v>13</v>
      </c>
      <c r="D54" s="28">
        <v>194385</v>
      </c>
      <c r="E54" s="28">
        <v>183413</v>
      </c>
      <c r="F54" s="28">
        <v>179875</v>
      </c>
      <c r="G54" s="28">
        <v>181761</v>
      </c>
      <c r="H54" s="28">
        <v>182431</v>
      </c>
      <c r="I54" s="28">
        <v>183526</v>
      </c>
      <c r="J54" s="28">
        <v>183454</v>
      </c>
      <c r="K54" s="28">
        <v>183500</v>
      </c>
      <c r="L54" s="28">
        <v>183490.17200000002</v>
      </c>
      <c r="M54" s="28">
        <v>183529.79100000003</v>
      </c>
      <c r="N54" s="28">
        <v>183611.8997758356</v>
      </c>
      <c r="O54" s="28">
        <v>183385.67778561288</v>
      </c>
      <c r="P54" s="28">
        <v>183246.85</v>
      </c>
      <c r="Q54" s="28">
        <v>183323.85368499998</v>
      </c>
      <c r="R54" s="28">
        <v>183200</v>
      </c>
      <c r="S54" s="28">
        <v>183098.64</v>
      </c>
    </row>
    <row r="55" spans="2:19" ht="14.25">
      <c r="B55" s="28" t="s">
        <v>16</v>
      </c>
      <c r="C55" s="28" t="s">
        <v>17</v>
      </c>
      <c r="D55" s="28">
        <v>34457</v>
      </c>
      <c r="E55" s="28">
        <v>34623</v>
      </c>
      <c r="F55" s="28">
        <v>34659</v>
      </c>
      <c r="G55" s="28">
        <v>34731</v>
      </c>
      <c r="H55" s="28">
        <v>34780</v>
      </c>
      <c r="I55" s="28">
        <v>34900</v>
      </c>
      <c r="J55" s="28">
        <v>34992</v>
      </c>
      <c r="K55" s="28">
        <v>35033</v>
      </c>
      <c r="L55" s="28">
        <v>35102.33</v>
      </c>
      <c r="M55" s="28">
        <v>35122.369999999995</v>
      </c>
      <c r="N55" s="28">
        <v>35129.320000000007</v>
      </c>
      <c r="O55" s="28">
        <v>35119</v>
      </c>
      <c r="P55" s="28">
        <v>35090</v>
      </c>
      <c r="Q55" s="28">
        <v>35075</v>
      </c>
      <c r="R55" s="28">
        <v>35073</v>
      </c>
      <c r="S55" s="28">
        <v>35064</v>
      </c>
    </row>
    <row r="56" spans="2:19" ht="14.25">
      <c r="B56" s="28" t="s">
        <v>18</v>
      </c>
      <c r="C56" s="28" t="s">
        <v>17</v>
      </c>
      <c r="D56" s="28">
        <v>144395.92893726</v>
      </c>
      <c r="E56" s="28">
        <v>145654.05244104</v>
      </c>
      <c r="F56" s="28">
        <v>145367.16225174002</v>
      </c>
      <c r="G56" s="28">
        <v>145424.03933772002</v>
      </c>
      <c r="H56" s="28">
        <v>145684.85145786</v>
      </c>
      <c r="I56" s="28">
        <v>145390.19746680005</v>
      </c>
      <c r="J56" s="28">
        <v>146022.96540545998</v>
      </c>
      <c r="K56" s="28">
        <v>142293.05232780747</v>
      </c>
      <c r="L56" s="28">
        <v>142618.25900000002</v>
      </c>
      <c r="M56" s="28">
        <v>143546.25599999999</v>
      </c>
      <c r="N56" s="28">
        <v>143113.90362381283</v>
      </c>
      <c r="O56" s="28">
        <v>143176.15728409053</v>
      </c>
      <c r="P56" s="28">
        <v>143165.93242243686</v>
      </c>
      <c r="Q56" s="28">
        <v>143300.01298971486</v>
      </c>
      <c r="R56" s="28">
        <v>143805.98999999996</v>
      </c>
      <c r="S56" s="28">
        <v>144560.56999999998</v>
      </c>
    </row>
    <row r="57" spans="2:19" ht="14.25">
      <c r="B57" s="28" t="s">
        <v>19</v>
      </c>
      <c r="C57" s="28" t="s">
        <v>20</v>
      </c>
      <c r="D57" s="28">
        <v>71068.558037262701</v>
      </c>
      <c r="E57" s="28">
        <v>71025.263198894099</v>
      </c>
      <c r="F57" s="28">
        <v>70981.9683605256</v>
      </c>
      <c r="G57" s="28">
        <v>71135.774468564399</v>
      </c>
      <c r="H57" s="28">
        <v>71323.338505389402</v>
      </c>
      <c r="I57" s="28">
        <v>71065.69053787741</v>
      </c>
      <c r="J57" s="28">
        <v>71147.812197102408</v>
      </c>
      <c r="K57" s="28">
        <v>71152.820000000007</v>
      </c>
      <c r="L57" s="28">
        <v>71159.671999999991</v>
      </c>
      <c r="M57" s="28">
        <v>71230</v>
      </c>
      <c r="N57" s="28">
        <v>71322</v>
      </c>
      <c r="O57" s="28">
        <v>71217</v>
      </c>
      <c r="P57" s="28">
        <v>71247</v>
      </c>
      <c r="Q57" s="28">
        <v>71233</v>
      </c>
      <c r="R57" s="28">
        <v>71128</v>
      </c>
      <c r="S57" s="28">
        <v>70984</v>
      </c>
    </row>
    <row r="58" spans="2:19" ht="14.25">
      <c r="B58" s="28" t="s">
        <v>21</v>
      </c>
      <c r="C58" s="28" t="s">
        <v>22</v>
      </c>
      <c r="D58" s="28">
        <v>19307.599999999995</v>
      </c>
      <c r="E58" s="28">
        <v>19307.599999999995</v>
      </c>
      <c r="F58" s="28">
        <v>19307.599999999995</v>
      </c>
      <c r="G58" s="28">
        <v>19337.199999999997</v>
      </c>
      <c r="H58" s="28">
        <v>19536.499999999996</v>
      </c>
      <c r="I58" s="28">
        <v>19752.199999999997</v>
      </c>
      <c r="J58" s="28">
        <v>19882.799999999996</v>
      </c>
      <c r="K58" s="28">
        <v>19962.199999999997</v>
      </c>
      <c r="L58" s="28">
        <v>20063.099999999999</v>
      </c>
      <c r="M58" s="28">
        <v>20163.956000000002</v>
      </c>
      <c r="N58" s="28">
        <v>20178.814000000002</v>
      </c>
      <c r="O58" s="28">
        <v>20200.591</v>
      </c>
      <c r="P58" s="28">
        <v>20206.821000000004</v>
      </c>
      <c r="Q58" s="28">
        <v>20254.668700000002</v>
      </c>
      <c r="R58" s="28">
        <v>20263.524999999998</v>
      </c>
      <c r="S58" s="28">
        <v>19977.224999999999</v>
      </c>
    </row>
    <row r="59" spans="2:19" ht="14.25">
      <c r="B59" s="28" t="s">
        <v>23</v>
      </c>
      <c r="C59" s="28" t="s">
        <v>24</v>
      </c>
      <c r="D59" s="28">
        <v>37642.311000000002</v>
      </c>
      <c r="E59" s="28">
        <v>37724.491999999998</v>
      </c>
      <c r="F59" s="28">
        <v>37820.120999999999</v>
      </c>
      <c r="G59" s="28">
        <v>38099.015000000007</v>
      </c>
      <c r="H59" s="28">
        <v>38175.801000000007</v>
      </c>
      <c r="I59" s="28">
        <v>38144.854999999989</v>
      </c>
      <c r="J59" s="28">
        <v>38379.735999999997</v>
      </c>
      <c r="K59" s="28">
        <v>38319.654999999999</v>
      </c>
      <c r="L59" s="28">
        <v>38526.894997071307</v>
      </c>
      <c r="M59" s="28">
        <v>38383.269156000599</v>
      </c>
      <c r="N59" s="28">
        <v>38436.184719000004</v>
      </c>
      <c r="O59" s="28">
        <v>38332.213457999664</v>
      </c>
      <c r="P59" s="28">
        <v>38206</v>
      </c>
      <c r="Q59" s="28">
        <v>38188.559999999998</v>
      </c>
      <c r="R59" s="31">
        <v>38149.630000000005</v>
      </c>
      <c r="S59" s="31">
        <v>38146.635058999702</v>
      </c>
    </row>
    <row r="60" spans="2:19" ht="14.25">
      <c r="B60" s="28" t="s">
        <v>25</v>
      </c>
      <c r="C60" s="28" t="s">
        <v>24</v>
      </c>
      <c r="D60" s="28">
        <v>2260.8736774000031</v>
      </c>
      <c r="E60" s="28">
        <v>2292.1840149000004</v>
      </c>
      <c r="F60" s="28">
        <v>2193.0273165598005</v>
      </c>
      <c r="G60" s="28">
        <v>2192.0000000000036</v>
      </c>
      <c r="H60" s="28">
        <v>2185.2934951813386</v>
      </c>
      <c r="I60" s="28">
        <v>2223</v>
      </c>
      <c r="J60" s="28">
        <v>2230</v>
      </c>
      <c r="K60" s="28">
        <v>2233</v>
      </c>
      <c r="L60" s="28">
        <v>2270.3383899999999</v>
      </c>
      <c r="M60" s="28">
        <v>2272.2336600000899</v>
      </c>
      <c r="N60" s="28">
        <v>2274.4</v>
      </c>
      <c r="O60" s="28">
        <v>2275.09</v>
      </c>
      <c r="P60" s="28">
        <v>2267.8393000000005</v>
      </c>
      <c r="Q60" s="28">
        <v>2267.58</v>
      </c>
      <c r="R60" s="31">
        <v>2259</v>
      </c>
      <c r="S60" s="31">
        <v>2258.7268300000005</v>
      </c>
    </row>
    <row r="61" spans="2:19" ht="14.25">
      <c r="B61" s="28" t="s">
        <v>26</v>
      </c>
      <c r="C61" s="28" t="s">
        <v>24</v>
      </c>
      <c r="D61" s="28">
        <v>4417.8421802475223</v>
      </c>
      <c r="E61" s="28">
        <v>4425.5257642176857</v>
      </c>
      <c r="F61" s="28">
        <v>4452.4119258373721</v>
      </c>
      <c r="G61" s="28">
        <v>4463.4639300000008</v>
      </c>
      <c r="H61" s="28">
        <v>4463.8128199999992</v>
      </c>
      <c r="I61" s="28">
        <v>4475.9594627931192</v>
      </c>
      <c r="J61" s="28">
        <v>4472.42910665613</v>
      </c>
      <c r="K61" s="28">
        <v>4455.5649999999996</v>
      </c>
      <c r="L61" s="28">
        <v>4435.5072043394503</v>
      </c>
      <c r="M61" s="28">
        <v>4450.8945199999998</v>
      </c>
      <c r="N61" s="28">
        <v>4449.6114974044622</v>
      </c>
      <c r="O61" s="28">
        <v>4452.8144049376042</v>
      </c>
      <c r="P61" s="28">
        <v>4489.5</v>
      </c>
      <c r="Q61" s="28">
        <v>4477.6352799999995</v>
      </c>
      <c r="R61" s="31">
        <v>4472.9999999999991</v>
      </c>
      <c r="S61" s="31">
        <v>4506.5504560000008</v>
      </c>
    </row>
    <row r="62" spans="2:19" ht="14.25">
      <c r="B62" s="28" t="s">
        <v>27</v>
      </c>
      <c r="C62" s="28" t="s">
        <v>24</v>
      </c>
      <c r="D62" s="28">
        <v>68353.062800743472</v>
      </c>
      <c r="E62" s="28">
        <v>68418.000000000044</v>
      </c>
      <c r="F62" s="28">
        <v>68578.999999999971</v>
      </c>
      <c r="G62" s="28">
        <v>68354.524061887802</v>
      </c>
      <c r="H62" s="28">
        <v>68369.84576360033</v>
      </c>
      <c r="I62" s="28">
        <v>68445</v>
      </c>
      <c r="J62" s="28">
        <v>68767</v>
      </c>
      <c r="K62" s="28">
        <v>68824</v>
      </c>
      <c r="L62" s="28">
        <v>68933.032790000012</v>
      </c>
      <c r="M62" s="28">
        <v>68875.0469999981</v>
      </c>
      <c r="N62" s="28">
        <v>68814.3</v>
      </c>
      <c r="O62" s="28">
        <v>68795.070000000007</v>
      </c>
      <c r="P62" s="28">
        <v>68728.801619999998</v>
      </c>
      <c r="Q62" s="28">
        <v>68682.540000000008</v>
      </c>
      <c r="R62" s="31">
        <v>68633</v>
      </c>
      <c r="S62" s="31">
        <v>68621.926630000002</v>
      </c>
    </row>
    <row r="63" spans="2:19" ht="14.25">
      <c r="B63" s="28" t="s">
        <v>28</v>
      </c>
      <c r="C63" s="28" t="s">
        <v>24</v>
      </c>
      <c r="D63" s="28">
        <v>10108</v>
      </c>
      <c r="E63" s="28">
        <v>10157.9</v>
      </c>
      <c r="F63" s="28">
        <v>10196.6</v>
      </c>
      <c r="G63" s="28">
        <v>10113.199999999999</v>
      </c>
      <c r="H63" s="28">
        <v>10147.6</v>
      </c>
      <c r="I63" s="28">
        <v>10130</v>
      </c>
      <c r="J63" s="28">
        <v>10185.700000000001</v>
      </c>
      <c r="K63" s="28">
        <v>10143.900000000001</v>
      </c>
      <c r="L63" s="28">
        <v>10085.317000000001</v>
      </c>
      <c r="M63" s="28">
        <v>10080.0742228</v>
      </c>
      <c r="N63" s="28">
        <v>10041.109358129999</v>
      </c>
      <c r="O63" s="28">
        <v>10045.58</v>
      </c>
      <c r="P63" s="28">
        <v>10042.39</v>
      </c>
      <c r="Q63" s="28">
        <v>10034.17</v>
      </c>
      <c r="R63" s="31">
        <v>10022.169999999998</v>
      </c>
      <c r="S63" s="31">
        <v>10024.16</v>
      </c>
    </row>
    <row r="64" spans="2:19" ht="14.25">
      <c r="B64" s="28" t="s">
        <v>40</v>
      </c>
      <c r="C64" s="28" t="s">
        <v>41</v>
      </c>
      <c r="D64" s="28">
        <v>4662.6046205791699</v>
      </c>
      <c r="E64" s="28">
        <v>4804.4305942154806</v>
      </c>
      <c r="F64" s="28">
        <v>4952.5905214427203</v>
      </c>
      <c r="G64" s="28">
        <v>5003.0589512998204</v>
      </c>
      <c r="H64" s="28">
        <v>5042.1957236970702</v>
      </c>
      <c r="I64" s="28">
        <v>5120.3552675771507</v>
      </c>
      <c r="J64" s="28">
        <v>5153.1145568625898</v>
      </c>
      <c r="K64" s="28">
        <v>5177.9493908460599</v>
      </c>
      <c r="L64" s="28">
        <v>5203.8821350773205</v>
      </c>
      <c r="M64" s="28">
        <v>5331.41814757667</v>
      </c>
      <c r="N64" s="28">
        <v>5366.5961318361906</v>
      </c>
      <c r="O64" s="28">
        <v>5405.0621376891895</v>
      </c>
      <c r="P64" s="28">
        <v>5427.8</v>
      </c>
      <c r="Q64" s="28">
        <v>5459.8700000000008</v>
      </c>
      <c r="R64" s="31">
        <v>5389.0400000000009</v>
      </c>
      <c r="S64" s="31">
        <v>5377.4000000000005</v>
      </c>
    </row>
    <row r="65" spans="2:19" ht="15" thickBot="1">
      <c r="B65" s="26" t="s">
        <v>59</v>
      </c>
      <c r="C65" s="30"/>
      <c r="D65" s="30">
        <f>SUM(D51:D64)</f>
        <v>642976.82701015961</v>
      </c>
      <c r="E65" s="30">
        <f t="shared" ref="E65:O65" si="2">SUM(E51:E64)</f>
        <v>633552.52710326738</v>
      </c>
      <c r="F65" s="30">
        <f t="shared" si="2"/>
        <v>630214.16046610556</v>
      </c>
      <c r="G65" s="30">
        <f t="shared" si="2"/>
        <v>632386.85483947198</v>
      </c>
      <c r="H65" s="30">
        <f t="shared" si="2"/>
        <v>633928.51785572816</v>
      </c>
      <c r="I65" s="30">
        <f t="shared" si="2"/>
        <v>635126.53682504769</v>
      </c>
      <c r="J65" s="30">
        <f t="shared" si="2"/>
        <v>636593.28319608106</v>
      </c>
      <c r="K65" s="30">
        <f t="shared" si="2"/>
        <v>632974.06764865352</v>
      </c>
      <c r="L65" s="30">
        <f t="shared" si="2"/>
        <v>633685.09051648818</v>
      </c>
      <c r="M65" s="30">
        <f t="shared" si="2"/>
        <v>634728.86469094642</v>
      </c>
      <c r="N65" s="30">
        <f t="shared" si="2"/>
        <v>634332.01854916348</v>
      </c>
      <c r="O65" s="30">
        <f t="shared" si="2"/>
        <v>633881.96791304683</v>
      </c>
      <c r="P65" s="30">
        <f>IF(P59="","ERR",SUM(P51:P64))</f>
        <v>633536.23112433089</v>
      </c>
      <c r="Q65" s="30">
        <f t="shared" ref="Q65:S65" si="3">IF(Q59="","ERR",SUM(Q51:Q64))</f>
        <v>633569.80965137889</v>
      </c>
      <c r="R65" s="30">
        <f t="shared" si="3"/>
        <v>633637.91695687838</v>
      </c>
      <c r="S65" s="30">
        <f t="shared" si="3"/>
        <v>633708.52218086005</v>
      </c>
    </row>
    <row r="66" spans="2:19" ht="12.2" customHeight="1">
      <c r="B66" s="34"/>
      <c r="C66" s="34"/>
      <c r="D66" s="34"/>
      <c r="E66" s="34"/>
      <c r="F66" s="34"/>
      <c r="G66" s="34"/>
      <c r="H66" s="34"/>
      <c r="I66" s="34"/>
      <c r="J66" s="34"/>
      <c r="K66" s="34"/>
      <c r="L66" s="34"/>
      <c r="M66" s="34"/>
      <c r="N66" s="34"/>
    </row>
    <row r="67" spans="2:19" ht="18.95" customHeight="1">
      <c r="B67" s="260" t="s">
        <v>198</v>
      </c>
      <c r="C67" s="261"/>
      <c r="D67" s="261"/>
      <c r="E67" s="261"/>
      <c r="F67" s="261"/>
      <c r="G67" s="261"/>
      <c r="H67" s="261"/>
      <c r="I67" s="261"/>
      <c r="J67" s="261"/>
      <c r="K67" s="261"/>
      <c r="L67" s="261"/>
      <c r="M67" s="261"/>
      <c r="N67" s="261"/>
      <c r="O67" s="261"/>
      <c r="P67" s="261"/>
      <c r="Q67" s="261"/>
      <c r="R67" s="261"/>
      <c r="S67" s="262"/>
    </row>
    <row r="68" spans="2:19" ht="18.95" customHeight="1">
      <c r="B68" s="294" t="s">
        <v>179</v>
      </c>
      <c r="C68" s="295"/>
      <c r="D68" s="295"/>
      <c r="E68" s="295"/>
      <c r="F68" s="295"/>
      <c r="G68" s="295"/>
      <c r="H68" s="295"/>
      <c r="I68" s="295"/>
      <c r="J68" s="295"/>
      <c r="K68" s="295"/>
      <c r="L68" s="295"/>
      <c r="M68" s="295"/>
      <c r="N68" s="295"/>
      <c r="O68" s="295"/>
      <c r="P68" s="295"/>
      <c r="Q68" s="295"/>
      <c r="R68" s="295"/>
      <c r="S68" s="263"/>
    </row>
    <row r="69" spans="2:19" ht="12.75" customHeight="1">
      <c r="B69" s="34"/>
      <c r="C69" s="34"/>
      <c r="D69" s="34"/>
      <c r="E69" s="34"/>
      <c r="F69" s="34"/>
      <c r="G69" s="34"/>
      <c r="H69" s="34"/>
      <c r="I69" s="34"/>
      <c r="J69" s="34"/>
      <c r="K69" s="34"/>
      <c r="L69" s="34"/>
      <c r="M69" s="34"/>
      <c r="N69" s="34"/>
    </row>
    <row r="70" spans="2:19" ht="12.75" customHeight="1">
      <c r="B70" s="34"/>
      <c r="C70" s="34"/>
      <c r="D70" s="34"/>
      <c r="E70" s="34"/>
      <c r="F70" s="34"/>
      <c r="G70" s="34"/>
      <c r="H70" s="34"/>
      <c r="I70" s="34"/>
      <c r="J70" s="34"/>
      <c r="K70" s="34"/>
      <c r="L70" s="34"/>
      <c r="M70" s="34"/>
      <c r="N70" s="34"/>
    </row>
    <row r="71" spans="2:19" ht="15.75">
      <c r="B71" s="6" t="s">
        <v>199</v>
      </c>
      <c r="C71" s="79"/>
      <c r="D71" s="79"/>
      <c r="E71" s="79"/>
      <c r="F71" s="79"/>
      <c r="G71" s="79"/>
      <c r="H71" s="79"/>
      <c r="I71" s="79"/>
      <c r="J71" s="79"/>
      <c r="K71" s="79"/>
      <c r="L71" s="79"/>
      <c r="M71" s="79"/>
      <c r="N71" s="79"/>
      <c r="O71" s="79"/>
    </row>
    <row r="72" spans="2:19" ht="15" thickBot="1">
      <c r="B72" s="30" t="s">
        <v>196</v>
      </c>
      <c r="C72" s="30" t="s">
        <v>0</v>
      </c>
      <c r="D72" s="30" t="s">
        <v>1</v>
      </c>
      <c r="E72" s="30" t="s">
        <v>2</v>
      </c>
      <c r="F72" s="30" t="s">
        <v>3</v>
      </c>
      <c r="G72" s="30" t="s">
        <v>4</v>
      </c>
      <c r="H72" s="30" t="s">
        <v>5</v>
      </c>
      <c r="I72" s="30" t="s">
        <v>6</v>
      </c>
      <c r="J72" s="30" t="s">
        <v>7</v>
      </c>
      <c r="K72" s="30" t="s">
        <v>8</v>
      </c>
      <c r="L72" s="30" t="s">
        <v>9</v>
      </c>
      <c r="M72" s="30" t="s">
        <v>10</v>
      </c>
      <c r="N72" s="30" t="s">
        <v>29</v>
      </c>
      <c r="O72" s="30" t="s">
        <v>30</v>
      </c>
      <c r="P72" s="30" t="s">
        <v>31</v>
      </c>
      <c r="Q72" s="30" t="s">
        <v>32</v>
      </c>
      <c r="R72" s="30" t="s">
        <v>33</v>
      </c>
      <c r="S72" s="30" t="s">
        <v>34</v>
      </c>
    </row>
    <row r="73" spans="2:19" ht="14.25">
      <c r="B73" s="72" t="s">
        <v>43</v>
      </c>
      <c r="C73" s="72" t="s">
        <v>11</v>
      </c>
      <c r="D73" s="28">
        <v>2226.6841277321191</v>
      </c>
      <c r="E73" s="28">
        <v>2270.8909228946886</v>
      </c>
      <c r="F73" s="28">
        <v>2336.7165155649341</v>
      </c>
      <c r="G73" s="28">
        <v>2417.7468954913634</v>
      </c>
      <c r="H73" s="28">
        <v>2495.5016536253843</v>
      </c>
      <c r="I73" s="28">
        <v>2586.3424009406544</v>
      </c>
      <c r="J73" s="28">
        <v>2703.7669782278645</v>
      </c>
      <c r="K73" s="28">
        <v>2775.7854879603542</v>
      </c>
      <c r="L73" s="28">
        <v>2786.2999999999997</v>
      </c>
      <c r="M73" s="28">
        <v>2903.626048609945</v>
      </c>
      <c r="N73" s="28">
        <v>2946.4116804802434</v>
      </c>
      <c r="O73" s="28">
        <v>2972</v>
      </c>
      <c r="P73" s="28">
        <v>3024.0370076550003</v>
      </c>
      <c r="Q73" s="28">
        <v>3078.740696716</v>
      </c>
      <c r="R73" s="28">
        <v>3200.9323100000001</v>
      </c>
      <c r="S73" s="28">
        <v>2508.67</v>
      </c>
    </row>
    <row r="74" spans="2:19" ht="14.25">
      <c r="B74" s="72" t="s">
        <v>12</v>
      </c>
      <c r="C74" s="72" t="s">
        <v>13</v>
      </c>
      <c r="D74" s="28">
        <v>12633.594999999999</v>
      </c>
      <c r="E74" s="28">
        <v>12990.440200000001</v>
      </c>
      <c r="F74" s="28">
        <v>13237.806200000001</v>
      </c>
      <c r="G74" s="28">
        <v>13528.306199999999</v>
      </c>
      <c r="H74" s="28">
        <v>13778.575500000001</v>
      </c>
      <c r="I74" s="28">
        <v>14133.723</v>
      </c>
      <c r="J74" s="28">
        <v>14541.592999999999</v>
      </c>
      <c r="K74" s="28">
        <v>14891.606000000002</v>
      </c>
      <c r="L74" s="28">
        <v>15227.388000000001</v>
      </c>
      <c r="M74" s="28">
        <v>15317.811933959039</v>
      </c>
      <c r="N74" s="28">
        <v>15519.247282688641</v>
      </c>
      <c r="O74" s="28">
        <v>15752.117917899139</v>
      </c>
      <c r="P74" s="28">
        <v>15955</v>
      </c>
      <c r="Q74" s="28">
        <v>16139</v>
      </c>
      <c r="R74" s="28">
        <v>16397.48</v>
      </c>
      <c r="S74" s="28">
        <v>16569.5</v>
      </c>
    </row>
    <row r="75" spans="2:19" ht="14.25">
      <c r="B75" s="28" t="s">
        <v>14</v>
      </c>
      <c r="C75" s="28" t="s">
        <v>13</v>
      </c>
      <c r="D75" s="28">
        <v>9045.0000000000018</v>
      </c>
      <c r="E75" s="28">
        <v>9422.9999999999982</v>
      </c>
      <c r="F75" s="28">
        <v>9859</v>
      </c>
      <c r="G75" s="28">
        <v>10136.000000000007</v>
      </c>
      <c r="H75" s="28">
        <v>10386</v>
      </c>
      <c r="I75" s="28">
        <v>10760.999999999998</v>
      </c>
      <c r="J75" s="28">
        <v>11151.000000000004</v>
      </c>
      <c r="K75" s="28">
        <v>11617</v>
      </c>
      <c r="L75" s="28">
        <v>12104</v>
      </c>
      <c r="M75" s="28">
        <v>12635.856619000004</v>
      </c>
      <c r="N75" s="28">
        <v>13173.102000000004</v>
      </c>
      <c r="O75" s="28">
        <v>13766.485129999997</v>
      </c>
      <c r="P75" s="28">
        <v>14377.942891999995</v>
      </c>
      <c r="Q75" s="28">
        <v>15236.888272539905</v>
      </c>
      <c r="R75" s="28">
        <v>15789.728300373556</v>
      </c>
      <c r="S75" s="28">
        <v>16276.7997166022</v>
      </c>
    </row>
    <row r="76" spans="2:19" ht="14.25">
      <c r="B76" s="28" t="s">
        <v>15</v>
      </c>
      <c r="C76" s="28" t="s">
        <v>13</v>
      </c>
      <c r="D76" s="28">
        <v>5166</v>
      </c>
      <c r="E76" s="28">
        <v>6039</v>
      </c>
      <c r="F76" s="28">
        <v>5954</v>
      </c>
      <c r="G76" s="28">
        <v>5989</v>
      </c>
      <c r="H76" s="28">
        <v>6203</v>
      </c>
      <c r="I76" s="28">
        <v>7066</v>
      </c>
      <c r="J76" s="28">
        <v>7365</v>
      </c>
      <c r="K76" s="28">
        <v>7607</v>
      </c>
      <c r="L76" s="28">
        <v>7665.9</v>
      </c>
      <c r="M76" s="28">
        <v>7945.5014970858201</v>
      </c>
      <c r="N76" s="28">
        <v>8333.4244197472199</v>
      </c>
      <c r="O76" s="28">
        <v>8717.4465928476311</v>
      </c>
      <c r="P76" s="28">
        <v>8956.7500000000018</v>
      </c>
      <c r="Q76" s="28">
        <v>9214.0861430000023</v>
      </c>
      <c r="R76" s="28">
        <v>9485.01</v>
      </c>
      <c r="S76" s="28">
        <v>9784.0799999999981</v>
      </c>
    </row>
    <row r="77" spans="2:19" ht="14.25">
      <c r="B77" s="28" t="s">
        <v>16</v>
      </c>
      <c r="C77" s="28" t="s">
        <v>17</v>
      </c>
      <c r="D77" s="28">
        <v>12201</v>
      </c>
      <c r="E77" s="28">
        <v>13022</v>
      </c>
      <c r="F77" s="28">
        <v>13827</v>
      </c>
      <c r="G77" s="28">
        <v>14696</v>
      </c>
      <c r="H77" s="28">
        <v>15337</v>
      </c>
      <c r="I77" s="28">
        <v>15871</v>
      </c>
      <c r="J77" s="28">
        <v>16350</v>
      </c>
      <c r="K77" s="28">
        <v>16748</v>
      </c>
      <c r="L77" s="28">
        <v>16994.710999999999</v>
      </c>
      <c r="M77" s="28">
        <v>17442.34</v>
      </c>
      <c r="N77" s="28">
        <v>18072.560000000001</v>
      </c>
      <c r="O77" s="28">
        <v>18638</v>
      </c>
      <c r="P77" s="28">
        <v>19176</v>
      </c>
      <c r="Q77" s="28">
        <v>19702</v>
      </c>
      <c r="R77" s="28">
        <v>20117</v>
      </c>
      <c r="S77" s="28">
        <v>20466</v>
      </c>
    </row>
    <row r="78" spans="2:19" ht="14.25">
      <c r="B78" s="28" t="s">
        <v>18</v>
      </c>
      <c r="C78" s="28" t="s">
        <v>17</v>
      </c>
      <c r="D78" s="28">
        <v>3957.5099999999998</v>
      </c>
      <c r="E78" s="28">
        <v>4482.4460000000008</v>
      </c>
      <c r="F78" s="28">
        <v>5292.8769999999995</v>
      </c>
      <c r="G78" s="28">
        <v>6346.0160000000005</v>
      </c>
      <c r="H78" s="28">
        <v>6894.8040000000001</v>
      </c>
      <c r="I78" s="28">
        <v>7339.335</v>
      </c>
      <c r="J78" s="28">
        <v>7724.8859999999995</v>
      </c>
      <c r="K78" s="28">
        <v>8179.3249999999998</v>
      </c>
      <c r="L78" s="28">
        <v>8503.5530000000017</v>
      </c>
      <c r="M78" s="28">
        <v>8913.2439999999988</v>
      </c>
      <c r="N78" s="28">
        <v>9140.7352653397484</v>
      </c>
      <c r="O78" s="28">
        <v>9315.216805132588</v>
      </c>
      <c r="P78" s="28">
        <v>8810.041104585327</v>
      </c>
      <c r="Q78" s="28">
        <v>8979.17</v>
      </c>
      <c r="R78" s="28">
        <v>9090.2199999999975</v>
      </c>
      <c r="S78" s="28">
        <v>9237.9499999999989</v>
      </c>
    </row>
    <row r="79" spans="2:19" ht="14.25">
      <c r="B79" s="28" t="s">
        <v>19</v>
      </c>
      <c r="C79" s="28" t="s">
        <v>20</v>
      </c>
      <c r="D79" s="28">
        <v>13761.847656182399</v>
      </c>
      <c r="E79" s="28">
        <v>14300.8574226684</v>
      </c>
      <c r="F79" s="28">
        <v>14839.8671891545</v>
      </c>
      <c r="G79" s="28">
        <v>15488.943566456201</v>
      </c>
      <c r="H79" s="28">
        <v>15885.212371191201</v>
      </c>
      <c r="I79" s="28">
        <v>16127.9908681334</v>
      </c>
      <c r="J79" s="28">
        <v>16499.8848384954</v>
      </c>
      <c r="K79" s="28">
        <v>16729.45</v>
      </c>
      <c r="L79" s="28">
        <v>16922.971000000001</v>
      </c>
      <c r="M79" s="28">
        <v>16971</v>
      </c>
      <c r="N79" s="28">
        <v>17486</v>
      </c>
      <c r="O79" s="28">
        <v>17754</v>
      </c>
      <c r="P79" s="28">
        <v>18064</v>
      </c>
      <c r="Q79" s="28">
        <v>18065</v>
      </c>
      <c r="R79" s="28">
        <v>18288</v>
      </c>
      <c r="S79" s="28">
        <v>18624</v>
      </c>
    </row>
    <row r="80" spans="2:19" ht="14.25">
      <c r="B80" s="28" t="s">
        <v>21</v>
      </c>
      <c r="C80" s="28" t="s">
        <v>22</v>
      </c>
      <c r="D80" s="28">
        <v>1902.3</v>
      </c>
      <c r="E80" s="28">
        <v>1902.5</v>
      </c>
      <c r="F80" s="28">
        <v>1902.5</v>
      </c>
      <c r="G80" s="28">
        <v>1930.6</v>
      </c>
      <c r="H80" s="28">
        <v>2095.2000000000003</v>
      </c>
      <c r="I80" s="28">
        <v>2274.9</v>
      </c>
      <c r="J80" s="28">
        <v>2339.3000000000002</v>
      </c>
      <c r="K80" s="28">
        <v>2373.6999999999998</v>
      </c>
      <c r="L80" s="28">
        <v>2432.8000000000002</v>
      </c>
      <c r="M80" s="28">
        <v>2465.2890000000002</v>
      </c>
      <c r="N80" s="28">
        <v>2502.2689999999998</v>
      </c>
      <c r="O80" s="28">
        <v>2524.422</v>
      </c>
      <c r="P80" s="28">
        <v>2560.4310000000005</v>
      </c>
      <c r="Q80" s="28">
        <v>2607.6256999999832</v>
      </c>
      <c r="R80" s="28">
        <v>2648.2089999999998</v>
      </c>
      <c r="S80" s="28">
        <v>2680.0572750000097</v>
      </c>
    </row>
    <row r="81" spans="2:19" ht="14.25">
      <c r="B81" s="28" t="s">
        <v>23</v>
      </c>
      <c r="C81" s="28" t="s">
        <v>24</v>
      </c>
      <c r="D81" s="28">
        <v>3864.759</v>
      </c>
      <c r="E81" s="28">
        <v>4111.4009999999998</v>
      </c>
      <c r="F81" s="28">
        <v>4290.7219999999998</v>
      </c>
      <c r="G81" s="28">
        <v>4612.5160000000005</v>
      </c>
      <c r="H81" s="28">
        <v>4792.9139999999998</v>
      </c>
      <c r="I81" s="28">
        <v>5069.0759999999991</v>
      </c>
      <c r="J81" s="28">
        <v>5322.3949999999995</v>
      </c>
      <c r="K81" s="28">
        <v>5502.2719999999999</v>
      </c>
      <c r="L81" s="28">
        <v>5728.1507942210001</v>
      </c>
      <c r="M81" s="28">
        <v>5965.9348250001003</v>
      </c>
      <c r="N81" s="28">
        <v>6266.9983379999503</v>
      </c>
      <c r="O81" s="28">
        <v>6574.5937779999804</v>
      </c>
      <c r="P81" s="28">
        <v>6908.59</v>
      </c>
      <c r="Q81" s="28">
        <v>7305.2300000000005</v>
      </c>
      <c r="R81" s="31">
        <v>7584.46</v>
      </c>
      <c r="S81" s="31">
        <v>7732.0847200000599</v>
      </c>
    </row>
    <row r="82" spans="2:19" ht="14.25">
      <c r="B82" s="28" t="s">
        <v>25</v>
      </c>
      <c r="C82" s="28" t="s">
        <v>24</v>
      </c>
      <c r="D82" s="28">
        <v>1667.2912001000016</v>
      </c>
      <c r="E82" s="28">
        <v>1759.4766133999979</v>
      </c>
      <c r="F82" s="28">
        <v>1818.3621129296953</v>
      </c>
      <c r="G82" s="28">
        <v>1852.0000000000007</v>
      </c>
      <c r="H82" s="28">
        <v>1886.620882573432</v>
      </c>
      <c r="I82" s="28">
        <v>2032</v>
      </c>
      <c r="J82" s="28">
        <v>2044</v>
      </c>
      <c r="K82" s="28">
        <v>2085</v>
      </c>
      <c r="L82" s="28">
        <v>2211.136571</v>
      </c>
      <c r="M82" s="28">
        <v>2233.2444600000103</v>
      </c>
      <c r="N82" s="28">
        <v>2266.7999999999997</v>
      </c>
      <c r="O82" s="28">
        <v>2274.46</v>
      </c>
      <c r="P82" s="28">
        <v>2268.151539</v>
      </c>
      <c r="Q82" s="28">
        <v>2289.9399999999996</v>
      </c>
      <c r="R82" s="31">
        <v>2310.1410000000001</v>
      </c>
      <c r="S82" s="31">
        <v>2324</v>
      </c>
    </row>
    <row r="83" spans="2:19" ht="14.25">
      <c r="B83" s="28" t="s">
        <v>26</v>
      </c>
      <c r="C83" s="28" t="s">
        <v>24</v>
      </c>
      <c r="D83" s="28">
        <v>1300.8904054881041</v>
      </c>
      <c r="E83" s="28">
        <v>1344.3303160118953</v>
      </c>
      <c r="F83" s="28">
        <v>1415.6762888429591</v>
      </c>
      <c r="G83" s="28">
        <v>1463.2662200000002</v>
      </c>
      <c r="H83" s="28">
        <v>1507.1591800000001</v>
      </c>
      <c r="I83" s="28">
        <v>1565.6344853564392</v>
      </c>
      <c r="J83" s="28">
        <v>1630.0100000000002</v>
      </c>
      <c r="K83" s="28">
        <v>1679.2797602493758</v>
      </c>
      <c r="L83" s="28">
        <v>1725.06574187348</v>
      </c>
      <c r="M83" s="28">
        <v>1795.4201599999999</v>
      </c>
      <c r="N83" s="28">
        <v>1851.3087937315158</v>
      </c>
      <c r="O83" s="28">
        <v>1956.176352715474</v>
      </c>
      <c r="P83" s="28">
        <v>2078.1</v>
      </c>
      <c r="Q83" s="28">
        <v>2150.291635</v>
      </c>
      <c r="R83" s="31">
        <v>2225.6166150000004</v>
      </c>
      <c r="S83" s="31">
        <v>2249.2909690000001</v>
      </c>
    </row>
    <row r="84" spans="2:19" ht="14.25">
      <c r="B84" s="28" t="s">
        <v>27</v>
      </c>
      <c r="C84" s="28" t="s">
        <v>24</v>
      </c>
      <c r="D84" s="28">
        <v>3323.7991023187474</v>
      </c>
      <c r="E84" s="28">
        <v>3512.5000000000014</v>
      </c>
      <c r="F84" s="28">
        <v>3541.500000000005</v>
      </c>
      <c r="G84" s="28">
        <v>4584.7061214397909</v>
      </c>
      <c r="H84" s="28">
        <v>5128.6620490220084</v>
      </c>
      <c r="I84" s="28">
        <v>4688</v>
      </c>
      <c r="J84" s="28">
        <v>4830</v>
      </c>
      <c r="K84" s="28">
        <v>5065</v>
      </c>
      <c r="L84" s="28">
        <v>5248.4063490000008</v>
      </c>
      <c r="M84" s="28">
        <v>5576.7225400000398</v>
      </c>
      <c r="N84" s="28">
        <v>5860.8</v>
      </c>
      <c r="O84" s="28">
        <v>6325.54</v>
      </c>
      <c r="P84" s="28">
        <v>6683.3673370000006</v>
      </c>
      <c r="Q84" s="28">
        <v>7132.61</v>
      </c>
      <c r="R84" s="31">
        <v>7673.4699999999993</v>
      </c>
      <c r="S84" s="31">
        <v>7923</v>
      </c>
    </row>
    <row r="85" spans="2:19" ht="14.25">
      <c r="B85" s="28" t="s">
        <v>28</v>
      </c>
      <c r="C85" s="28" t="s">
        <v>24</v>
      </c>
      <c r="D85" s="28">
        <v>2276</v>
      </c>
      <c r="E85" s="28">
        <v>2318.3999999999996</v>
      </c>
      <c r="F85" s="28">
        <v>2386.1</v>
      </c>
      <c r="G85" s="28">
        <v>2424.2999999999997</v>
      </c>
      <c r="H85" s="28">
        <v>2496.8000000000002</v>
      </c>
      <c r="I85" s="28">
        <v>2595.4</v>
      </c>
      <c r="J85" s="28">
        <v>2631.9</v>
      </c>
      <c r="K85" s="28">
        <v>2690.8</v>
      </c>
      <c r="L85" s="28">
        <v>2738.098</v>
      </c>
      <c r="M85" s="28">
        <v>2793.1475426999996</v>
      </c>
      <c r="N85" s="28">
        <v>2834.3576012599997</v>
      </c>
      <c r="O85" s="28">
        <v>3296.6700000000005</v>
      </c>
      <c r="P85" s="28">
        <v>3339.4</v>
      </c>
      <c r="Q85" s="28">
        <v>3373.6400000000003</v>
      </c>
      <c r="R85" s="31">
        <v>3404.02</v>
      </c>
      <c r="S85" s="31">
        <v>3428.3400000000006</v>
      </c>
    </row>
    <row r="86" spans="2:19" ht="14.25">
      <c r="B86" s="28" t="s">
        <v>40</v>
      </c>
      <c r="C86" s="28" t="s">
        <v>41</v>
      </c>
      <c r="D86" s="28">
        <v>1084.2299197764721</v>
      </c>
      <c r="E86" s="28">
        <v>1124.1071460940263</v>
      </c>
      <c r="F86" s="28">
        <v>1157.2327869284004</v>
      </c>
      <c r="G86" s="28">
        <v>1183.2038003092764</v>
      </c>
      <c r="H86" s="28">
        <v>1266.1431924995275</v>
      </c>
      <c r="I86" s="28">
        <v>1339.6174019387304</v>
      </c>
      <c r="J86" s="28">
        <v>1368.7070496764034</v>
      </c>
      <c r="K86" s="28">
        <v>1423.2524353760691</v>
      </c>
      <c r="L86" s="28">
        <v>1459.8686455909053</v>
      </c>
      <c r="M86" s="28">
        <v>1513.6271010544051</v>
      </c>
      <c r="N86" s="28">
        <v>1578.2300866977555</v>
      </c>
      <c r="O86" s="28">
        <v>1609.7372292739733</v>
      </c>
      <c r="P86" s="28">
        <v>1621.2</v>
      </c>
      <c r="Q86" s="28">
        <v>1643.3929147000001</v>
      </c>
      <c r="R86" s="31">
        <v>1602.0596944999998</v>
      </c>
      <c r="S86" s="31">
        <v>1619.5542095999997</v>
      </c>
    </row>
    <row r="87" spans="2:19" ht="15" thickBot="1">
      <c r="B87" s="26" t="s">
        <v>59</v>
      </c>
      <c r="C87" s="30"/>
      <c r="D87" s="30">
        <f>SUM(D73:D86)</f>
        <v>74410.90641159784</v>
      </c>
      <c r="E87" s="30">
        <f t="shared" ref="E87:O87" si="4">SUM(E73:E86)</f>
        <v>78601.349621069006</v>
      </c>
      <c r="F87" s="30">
        <f t="shared" si="4"/>
        <v>81859.360093420502</v>
      </c>
      <c r="G87" s="30">
        <f t="shared" si="4"/>
        <v>86652.604803696668</v>
      </c>
      <c r="H87" s="30">
        <f t="shared" si="4"/>
        <v>90153.592828911569</v>
      </c>
      <c r="I87" s="30">
        <f t="shared" si="4"/>
        <v>93450.019156369206</v>
      </c>
      <c r="J87" s="30">
        <f t="shared" si="4"/>
        <v>96502.442866399666</v>
      </c>
      <c r="K87" s="30">
        <f t="shared" si="4"/>
        <v>99367.470683585794</v>
      </c>
      <c r="L87" s="30">
        <f t="shared" si="4"/>
        <v>101748.34910168538</v>
      </c>
      <c r="M87" s="30">
        <f t="shared" si="4"/>
        <v>104472.76572740937</v>
      </c>
      <c r="N87" s="30">
        <f t="shared" si="4"/>
        <v>107832.24446794509</v>
      </c>
      <c r="O87" s="30">
        <f t="shared" si="4"/>
        <v>111476.86580586879</v>
      </c>
      <c r="P87" s="30">
        <f>IF(P81="","ERR",SUM(P73:P86))</f>
        <v>113823.01088024031</v>
      </c>
      <c r="Q87" s="30">
        <f t="shared" ref="Q87:S87" si="5">IF(Q81="","ERR",SUM(Q73:Q86))</f>
        <v>116917.6153619559</v>
      </c>
      <c r="R87" s="30">
        <f t="shared" si="5"/>
        <v>119816.34691987358</v>
      </c>
      <c r="S87" s="30">
        <f t="shared" si="5"/>
        <v>121423.32689020225</v>
      </c>
    </row>
    <row r="89" spans="2:19" ht="18.95" customHeight="1">
      <c r="B89" s="260" t="s">
        <v>269</v>
      </c>
      <c r="C89" s="261"/>
      <c r="D89" s="261"/>
      <c r="E89" s="261"/>
      <c r="F89" s="261"/>
      <c r="G89" s="261"/>
      <c r="H89" s="261"/>
      <c r="I89" s="261"/>
      <c r="J89" s="261"/>
      <c r="K89" s="261"/>
      <c r="L89" s="261"/>
      <c r="M89" s="261"/>
      <c r="N89" s="261"/>
      <c r="O89" s="261"/>
      <c r="P89" s="261"/>
      <c r="Q89" s="261"/>
      <c r="R89" s="261"/>
      <c r="S89" s="262"/>
    </row>
    <row r="90" spans="2:19" ht="18.95" customHeight="1">
      <c r="B90" s="294" t="s">
        <v>179</v>
      </c>
      <c r="C90" s="295"/>
      <c r="D90" s="295"/>
      <c r="E90" s="295"/>
      <c r="F90" s="295"/>
      <c r="G90" s="295"/>
      <c r="H90" s="295"/>
      <c r="I90" s="295"/>
      <c r="J90" s="295"/>
      <c r="K90" s="295"/>
      <c r="L90" s="295"/>
      <c r="M90" s="295"/>
      <c r="N90" s="295"/>
      <c r="O90" s="295"/>
      <c r="P90" s="295"/>
      <c r="Q90" s="295"/>
      <c r="R90" s="295"/>
      <c r="S90" s="296"/>
    </row>
  </sheetData>
  <mergeCells count="5">
    <mergeCell ref="B4:N4"/>
    <mergeCell ref="B27:N27"/>
    <mergeCell ref="B68:R68"/>
    <mergeCell ref="B90:S90"/>
    <mergeCell ref="B29:S29"/>
  </mergeCells>
  <pageMargins left="0.74803149606299213" right="0.74803149606299213" top="0.98425196850393704" bottom="0.98425196850393704" header="0.51181102362204722" footer="0.51181102362204722"/>
  <pageSetup paperSize="9" scale="39" fitToHeight="0" orientation="portrait" r:id="rId1"/>
  <headerFooter alignWithMargins="0"/>
  <ignoredErrors>
    <ignoredError sqref="D31:S31 D50:S50 D72:S72" numberStoredAsText="1"/>
    <ignoredError sqref="O46:Q46 N65:S65"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A6A9-C7AB-4694-A627-641827BB30F8}">
  <sheetPr codeName="Sheet32">
    <pageSetUpPr fitToPage="1"/>
  </sheetPr>
  <dimension ref="B4:S49"/>
  <sheetViews>
    <sheetView showGridLines="0" workbookViewId="0"/>
  </sheetViews>
  <sheetFormatPr defaultColWidth="9.140625" defaultRowHeight="12.75"/>
  <cols>
    <col min="1" max="1" width="7.7109375" style="35" customWidth="1"/>
    <col min="2" max="2" width="29.5703125" style="35" customWidth="1"/>
    <col min="3" max="3" width="9.140625" style="35"/>
    <col min="4" max="15" width="10.140625" style="35" customWidth="1"/>
    <col min="16" max="16" width="9.140625" style="35"/>
    <col min="17" max="19" width="9.28515625" style="35" customWidth="1"/>
    <col min="20" max="16384" width="9.140625" style="35"/>
  </cols>
  <sheetData>
    <row r="4" spans="2:19" ht="27.75">
      <c r="B4" s="292" t="s">
        <v>200</v>
      </c>
      <c r="C4" s="292"/>
      <c r="D4" s="292"/>
      <c r="E4" s="292"/>
      <c r="F4" s="292"/>
      <c r="G4" s="292"/>
      <c r="H4" s="292"/>
      <c r="I4" s="292"/>
      <c r="J4" s="292"/>
      <c r="K4" s="292"/>
      <c r="L4" s="292"/>
      <c r="M4" s="292"/>
      <c r="N4" s="292"/>
      <c r="O4" s="259"/>
      <c r="P4" s="259"/>
      <c r="Q4" s="259"/>
      <c r="R4" s="259"/>
      <c r="S4" s="259"/>
    </row>
    <row r="9" spans="2:19" hidden="1"/>
    <row r="10" spans="2:19" hidden="1"/>
    <row r="11" spans="2:19" hidden="1"/>
    <row r="12" spans="2:19" hidden="1"/>
    <row r="17" spans="2:19">
      <c r="C17" s="35" t="s">
        <v>58</v>
      </c>
    </row>
    <row r="20" spans="2:19" hidden="1"/>
    <row r="27" spans="2:19" ht="41.25" customHeight="1">
      <c r="B27" s="293"/>
      <c r="C27" s="293"/>
      <c r="D27" s="293"/>
      <c r="E27" s="293"/>
      <c r="F27" s="293"/>
      <c r="G27" s="293"/>
      <c r="H27" s="293"/>
      <c r="I27" s="293"/>
      <c r="J27" s="293"/>
      <c r="K27" s="293"/>
      <c r="L27" s="293"/>
      <c r="M27" s="293"/>
      <c r="N27" s="293"/>
      <c r="O27" s="71"/>
    </row>
    <row r="28" spans="2:19" ht="36" customHeight="1"/>
    <row r="29" spans="2:19" ht="46.5" customHeight="1">
      <c r="B29" s="275" t="s">
        <v>201</v>
      </c>
      <c r="C29" s="276"/>
      <c r="D29" s="276"/>
      <c r="E29" s="276"/>
      <c r="F29" s="276"/>
      <c r="G29" s="276"/>
      <c r="H29" s="276"/>
      <c r="I29" s="276"/>
      <c r="J29" s="276"/>
      <c r="K29" s="276"/>
      <c r="L29" s="276"/>
      <c r="M29" s="276"/>
      <c r="N29" s="276"/>
      <c r="O29" s="276"/>
      <c r="P29" s="276"/>
      <c r="Q29" s="276"/>
      <c r="R29" s="276"/>
      <c r="S29" s="277"/>
    </row>
    <row r="30" spans="2:19" ht="31.5" customHeight="1">
      <c r="B30" s="6" t="s">
        <v>200</v>
      </c>
    </row>
    <row r="31" spans="2:19" ht="15" thickBot="1">
      <c r="B31" s="26"/>
      <c r="C31" s="26" t="s">
        <v>0</v>
      </c>
      <c r="D31" s="27" t="s">
        <v>1</v>
      </c>
      <c r="E31" s="27" t="s">
        <v>2</v>
      </c>
      <c r="F31" s="27" t="s">
        <v>3</v>
      </c>
      <c r="G31" s="27" t="s">
        <v>4</v>
      </c>
      <c r="H31" s="27" t="s">
        <v>5</v>
      </c>
      <c r="I31" s="27" t="s">
        <v>6</v>
      </c>
      <c r="J31" s="27" t="s">
        <v>7</v>
      </c>
      <c r="K31" s="27" t="s">
        <v>8</v>
      </c>
      <c r="L31" s="27" t="s">
        <v>9</v>
      </c>
      <c r="M31" s="27" t="s">
        <v>10</v>
      </c>
      <c r="N31" s="27">
        <v>2016</v>
      </c>
      <c r="O31" s="27">
        <v>2017</v>
      </c>
      <c r="P31" s="27">
        <v>2018</v>
      </c>
      <c r="Q31" s="27" t="s">
        <v>32</v>
      </c>
      <c r="R31" s="27" t="s">
        <v>33</v>
      </c>
      <c r="S31" s="27" t="s">
        <v>34</v>
      </c>
    </row>
    <row r="32" spans="2:19" ht="14.25">
      <c r="B32" s="72" t="s">
        <v>43</v>
      </c>
      <c r="C32" s="72" t="s">
        <v>11</v>
      </c>
      <c r="D32" s="73">
        <v>0.47952345495160087</v>
      </c>
      <c r="E32" s="73">
        <v>0.50037230081906181</v>
      </c>
      <c r="F32" s="73">
        <v>0.49406528189910981</v>
      </c>
      <c r="G32" s="73">
        <v>0.51797505502567864</v>
      </c>
      <c r="H32" s="73">
        <v>0.49303008070432869</v>
      </c>
      <c r="I32" s="73">
        <v>0.4908321579689704</v>
      </c>
      <c r="J32" s="73">
        <v>0.45486600846262343</v>
      </c>
      <c r="K32" s="73">
        <v>0.45652173913043476</v>
      </c>
      <c r="L32" s="73">
        <v>0.45905277401894451</v>
      </c>
      <c r="M32" s="73">
        <v>0.44277131258457381</v>
      </c>
      <c r="N32" s="73">
        <v>0.4621109607577808</v>
      </c>
      <c r="O32" s="73">
        <v>0.46617548559946415</v>
      </c>
      <c r="P32" s="73">
        <v>0.44991399966510381</v>
      </c>
      <c r="Q32" s="73">
        <v>0.47086403215003347</v>
      </c>
      <c r="R32" s="73">
        <v>0.44702842377260982</v>
      </c>
      <c r="S32" s="73">
        <v>0.43023255813953487</v>
      </c>
    </row>
    <row r="33" spans="2:19" ht="14.25">
      <c r="B33" s="72" t="s">
        <v>12</v>
      </c>
      <c r="C33" s="72" t="s">
        <v>13</v>
      </c>
      <c r="D33" s="73">
        <v>0.52784646617815234</v>
      </c>
      <c r="E33" s="73">
        <v>0.49609689149083225</v>
      </c>
      <c r="F33" s="73">
        <v>0.48862206407358333</v>
      </c>
      <c r="G33" s="73">
        <v>0.46288124959533833</v>
      </c>
      <c r="H33" s="73">
        <v>0.41764047819408273</v>
      </c>
      <c r="I33" s="73">
        <v>0.41873320873080028</v>
      </c>
      <c r="J33" s="73">
        <v>0.3506145422276622</v>
      </c>
      <c r="K33" s="73">
        <v>0.34453523718172302</v>
      </c>
      <c r="L33" s="73">
        <v>0.29683704295929286</v>
      </c>
      <c r="M33" s="73">
        <v>0.29465123549563488</v>
      </c>
      <c r="N33" s="73">
        <v>0.321426002108534</v>
      </c>
      <c r="O33" s="73">
        <v>0.35935790210199658</v>
      </c>
      <c r="P33" s="73">
        <v>0.33296588535623112</v>
      </c>
      <c r="Q33" s="73">
        <v>0.34171091445427726</v>
      </c>
      <c r="R33" s="73">
        <v>0.34123862635749924</v>
      </c>
      <c r="S33" s="73">
        <v>0.322099805573558</v>
      </c>
    </row>
    <row r="34" spans="2:19" ht="14.25">
      <c r="B34" s="72" t="s">
        <v>14</v>
      </c>
      <c r="C34" s="72" t="s">
        <v>13</v>
      </c>
      <c r="D34" s="73">
        <v>0.6536034114014968</v>
      </c>
      <c r="E34" s="73">
        <v>0.57891364239291287</v>
      </c>
      <c r="F34" s="73">
        <v>0.5672270577716404</v>
      </c>
      <c r="G34" s="73">
        <v>0.60399148645062695</v>
      </c>
      <c r="H34" s="73">
        <v>0.57760551686966455</v>
      </c>
      <c r="I34" s="73">
        <v>0.59969317741746564</v>
      </c>
      <c r="J34" s="73">
        <v>0.47933609189781867</v>
      </c>
      <c r="K34" s="73">
        <v>0.51873297675098851</v>
      </c>
      <c r="L34" s="73">
        <v>0.43917603358043783</v>
      </c>
      <c r="M34" s="73">
        <v>0.44409094749514799</v>
      </c>
      <c r="N34" s="73">
        <v>0.48745914665978329</v>
      </c>
      <c r="O34" s="73">
        <v>0.53212541140167358</v>
      </c>
      <c r="P34" s="73">
        <v>0.50083845565789809</v>
      </c>
      <c r="Q34" s="73">
        <v>0.51671312582130535</v>
      </c>
      <c r="R34" s="73">
        <v>0.53350871583450254</v>
      </c>
      <c r="S34" s="73">
        <v>0.49205168037835195</v>
      </c>
    </row>
    <row r="35" spans="2:19" ht="14.25">
      <c r="B35" s="72" t="s">
        <v>15</v>
      </c>
      <c r="C35" s="72" t="s">
        <v>13</v>
      </c>
      <c r="D35" s="73">
        <v>0.39678700091303232</v>
      </c>
      <c r="E35" s="73">
        <v>0.35528354892113556</v>
      </c>
      <c r="F35" s="73">
        <v>0.32456279112797276</v>
      </c>
      <c r="G35" s="73">
        <v>0.3291723603283101</v>
      </c>
      <c r="H35" s="73">
        <v>0.30546469166736379</v>
      </c>
      <c r="I35" s="73">
        <v>0.29051348942375832</v>
      </c>
      <c r="J35" s="73">
        <v>0.26061742313573227</v>
      </c>
      <c r="K35" s="73">
        <v>0.27098473316935551</v>
      </c>
      <c r="L35" s="73">
        <v>0.19466092405147223</v>
      </c>
      <c r="M35" s="73">
        <v>0.17990463554482405</v>
      </c>
      <c r="N35" s="73">
        <v>0.18698284583759339</v>
      </c>
      <c r="O35" s="73">
        <v>0.19896528438294503</v>
      </c>
      <c r="P35" s="73">
        <v>0.18886408165125074</v>
      </c>
      <c r="Q35" s="73">
        <v>0.1946363712067827</v>
      </c>
      <c r="R35" s="73">
        <v>0.19445469785492589</v>
      </c>
      <c r="S35" s="73">
        <v>0.18569435301650455</v>
      </c>
    </row>
    <row r="36" spans="2:19" ht="14.25">
      <c r="B36" s="72" t="s">
        <v>16</v>
      </c>
      <c r="C36" s="72" t="s">
        <v>17</v>
      </c>
      <c r="D36" s="73">
        <v>0.50118349938812401</v>
      </c>
      <c r="E36" s="73">
        <v>0.4784062221620406</v>
      </c>
      <c r="F36" s="73">
        <v>0.47801567491909708</v>
      </c>
      <c r="G36" s="73">
        <v>0.49992431022805955</v>
      </c>
      <c r="H36" s="73">
        <v>0.49550305650863624</v>
      </c>
      <c r="I36" s="73">
        <v>0.46420190471867467</v>
      </c>
      <c r="J36" s="73">
        <v>0.44901874225708871</v>
      </c>
      <c r="K36" s="73">
        <v>0.4380099427516958</v>
      </c>
      <c r="L36" s="73">
        <v>0.4285490778587101</v>
      </c>
      <c r="M36" s="73">
        <v>0.39244527771705556</v>
      </c>
      <c r="N36" s="73">
        <v>0.40949180085473375</v>
      </c>
      <c r="O36" s="73">
        <v>0.42825344285943401</v>
      </c>
      <c r="P36" s="73">
        <v>0.42038193688415471</v>
      </c>
      <c r="Q36" s="73">
        <v>0.42765108411502384</v>
      </c>
      <c r="R36" s="73">
        <v>0.43067364542462244</v>
      </c>
      <c r="S36" s="73">
        <v>0.40540540540540543</v>
      </c>
    </row>
    <row r="37" spans="2:19" ht="14.25">
      <c r="B37" s="72" t="s">
        <v>18</v>
      </c>
      <c r="C37" s="72" t="s">
        <v>17</v>
      </c>
      <c r="D37" s="73">
        <v>0.71112293444779839</v>
      </c>
      <c r="E37" s="73">
        <v>0.72787592823895264</v>
      </c>
      <c r="F37" s="73">
        <v>0.75564121950905316</v>
      </c>
      <c r="G37" s="73">
        <v>0.76783202187571009</v>
      </c>
      <c r="H37" s="73">
        <v>0.69037363683544173</v>
      </c>
      <c r="I37" s="73">
        <v>0.64722818317608288</v>
      </c>
      <c r="J37" s="73">
        <v>0.6413659185878644</v>
      </c>
      <c r="K37" s="73">
        <v>0.64121183483405653</v>
      </c>
      <c r="L37" s="73">
        <v>0.5548787033626269</v>
      </c>
      <c r="M37" s="73">
        <v>0.56990420234523909</v>
      </c>
      <c r="N37" s="73">
        <v>0.52150141164472297</v>
      </c>
      <c r="O37" s="73">
        <v>0.53271732227158342</v>
      </c>
      <c r="P37" s="73">
        <v>0.55985899204109724</v>
      </c>
      <c r="Q37" s="73">
        <v>0.56092625536352503</v>
      </c>
      <c r="R37" s="73">
        <v>0.57980691834606279</v>
      </c>
      <c r="S37" s="73">
        <v>0.54079638594304291</v>
      </c>
    </row>
    <row r="38" spans="2:19" ht="14.25">
      <c r="B38" s="72" t="s">
        <v>19</v>
      </c>
      <c r="C38" s="72" t="s">
        <v>20</v>
      </c>
      <c r="D38" s="73">
        <v>0.71221552163477631</v>
      </c>
      <c r="E38" s="73">
        <v>0.68824821299019401</v>
      </c>
      <c r="F38" s="73">
        <v>0.71391827491400683</v>
      </c>
      <c r="G38" s="73">
        <v>0.74555131428465116</v>
      </c>
      <c r="H38" s="73">
        <v>0.69701446419517155</v>
      </c>
      <c r="I38" s="73">
        <v>0.69436661641682063</v>
      </c>
      <c r="J38" s="73">
        <v>0.58937779919518174</v>
      </c>
      <c r="K38" s="73">
        <v>0.58746855021735322</v>
      </c>
      <c r="L38" s="73">
        <v>0.59469947328395489</v>
      </c>
      <c r="M38" s="73">
        <v>0.52880823034087765</v>
      </c>
      <c r="N38" s="73">
        <v>0.54572913852909433</v>
      </c>
      <c r="O38" s="73">
        <v>0.57050517266598322</v>
      </c>
      <c r="P38" s="73">
        <v>0.54484996761409754</v>
      </c>
      <c r="Q38" s="73">
        <v>0.59340387635587744</v>
      </c>
      <c r="R38" s="73">
        <v>0.55767914111159989</v>
      </c>
      <c r="S38" s="73">
        <v>0.4967560815562132</v>
      </c>
    </row>
    <row r="39" spans="2:19" ht="14.25">
      <c r="B39" s="72" t="s">
        <v>21</v>
      </c>
      <c r="C39" s="72" t="s">
        <v>22</v>
      </c>
      <c r="D39" s="73">
        <v>0.43232323232323233</v>
      </c>
      <c r="E39" s="73">
        <v>0.55757575757575761</v>
      </c>
      <c r="F39" s="73">
        <v>0.51962616822429908</v>
      </c>
      <c r="G39" s="73">
        <v>0.45217391304347826</v>
      </c>
      <c r="H39" s="73">
        <v>0.45217391304347826</v>
      </c>
      <c r="I39" s="73">
        <v>0.36</v>
      </c>
      <c r="J39" s="73">
        <v>0.34962962962962962</v>
      </c>
      <c r="K39" s="73">
        <v>0.36296296296296299</v>
      </c>
      <c r="L39" s="73">
        <v>0.36792318377481187</v>
      </c>
      <c r="M39" s="73">
        <v>0.36896702024671701</v>
      </c>
      <c r="N39" s="73">
        <v>0.34785171904429774</v>
      </c>
      <c r="O39" s="73">
        <v>0.34438916689680443</v>
      </c>
      <c r="P39" s="73">
        <v>0.38783658021156742</v>
      </c>
      <c r="Q39" s="73">
        <v>0.35810072261997189</v>
      </c>
      <c r="R39" s="73">
        <v>0.37339059297333332</v>
      </c>
      <c r="S39" s="73">
        <v>0.39716417394628528</v>
      </c>
    </row>
    <row r="40" spans="2:19" ht="14.25">
      <c r="B40" s="72" t="s">
        <v>23</v>
      </c>
      <c r="C40" s="72" t="s">
        <v>24</v>
      </c>
      <c r="D40" s="73">
        <v>0.64164361751365362</v>
      </c>
      <c r="E40" s="73">
        <v>0.65215262437243271</v>
      </c>
      <c r="F40" s="73">
        <v>0.66942433655809008</v>
      </c>
      <c r="G40" s="74">
        <v>0.66490547859163307</v>
      </c>
      <c r="H40" s="74">
        <v>0.6247916398149892</v>
      </c>
      <c r="I40" s="74">
        <v>0.58198639536939223</v>
      </c>
      <c r="J40" s="74">
        <v>0.56612300459582365</v>
      </c>
      <c r="K40" s="74">
        <v>0.57006946328130437</v>
      </c>
      <c r="L40" s="73">
        <v>0.61806166903926263</v>
      </c>
      <c r="M40" s="73">
        <v>0.5353930077540241</v>
      </c>
      <c r="N40" s="73">
        <v>0.54211997590468108</v>
      </c>
      <c r="O40" s="73">
        <v>0.49467325135459461</v>
      </c>
      <c r="P40" s="73">
        <v>0.54641018754428161</v>
      </c>
      <c r="Q40" s="73">
        <v>0.57853421298358343</v>
      </c>
      <c r="R40" s="74">
        <v>0.60694617033433085</v>
      </c>
      <c r="S40" s="74">
        <v>0.53663118663179776</v>
      </c>
    </row>
    <row r="41" spans="2:19" ht="14.25">
      <c r="B41" s="72" t="s">
        <v>25</v>
      </c>
      <c r="C41" s="72" t="s">
        <v>24</v>
      </c>
      <c r="D41" s="73">
        <v>0.60965249846018543</v>
      </c>
      <c r="E41" s="73">
        <v>0.62390397278210974</v>
      </c>
      <c r="F41" s="73">
        <v>0.6509618501401877</v>
      </c>
      <c r="G41" s="73">
        <v>0.67501506691930957</v>
      </c>
      <c r="H41" s="73">
        <v>0.58592202864154375</v>
      </c>
      <c r="I41" s="73">
        <v>0.61154932812573926</v>
      </c>
      <c r="J41" s="73">
        <v>0.54067688731018615</v>
      </c>
      <c r="K41" s="73">
        <v>0.56267281135578828</v>
      </c>
      <c r="L41" s="73">
        <v>0.54890516113056709</v>
      </c>
      <c r="M41" s="73">
        <v>0.4746627244953151</v>
      </c>
      <c r="N41" s="73">
        <v>0.49585884047533307</v>
      </c>
      <c r="O41" s="73">
        <v>0.51750547045951856</v>
      </c>
      <c r="P41" s="73">
        <v>0.50720802927415987</v>
      </c>
      <c r="Q41" s="73">
        <v>0.53886203049460768</v>
      </c>
      <c r="R41" s="74">
        <v>0.52375848517327617</v>
      </c>
      <c r="S41" s="74">
        <v>0.42934980021794406</v>
      </c>
    </row>
    <row r="42" spans="2:19" ht="14.25">
      <c r="B42" s="72" t="s">
        <v>26</v>
      </c>
      <c r="C42" s="72" t="s">
        <v>24</v>
      </c>
      <c r="D42" s="73">
        <v>0.5706479060236167</v>
      </c>
      <c r="E42" s="73">
        <v>0.61543195486205349</v>
      </c>
      <c r="F42" s="73">
        <v>0.63952358494383532</v>
      </c>
      <c r="G42" s="73">
        <v>0.67782795322578671</v>
      </c>
      <c r="H42" s="73">
        <v>0.64951405775543181</v>
      </c>
      <c r="I42" s="73">
        <v>0.63391967575487984</v>
      </c>
      <c r="J42" s="73">
        <v>0.56319290465213501</v>
      </c>
      <c r="K42" s="73">
        <v>0.61292873774084977</v>
      </c>
      <c r="L42" s="73">
        <v>0.63380420684243755</v>
      </c>
      <c r="M42" s="73">
        <v>0.52554990680067615</v>
      </c>
      <c r="N42" s="73">
        <v>0.57222994048369635</v>
      </c>
      <c r="O42" s="73">
        <v>0.57896172641468402</v>
      </c>
      <c r="P42" s="73">
        <v>0.58993745760384242</v>
      </c>
      <c r="Q42" s="73">
        <v>0.57251917225170779</v>
      </c>
      <c r="R42" s="74">
        <v>0.57760735583323397</v>
      </c>
      <c r="S42" s="74">
        <v>0.49943543021562276</v>
      </c>
    </row>
    <row r="43" spans="2:19" ht="14.25">
      <c r="B43" s="72" t="s">
        <v>27</v>
      </c>
      <c r="C43" s="72" t="s">
        <v>24</v>
      </c>
      <c r="D43" s="73">
        <v>0.82599258795594066</v>
      </c>
      <c r="E43" s="73">
        <v>0.80338686388401737</v>
      </c>
      <c r="F43" s="73">
        <v>0.82879379204362336</v>
      </c>
      <c r="G43" s="73">
        <v>0.87075354303491193</v>
      </c>
      <c r="H43" s="73">
        <v>0.82775060282466417</v>
      </c>
      <c r="I43" s="73">
        <v>0.80420766881574479</v>
      </c>
      <c r="J43" s="73">
        <v>0.7451365048226255</v>
      </c>
      <c r="K43" s="73">
        <v>0.76559274319674697</v>
      </c>
      <c r="L43" s="73">
        <v>0.7414514410756331</v>
      </c>
      <c r="M43" s="73">
        <v>0.71721787270241533</v>
      </c>
      <c r="N43" s="73">
        <v>0.74438118070122861</v>
      </c>
      <c r="O43" s="73">
        <v>0.72582124201973297</v>
      </c>
      <c r="P43" s="73">
        <v>0.76431406006669178</v>
      </c>
      <c r="Q43" s="73">
        <v>0.78159261396422386</v>
      </c>
      <c r="R43" s="74">
        <v>0.75937680323139067</v>
      </c>
      <c r="S43" s="74">
        <v>0.74104604889141557</v>
      </c>
    </row>
    <row r="44" spans="2:19" ht="14.25">
      <c r="B44" s="72" t="s">
        <v>28</v>
      </c>
      <c r="C44" s="72" t="s">
        <v>24</v>
      </c>
      <c r="D44" s="73">
        <v>0.6496081361209266</v>
      </c>
      <c r="E44" s="73">
        <v>0.66216715439587615</v>
      </c>
      <c r="F44" s="73">
        <v>0.69312651788465274</v>
      </c>
      <c r="G44" s="73">
        <v>0.73381613382463051</v>
      </c>
      <c r="H44" s="73">
        <v>0.70574903485221141</v>
      </c>
      <c r="I44" s="73">
        <v>0.66604700606821687</v>
      </c>
      <c r="J44" s="73">
        <v>0.60493533617233919</v>
      </c>
      <c r="K44" s="73">
        <v>0.64106613007855429</v>
      </c>
      <c r="L44" s="73">
        <v>0.6636483187193476</v>
      </c>
      <c r="M44" s="73">
        <v>0.57093558680739354</v>
      </c>
      <c r="N44" s="73">
        <v>0.64259559771015218</v>
      </c>
      <c r="O44" s="73">
        <v>0.61762918838421443</v>
      </c>
      <c r="P44" s="73">
        <v>0.64086493309203529</v>
      </c>
      <c r="Q44" s="73">
        <v>0.64977936253820401</v>
      </c>
      <c r="R44" s="74">
        <v>0.65324843545335476</v>
      </c>
      <c r="S44" s="74">
        <v>0.55641377306407092</v>
      </c>
    </row>
    <row r="45" spans="2:19" ht="14.25">
      <c r="B45" s="72" t="s">
        <v>40</v>
      </c>
      <c r="C45" s="72" t="s">
        <v>41</v>
      </c>
      <c r="D45" s="73">
        <v>0.27948557715780298</v>
      </c>
      <c r="E45" s="73">
        <v>0.29299773321708805</v>
      </c>
      <c r="F45" s="73">
        <v>0.30058772101133391</v>
      </c>
      <c r="G45" s="73">
        <v>0.31150912220309807</v>
      </c>
      <c r="H45" s="73">
        <v>0.31343516351118761</v>
      </c>
      <c r="I45" s="73">
        <v>0.3031958003169572</v>
      </c>
      <c r="J45" s="73">
        <v>0.26974614243323441</v>
      </c>
      <c r="K45" s="73">
        <v>0.27627514326647562</v>
      </c>
      <c r="L45" s="73">
        <v>0.23891717107359031</v>
      </c>
      <c r="M45" s="73">
        <v>0.23991700595051674</v>
      </c>
      <c r="N45" s="73">
        <v>0.23412466315172817</v>
      </c>
      <c r="O45" s="73">
        <v>0.25377078115682766</v>
      </c>
      <c r="P45" s="73">
        <v>0.31523500810372773</v>
      </c>
      <c r="Q45" s="73">
        <v>0.29801324503311255</v>
      </c>
      <c r="R45" s="73">
        <v>0.28319405756731658</v>
      </c>
      <c r="S45" s="73">
        <v>0.27222308197332373</v>
      </c>
    </row>
    <row r="46" spans="2:19" ht="15" thickBot="1">
      <c r="B46" s="26" t="s">
        <v>202</v>
      </c>
      <c r="C46" s="26"/>
      <c r="D46" s="75">
        <f>AVERAGE(D32:D45)</f>
        <v>0.57083113174788136</v>
      </c>
      <c r="E46" s="75">
        <f t="shared" ref="E46:O46" si="0">AVERAGE(E32:E45)</f>
        <v>0.57377234343603323</v>
      </c>
      <c r="F46" s="75">
        <f t="shared" si="0"/>
        <v>0.58029259535860611</v>
      </c>
      <c r="G46" s="75">
        <f t="shared" si="0"/>
        <v>0.59380921490223026</v>
      </c>
      <c r="H46" s="75">
        <f t="shared" si="0"/>
        <v>0.55971202610129966</v>
      </c>
      <c r="I46" s="75">
        <f t="shared" si="0"/>
        <v>0.54046247230739308</v>
      </c>
      <c r="J46" s="75">
        <f t="shared" si="0"/>
        <v>0.49033120966999605</v>
      </c>
      <c r="K46" s="75">
        <f t="shared" si="0"/>
        <v>0.50350235756559214</v>
      </c>
      <c r="L46" s="75">
        <f t="shared" si="0"/>
        <v>0.48432608434079222</v>
      </c>
      <c r="M46" s="75">
        <f t="shared" si="0"/>
        <v>0.44894421187717215</v>
      </c>
      <c r="N46" s="75">
        <f t="shared" si="0"/>
        <v>0.4652759445616686</v>
      </c>
      <c r="O46" s="75">
        <f t="shared" si="0"/>
        <v>0.47291791771210406</v>
      </c>
      <c r="P46" s="75">
        <f>AVERAGE(P32:P45)</f>
        <v>0.4821056839118672</v>
      </c>
      <c r="Q46" s="75">
        <f>AVERAGE(Q32:Q45)</f>
        <v>0.4916647870965884</v>
      </c>
      <c r="R46" s="75">
        <f>AVERAGE(R32:R45)</f>
        <v>0.49013657637628988</v>
      </c>
      <c r="S46" s="75">
        <f>AVERAGE(S32:S45)</f>
        <v>0.45037855463950499</v>
      </c>
    </row>
    <row r="47" spans="2:19">
      <c r="S47" s="76"/>
    </row>
    <row r="48" spans="2:19" ht="18.95" customHeight="1">
      <c r="B48" s="256" t="s">
        <v>35</v>
      </c>
      <c r="C48" s="257"/>
      <c r="D48" s="257"/>
      <c r="E48" s="257"/>
      <c r="F48" s="257"/>
      <c r="G48" s="257"/>
      <c r="H48" s="257"/>
      <c r="I48" s="257"/>
      <c r="J48" s="257"/>
      <c r="K48" s="257"/>
      <c r="L48" s="257"/>
      <c r="M48" s="257"/>
      <c r="N48" s="257"/>
      <c r="O48" s="257"/>
      <c r="P48" s="257"/>
      <c r="Q48" s="257"/>
      <c r="R48" s="257"/>
      <c r="S48" s="258"/>
    </row>
    <row r="49" spans="2:19" ht="18.95" customHeight="1">
      <c r="B49" s="281" t="s">
        <v>179</v>
      </c>
      <c r="C49" s="282"/>
      <c r="D49" s="282"/>
      <c r="E49" s="282"/>
      <c r="F49" s="282"/>
      <c r="G49" s="282"/>
      <c r="H49" s="282"/>
      <c r="I49" s="282"/>
      <c r="J49" s="282"/>
      <c r="K49" s="282"/>
      <c r="L49" s="282"/>
      <c r="M49" s="282"/>
      <c r="N49" s="282"/>
      <c r="O49" s="282"/>
      <c r="P49" s="282"/>
      <c r="Q49" s="282"/>
      <c r="R49" s="282"/>
      <c r="S49" s="251"/>
    </row>
  </sheetData>
  <mergeCells count="4">
    <mergeCell ref="B4:N4"/>
    <mergeCell ref="B27:N27"/>
    <mergeCell ref="B29:S29"/>
    <mergeCell ref="B49:R49"/>
  </mergeCells>
  <pageMargins left="0.74803149606299213" right="0.74803149606299213" top="0.98425196850393704" bottom="0.98425196850393704" header="0.51181102362204722" footer="0.51181102362204722"/>
  <pageSetup paperSize="9" scale="42" fitToHeight="0" orientation="portrait" r:id="rId1"/>
  <headerFooter alignWithMargins="0"/>
  <ignoredErrors>
    <ignoredError sqref="D31:S31" numberStoredAsText="1"/>
    <ignoredError sqref="N46:P46"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3EF0B-06B3-4382-91E0-35F40DAD78D3}">
  <sheetPr codeName="Sheet33">
    <tabColor theme="0" tint="-0.14999847407452621"/>
    <pageSetUpPr fitToPage="1"/>
  </sheetPr>
  <dimension ref="B4:S86"/>
  <sheetViews>
    <sheetView showGridLines="0" workbookViewId="0"/>
  </sheetViews>
  <sheetFormatPr defaultColWidth="9.140625" defaultRowHeight="12.75"/>
  <cols>
    <col min="1" max="1" width="7.7109375" style="35" customWidth="1"/>
    <col min="2" max="2" width="29.5703125" style="35" customWidth="1"/>
    <col min="3" max="3" width="9.140625" style="35"/>
    <col min="4" max="15" width="10.140625" style="35" customWidth="1"/>
    <col min="16" max="16" width="9.140625" style="35"/>
    <col min="17" max="18" width="9.85546875" style="35" customWidth="1"/>
    <col min="19" max="16384" width="9.140625" style="35"/>
  </cols>
  <sheetData>
    <row r="4" spans="2:19" ht="27.75">
      <c r="B4" s="292" t="s">
        <v>203</v>
      </c>
      <c r="C4" s="292"/>
      <c r="D4" s="292"/>
      <c r="E4" s="292"/>
      <c r="F4" s="292"/>
      <c r="G4" s="292"/>
      <c r="H4" s="292"/>
      <c r="I4" s="292"/>
      <c r="J4" s="292"/>
      <c r="K4" s="292"/>
      <c r="L4" s="292"/>
      <c r="M4" s="292"/>
      <c r="N4" s="292"/>
      <c r="O4" s="259"/>
      <c r="P4" s="259"/>
      <c r="Q4" s="259"/>
      <c r="R4" s="259"/>
      <c r="S4" s="259"/>
    </row>
    <row r="9" spans="2:19" hidden="1"/>
    <row r="10" spans="2:19" hidden="1"/>
    <row r="11" spans="2:19" hidden="1"/>
    <row r="12" spans="2:19" hidden="1"/>
    <row r="20" spans="2:19" hidden="1"/>
    <row r="27" spans="2:19" ht="41.25" customHeight="1">
      <c r="B27" s="293"/>
      <c r="C27" s="293"/>
      <c r="D27" s="293"/>
      <c r="E27" s="293"/>
      <c r="F27" s="293"/>
      <c r="G27" s="293"/>
      <c r="H27" s="293"/>
      <c r="I27" s="293"/>
      <c r="J27" s="293"/>
      <c r="K27" s="293"/>
      <c r="L27" s="293"/>
      <c r="M27" s="293"/>
      <c r="N27" s="293"/>
      <c r="O27" s="71"/>
    </row>
    <row r="28" spans="2:19" ht="36" customHeight="1"/>
    <row r="29" spans="2:19" ht="63" customHeight="1">
      <c r="B29" s="275" t="s">
        <v>204</v>
      </c>
      <c r="C29" s="276"/>
      <c r="D29" s="276"/>
      <c r="E29" s="276"/>
      <c r="F29" s="276"/>
      <c r="G29" s="276"/>
      <c r="H29" s="276"/>
      <c r="I29" s="276"/>
      <c r="J29" s="276"/>
      <c r="K29" s="276"/>
      <c r="L29" s="276"/>
      <c r="M29" s="276"/>
      <c r="N29" s="276"/>
      <c r="O29" s="276"/>
      <c r="P29" s="276"/>
      <c r="Q29" s="276"/>
      <c r="R29" s="276"/>
      <c r="S29" s="277"/>
    </row>
    <row r="30" spans="2:19" ht="12.75" customHeight="1">
      <c r="B30" s="81"/>
      <c r="C30" s="81"/>
      <c r="D30" s="81"/>
      <c r="E30" s="81"/>
      <c r="F30" s="81"/>
      <c r="G30" s="81"/>
      <c r="H30" s="81"/>
      <c r="I30" s="81"/>
      <c r="J30" s="81"/>
      <c r="K30" s="81"/>
      <c r="L30" s="81"/>
      <c r="M30" s="81"/>
      <c r="N30" s="81"/>
      <c r="O30" s="81"/>
    </row>
    <row r="31" spans="2:19" ht="31.5" customHeight="1">
      <c r="B31" s="82" t="s">
        <v>264</v>
      </c>
    </row>
    <row r="32" spans="2:19" ht="13.5" thickBot="1">
      <c r="B32" s="83"/>
      <c r="C32" s="83" t="s">
        <v>0</v>
      </c>
      <c r="D32" s="84" t="s">
        <v>1</v>
      </c>
      <c r="E32" s="84" t="s">
        <v>2</v>
      </c>
      <c r="F32" s="84" t="s">
        <v>3</v>
      </c>
      <c r="G32" s="84" t="s">
        <v>4</v>
      </c>
      <c r="H32" s="84" t="s">
        <v>5</v>
      </c>
      <c r="I32" s="84" t="s">
        <v>6</v>
      </c>
      <c r="J32" s="84" t="s">
        <v>7</v>
      </c>
      <c r="K32" s="84" t="s">
        <v>8</v>
      </c>
      <c r="L32" s="84" t="s">
        <v>9</v>
      </c>
      <c r="M32" s="84" t="s">
        <v>10</v>
      </c>
      <c r="N32" s="84">
        <v>2016</v>
      </c>
      <c r="O32" s="84">
        <v>2017</v>
      </c>
      <c r="P32" s="84">
        <v>2018</v>
      </c>
      <c r="Q32" s="84" t="s">
        <v>32</v>
      </c>
      <c r="R32" s="84" t="s">
        <v>33</v>
      </c>
      <c r="S32" s="84" t="s">
        <v>34</v>
      </c>
    </row>
    <row r="33" spans="2:19">
      <c r="B33" s="85" t="s">
        <v>43</v>
      </c>
      <c r="C33" s="85" t="s">
        <v>11</v>
      </c>
      <c r="D33" s="86">
        <v>42.2</v>
      </c>
      <c r="E33" s="86">
        <v>42.2</v>
      </c>
      <c r="F33" s="86">
        <v>42.2</v>
      </c>
      <c r="G33" s="86">
        <v>42.2</v>
      </c>
      <c r="H33" s="86">
        <v>42.2</v>
      </c>
      <c r="I33" s="86">
        <v>42.2</v>
      </c>
      <c r="J33" s="86">
        <v>42.2</v>
      </c>
      <c r="K33" s="86">
        <v>42.2</v>
      </c>
      <c r="L33" s="86">
        <v>41.6</v>
      </c>
      <c r="M33" s="86">
        <v>33.776354548437695</v>
      </c>
      <c r="N33" s="86">
        <v>36.106420999999997</v>
      </c>
      <c r="O33" s="86">
        <v>38</v>
      </c>
      <c r="P33" s="86">
        <v>40.396705243</v>
      </c>
      <c r="Q33" s="86">
        <v>36.36</v>
      </c>
      <c r="R33" s="87">
        <v>36</v>
      </c>
      <c r="S33" s="87">
        <v>36</v>
      </c>
    </row>
    <row r="34" spans="2:19">
      <c r="B34" s="85" t="s">
        <v>12</v>
      </c>
      <c r="C34" s="85" t="s">
        <v>13</v>
      </c>
      <c r="D34" s="86">
        <v>14.464569318083605</v>
      </c>
      <c r="E34" s="86">
        <v>13.7894889011516</v>
      </c>
      <c r="F34" s="86">
        <v>13.149163566653201</v>
      </c>
      <c r="G34" s="86">
        <v>12.723862976044998</v>
      </c>
      <c r="H34" s="86">
        <v>13.472644317634597</v>
      </c>
      <c r="I34" s="86">
        <v>12.685909326870906</v>
      </c>
      <c r="J34" s="86">
        <v>11.9426222624434</v>
      </c>
      <c r="K34" s="86">
        <v>11.541685656022693</v>
      </c>
      <c r="L34" s="86">
        <v>11.8262215952387</v>
      </c>
      <c r="M34" s="86">
        <v>12.032116171155003</v>
      </c>
      <c r="N34" s="86">
        <v>12.532093052435705</v>
      </c>
      <c r="O34" s="86">
        <v>13.035975030366401</v>
      </c>
      <c r="P34" s="86">
        <v>13.450000000000003</v>
      </c>
      <c r="Q34" s="86">
        <v>14.440000000000005</v>
      </c>
      <c r="R34" s="86">
        <v>14.279999999999994</v>
      </c>
      <c r="S34" s="86">
        <v>14.799999999999997</v>
      </c>
    </row>
    <row r="35" spans="2:19">
      <c r="B35" s="85" t="s">
        <v>14</v>
      </c>
      <c r="C35" s="85" t="s">
        <v>13</v>
      </c>
      <c r="D35" s="86">
        <v>12.4362356745592</v>
      </c>
      <c r="E35" s="86">
        <v>2.5008584873686956</v>
      </c>
      <c r="F35" s="86">
        <v>4.579430694927197</v>
      </c>
      <c r="G35" s="86">
        <v>6.1410802883978022</v>
      </c>
      <c r="H35" s="86">
        <v>7.2582266164879954</v>
      </c>
      <c r="I35" s="86">
        <v>7.3400317384665996</v>
      </c>
      <c r="J35" s="86">
        <v>8.2078020843179971</v>
      </c>
      <c r="K35" s="86">
        <v>8.2662038880336013</v>
      </c>
      <c r="L35" s="86">
        <v>8.6158196606932052</v>
      </c>
      <c r="M35" s="86">
        <v>12.379616597799405</v>
      </c>
      <c r="N35" s="86">
        <v>12.176986316651202</v>
      </c>
      <c r="O35" s="86">
        <v>12.631882088243501</v>
      </c>
      <c r="P35" s="86">
        <v>12.9058042702286</v>
      </c>
      <c r="Q35" s="86">
        <v>13.430237649562201</v>
      </c>
      <c r="R35" s="86">
        <v>13.4399060279395</v>
      </c>
      <c r="S35" s="86">
        <v>13.7207539520262</v>
      </c>
    </row>
    <row r="36" spans="2:19">
      <c r="B36" s="85" t="s">
        <v>15</v>
      </c>
      <c r="C36" s="85" t="s">
        <v>13</v>
      </c>
      <c r="D36" s="86">
        <v>27.740623392230098</v>
      </c>
      <c r="E36" s="86">
        <v>28.312336380175601</v>
      </c>
      <c r="F36" s="86">
        <v>28.823347728903499</v>
      </c>
      <c r="G36" s="86">
        <v>29.387997972713698</v>
      </c>
      <c r="H36" s="86">
        <v>29.9352415739219</v>
      </c>
      <c r="I36" s="86">
        <v>30.404243698334799</v>
      </c>
      <c r="J36" s="86">
        <v>30.8476268523121</v>
      </c>
      <c r="K36" s="86">
        <v>31.605301870633799</v>
      </c>
      <c r="L36" s="86">
        <v>39.159128843741001</v>
      </c>
      <c r="M36" s="86">
        <v>41.395644063692004</v>
      </c>
      <c r="N36" s="86">
        <v>41.994774078038304</v>
      </c>
      <c r="O36" s="86">
        <v>42.687483530460398</v>
      </c>
      <c r="P36" s="86">
        <v>43.521999999999998</v>
      </c>
      <c r="Q36" s="86">
        <v>44.103000000000002</v>
      </c>
      <c r="R36" s="86">
        <v>45.25</v>
      </c>
      <c r="S36" s="86">
        <v>45.852000000000004</v>
      </c>
    </row>
    <row r="37" spans="2:19">
      <c r="B37" s="85" t="s">
        <v>16</v>
      </c>
      <c r="C37" s="85" t="s">
        <v>17</v>
      </c>
      <c r="D37" s="86">
        <v>24.018120101568599</v>
      </c>
      <c r="E37" s="86">
        <v>20.894755562065999</v>
      </c>
      <c r="F37" s="86">
        <v>18.871860395585699</v>
      </c>
      <c r="G37" s="86">
        <v>17.071727162852</v>
      </c>
      <c r="H37" s="86">
        <v>15.3550130022488</v>
      </c>
      <c r="I37" s="86">
        <v>14.112687573332497</v>
      </c>
      <c r="J37" s="86">
        <v>13.381910249692098</v>
      </c>
      <c r="K37" s="86">
        <v>12.675811141031797</v>
      </c>
      <c r="L37" s="86">
        <v>11.786143046875502</v>
      </c>
      <c r="M37" s="86">
        <v>12.198497100598303</v>
      </c>
      <c r="N37" s="86">
        <v>12.036004575082302</v>
      </c>
      <c r="O37" s="86">
        <v>12</v>
      </c>
      <c r="P37" s="86">
        <v>11.945603803496802</v>
      </c>
      <c r="Q37" s="86">
        <v>12</v>
      </c>
      <c r="R37" s="86">
        <v>13</v>
      </c>
      <c r="S37" s="86">
        <v>12.71</v>
      </c>
    </row>
    <row r="38" spans="2:19">
      <c r="B38" s="85" t="s">
        <v>18</v>
      </c>
      <c r="C38" s="85" t="s">
        <v>17</v>
      </c>
      <c r="D38" s="86">
        <v>25.449999999999996</v>
      </c>
      <c r="E38" s="86">
        <v>25.7</v>
      </c>
      <c r="F38" s="86">
        <v>25.4</v>
      </c>
      <c r="G38" s="86">
        <v>24.999999999999996</v>
      </c>
      <c r="H38" s="86">
        <v>24.900000000000002</v>
      </c>
      <c r="I38" s="86">
        <v>15.352367822217097</v>
      </c>
      <c r="J38" s="86">
        <v>23.000000000000004</v>
      </c>
      <c r="K38" s="86">
        <v>23.000000000000004</v>
      </c>
      <c r="L38" s="86">
        <v>22.799999999999997</v>
      </c>
      <c r="M38" s="86">
        <v>22.300000000000004</v>
      </c>
      <c r="N38" s="86">
        <v>22</v>
      </c>
      <c r="O38" s="86">
        <v>22</v>
      </c>
      <c r="P38" s="86">
        <v>20.799999999999997</v>
      </c>
      <c r="Q38" s="86">
        <v>20</v>
      </c>
      <c r="R38" s="86">
        <v>19.600000000000001</v>
      </c>
      <c r="S38" s="86">
        <v>13.5</v>
      </c>
    </row>
    <row r="39" spans="2:19">
      <c r="B39" s="85" t="s">
        <v>19</v>
      </c>
      <c r="C39" s="85" t="s">
        <v>20</v>
      </c>
      <c r="D39" s="86">
        <v>33.431695591674099</v>
      </c>
      <c r="E39" s="86">
        <v>34.068371082776999</v>
      </c>
      <c r="F39" s="86">
        <v>34.583608739025195</v>
      </c>
      <c r="G39" s="86">
        <v>35.141620088971798</v>
      </c>
      <c r="H39" s="86">
        <v>37.814717741373997</v>
      </c>
      <c r="I39" s="86">
        <v>38.474547304610802</v>
      </c>
      <c r="J39" s="86">
        <v>38.436845218676197</v>
      </c>
      <c r="K39" s="86">
        <v>38.884687902993399</v>
      </c>
      <c r="L39" s="86">
        <v>39.4626588818832</v>
      </c>
      <c r="M39" s="86">
        <v>39.805620737901201</v>
      </c>
      <c r="N39" s="86">
        <v>42.975662330345202</v>
      </c>
      <c r="O39" s="86">
        <v>43.441493037522399</v>
      </c>
      <c r="P39" s="86">
        <v>44.01</v>
      </c>
      <c r="Q39" s="86">
        <v>44.269999999999996</v>
      </c>
      <c r="R39" s="86">
        <v>43.01</v>
      </c>
      <c r="S39" s="86">
        <v>43.36</v>
      </c>
    </row>
    <row r="40" spans="2:19">
      <c r="B40" s="85" t="s">
        <v>21</v>
      </c>
      <c r="C40" s="85" t="s">
        <v>22</v>
      </c>
      <c r="D40" s="86">
        <v>18.730206394115999</v>
      </c>
      <c r="E40" s="86">
        <v>18.8363084674967</v>
      </c>
      <c r="F40" s="86">
        <v>18.877852221765099</v>
      </c>
      <c r="G40" s="86">
        <v>18.902228764651699</v>
      </c>
      <c r="H40" s="86">
        <v>18.825031491480601</v>
      </c>
      <c r="I40" s="86">
        <v>18.902704594791398</v>
      </c>
      <c r="J40" s="86">
        <v>19.306423545686101</v>
      </c>
      <c r="K40" s="86">
        <v>19.699723908332</v>
      </c>
      <c r="L40" s="86">
        <v>20.030485746838202</v>
      </c>
      <c r="M40" s="86">
        <v>20.4851793403204</v>
      </c>
      <c r="N40" s="86">
        <v>21</v>
      </c>
      <c r="O40" s="86">
        <v>20.924330498529699</v>
      </c>
      <c r="P40" s="86">
        <v>13.1119716553562</v>
      </c>
      <c r="Q40" s="86">
        <v>13.092557776319602</v>
      </c>
      <c r="R40" s="86">
        <v>13.003937360133602</v>
      </c>
      <c r="S40" s="86">
        <v>12.817302512516399</v>
      </c>
    </row>
    <row r="41" spans="2:19">
      <c r="B41" s="85" t="s">
        <v>23</v>
      </c>
      <c r="C41" s="85" t="s">
        <v>24</v>
      </c>
      <c r="D41" s="86">
        <v>24</v>
      </c>
      <c r="E41" s="86">
        <v>24</v>
      </c>
      <c r="F41" s="86">
        <v>24</v>
      </c>
      <c r="G41" s="86">
        <v>24</v>
      </c>
      <c r="H41" s="86">
        <v>24</v>
      </c>
      <c r="I41" s="86">
        <v>24</v>
      </c>
      <c r="J41" s="86">
        <v>24</v>
      </c>
      <c r="K41" s="86">
        <v>24</v>
      </c>
      <c r="L41" s="86">
        <v>30.4</v>
      </c>
      <c r="M41" s="86">
        <v>29.412999999999997</v>
      </c>
      <c r="N41" s="86">
        <v>30.7812049256124</v>
      </c>
      <c r="O41" s="86">
        <v>34.077219505799597</v>
      </c>
      <c r="P41" s="86">
        <v>34.223819066124292</v>
      </c>
      <c r="Q41" s="86">
        <v>34.924697476084802</v>
      </c>
      <c r="R41" s="88">
        <v>35.438695662949598</v>
      </c>
      <c r="S41" s="88">
        <v>36.087664129717297</v>
      </c>
    </row>
    <row r="42" spans="2:19">
      <c r="B42" s="85" t="s">
        <v>25</v>
      </c>
      <c r="C42" s="85" t="s">
        <v>24</v>
      </c>
      <c r="D42" s="86">
        <v>26.456205375696101</v>
      </c>
      <c r="E42" s="86">
        <v>26.611241055298201</v>
      </c>
      <c r="F42" s="86">
        <v>26.772035612117502</v>
      </c>
      <c r="G42" s="86">
        <v>26.944821071296101</v>
      </c>
      <c r="H42" s="86">
        <v>27.130220872435203</v>
      </c>
      <c r="I42" s="86">
        <v>27.322158988091001</v>
      </c>
      <c r="J42" s="86">
        <v>26.431819466728701</v>
      </c>
      <c r="K42" s="86">
        <v>26.250069616246201</v>
      </c>
      <c r="L42" s="86">
        <v>26.3604251007628</v>
      </c>
      <c r="M42" s="86">
        <v>26.504323783193001</v>
      </c>
      <c r="N42" s="86">
        <v>26</v>
      </c>
      <c r="O42" s="86">
        <v>28</v>
      </c>
      <c r="P42" s="86">
        <v>29.299999999999997</v>
      </c>
      <c r="Q42" s="86">
        <v>30</v>
      </c>
      <c r="R42" s="88">
        <v>30</v>
      </c>
      <c r="S42" s="88">
        <v>30</v>
      </c>
    </row>
    <row r="43" spans="2:19">
      <c r="B43" s="85" t="s">
        <v>26</v>
      </c>
      <c r="C43" s="85" t="s">
        <v>24</v>
      </c>
      <c r="D43" s="86">
        <v>31.94</v>
      </c>
      <c r="E43" s="86">
        <v>31.150000000000002</v>
      </c>
      <c r="F43" s="86">
        <v>31.62</v>
      </c>
      <c r="G43" s="86">
        <v>31.479999999999997</v>
      </c>
      <c r="H43" s="86">
        <v>28.21</v>
      </c>
      <c r="I43" s="86">
        <v>31.72</v>
      </c>
      <c r="J43" s="86">
        <v>29.15</v>
      </c>
      <c r="K43" s="86">
        <v>31.880000000000003</v>
      </c>
      <c r="L43" s="86">
        <v>28.126999999999999</v>
      </c>
      <c r="M43" s="86">
        <v>29.619999999999997</v>
      </c>
      <c r="N43" s="86">
        <v>26.562308992412802</v>
      </c>
      <c r="O43" s="86">
        <v>26.133825445928704</v>
      </c>
      <c r="P43" s="86">
        <v>26.690613976146505</v>
      </c>
      <c r="Q43" s="86">
        <v>27.164864925141703</v>
      </c>
      <c r="R43" s="88">
        <v>27.934977897553203</v>
      </c>
      <c r="S43" s="88">
        <v>27.875455093607002</v>
      </c>
    </row>
    <row r="44" spans="2:19">
      <c r="B44" s="85" t="s">
        <v>27</v>
      </c>
      <c r="C44" s="85" t="s">
        <v>24</v>
      </c>
      <c r="D44" s="86">
        <v>31.831953092491897</v>
      </c>
      <c r="E44" s="86">
        <v>30.509505536251698</v>
      </c>
      <c r="F44" s="86">
        <v>29.187773747379499</v>
      </c>
      <c r="G44" s="86">
        <v>27.865196474646897</v>
      </c>
      <c r="H44" s="86">
        <v>26.540600501324597</v>
      </c>
      <c r="I44" s="86">
        <v>25.2141602418208</v>
      </c>
      <c r="J44" s="86">
        <v>24.520763071274899</v>
      </c>
      <c r="K44" s="86">
        <v>23.974784427921797</v>
      </c>
      <c r="L44" s="86">
        <v>23.971944192263098</v>
      </c>
      <c r="M44" s="86">
        <v>24.056203973331598</v>
      </c>
      <c r="N44" s="86">
        <v>24</v>
      </c>
      <c r="O44" s="86">
        <v>25</v>
      </c>
      <c r="P44" s="86">
        <v>25.9</v>
      </c>
      <c r="Q44" s="86">
        <v>27</v>
      </c>
      <c r="R44" s="88">
        <v>27</v>
      </c>
      <c r="S44" s="88">
        <v>26</v>
      </c>
    </row>
    <row r="45" spans="2:19">
      <c r="B45" s="85" t="s">
        <v>28</v>
      </c>
      <c r="C45" s="85" t="s">
        <v>24</v>
      </c>
      <c r="D45" s="86">
        <v>14.097669102585701</v>
      </c>
      <c r="E45" s="86">
        <v>14.097669102585701</v>
      </c>
      <c r="F45" s="86">
        <v>14.097669102585701</v>
      </c>
      <c r="G45" s="86">
        <v>14.097669102585701</v>
      </c>
      <c r="H45" s="86">
        <v>14.097669102585701</v>
      </c>
      <c r="I45" s="86">
        <v>14.097669102585701</v>
      </c>
      <c r="J45" s="86">
        <v>14.097669102585701</v>
      </c>
      <c r="K45" s="86">
        <v>14.097669102585701</v>
      </c>
      <c r="L45" s="86">
        <v>14.097669102585701</v>
      </c>
      <c r="M45" s="86">
        <v>14.097669102585701</v>
      </c>
      <c r="N45" s="86">
        <v>14.097669102585701</v>
      </c>
      <c r="O45" s="86">
        <v>12.600000000000001</v>
      </c>
      <c r="P45" s="86">
        <v>12.600000000000001</v>
      </c>
      <c r="Q45" s="86">
        <v>14</v>
      </c>
      <c r="R45" s="88">
        <v>15</v>
      </c>
      <c r="S45" s="88">
        <v>15</v>
      </c>
    </row>
    <row r="46" spans="2:19">
      <c r="B46" s="85" t="s">
        <v>40</v>
      </c>
      <c r="C46" s="85" t="s">
        <v>41</v>
      </c>
      <c r="D46" s="86">
        <v>22.034606754657098</v>
      </c>
      <c r="E46" s="86">
        <v>21.602166237932899</v>
      </c>
      <c r="F46" s="86">
        <v>21.233744554830999</v>
      </c>
      <c r="G46" s="86">
        <v>21.164948457476797</v>
      </c>
      <c r="H46" s="86">
        <v>22.061507108811796</v>
      </c>
      <c r="I46" s="86">
        <v>22.050819907419097</v>
      </c>
      <c r="J46" s="86">
        <v>21.796735010856096</v>
      </c>
      <c r="K46" s="86">
        <v>20.295656827500697</v>
      </c>
      <c r="L46" s="86">
        <v>14.906943979317397</v>
      </c>
      <c r="M46" s="86">
        <v>25.536221609734898</v>
      </c>
      <c r="N46" s="86">
        <v>25.540042911752998</v>
      </c>
      <c r="O46" s="86">
        <v>25.471185813729999</v>
      </c>
      <c r="P46" s="86">
        <v>28</v>
      </c>
      <c r="Q46" s="86">
        <v>29</v>
      </c>
      <c r="R46" s="86">
        <v>28</v>
      </c>
      <c r="S46" s="86">
        <v>32</v>
      </c>
    </row>
    <row r="47" spans="2:19" ht="13.5" thickBot="1">
      <c r="B47" s="83" t="s">
        <v>202</v>
      </c>
      <c r="C47" s="83"/>
      <c r="D47" s="89">
        <v>24.916563199833032</v>
      </c>
      <c r="E47" s="89">
        <v>23.876621486650293</v>
      </c>
      <c r="F47" s="89">
        <v>23.814034740269541</v>
      </c>
      <c r="G47" s="89">
        <v>23.722939454259823</v>
      </c>
      <c r="H47" s="89">
        <v>23.700062309164654</v>
      </c>
      <c r="I47" s="89">
        <v>23.134092878467197</v>
      </c>
      <c r="J47" s="89">
        <v>23.380015490326663</v>
      </c>
      <c r="K47" s="89">
        <v>23.455113881521552</v>
      </c>
      <c r="L47" s="89">
        <v>23.796031439299917</v>
      </c>
      <c r="M47" s="89">
        <v>24.54288907348209</v>
      </c>
      <c r="N47" s="89">
        <v>24.843083377494047</v>
      </c>
      <c r="O47" s="89">
        <v>25.428813925041485</v>
      </c>
      <c r="P47" s="89">
        <v>25.489751286739452</v>
      </c>
      <c r="Q47" s="89">
        <v>25.69895413050774</v>
      </c>
      <c r="R47" s="89">
        <v>25.782679782041132</v>
      </c>
      <c r="S47" s="89">
        <v>25.694512549133346</v>
      </c>
    </row>
    <row r="49" spans="2:19" ht="31.5" customHeight="1">
      <c r="B49" s="6" t="s">
        <v>205</v>
      </c>
    </row>
    <row r="50" spans="2:19" ht="15.75" customHeight="1" thickBot="1">
      <c r="B50" s="83"/>
      <c r="C50" s="83" t="s">
        <v>0</v>
      </c>
      <c r="D50" s="84" t="s">
        <v>1</v>
      </c>
      <c r="E50" s="84" t="s">
        <v>2</v>
      </c>
      <c r="F50" s="84" t="s">
        <v>3</v>
      </c>
      <c r="G50" s="84" t="s">
        <v>4</v>
      </c>
      <c r="H50" s="84" t="s">
        <v>5</v>
      </c>
      <c r="I50" s="84" t="s">
        <v>6</v>
      </c>
      <c r="J50" s="84" t="s">
        <v>7</v>
      </c>
      <c r="K50" s="84" t="s">
        <v>8</v>
      </c>
      <c r="L50" s="84" t="s">
        <v>9</v>
      </c>
      <c r="M50" s="84" t="s">
        <v>10</v>
      </c>
      <c r="N50" s="84">
        <v>2016</v>
      </c>
      <c r="O50" s="84">
        <v>2017</v>
      </c>
      <c r="P50" s="84">
        <v>2018</v>
      </c>
      <c r="Q50" s="84" t="s">
        <v>32</v>
      </c>
      <c r="R50" s="84" t="s">
        <v>33</v>
      </c>
      <c r="S50" s="84" t="s">
        <v>34</v>
      </c>
    </row>
    <row r="51" spans="2:19">
      <c r="B51" s="85" t="s">
        <v>43</v>
      </c>
      <c r="C51" s="85" t="s">
        <v>11</v>
      </c>
      <c r="D51" s="86">
        <v>39.4</v>
      </c>
      <c r="E51" s="86">
        <v>39.4</v>
      </c>
      <c r="F51" s="86">
        <v>39.4</v>
      </c>
      <c r="G51" s="86">
        <v>39.4</v>
      </c>
      <c r="H51" s="86">
        <v>39.4</v>
      </c>
      <c r="I51" s="86">
        <v>39.4</v>
      </c>
      <c r="J51" s="86">
        <v>39.4</v>
      </c>
      <c r="K51" s="86">
        <v>39.4</v>
      </c>
      <c r="L51" s="86">
        <v>39.4</v>
      </c>
      <c r="M51" s="86">
        <v>24.524043635246301</v>
      </c>
      <c r="N51" s="86">
        <v>25</v>
      </c>
      <c r="O51" s="86">
        <v>25</v>
      </c>
      <c r="P51" s="86">
        <v>25.354910279999999</v>
      </c>
      <c r="Q51" s="86">
        <v>25.98</v>
      </c>
      <c r="R51" s="86">
        <v>28</v>
      </c>
      <c r="S51" s="86">
        <v>29</v>
      </c>
    </row>
    <row r="52" spans="2:19">
      <c r="B52" s="85" t="s">
        <v>12</v>
      </c>
      <c r="C52" s="85" t="s">
        <v>13</v>
      </c>
      <c r="D52" s="86">
        <v>23.055568641459704</v>
      </c>
      <c r="E52" s="86">
        <v>21.1503681609185</v>
      </c>
      <c r="F52" s="86">
        <v>19.175180447510602</v>
      </c>
      <c r="G52" s="86">
        <v>16.927441482739997</v>
      </c>
      <c r="H52" s="86">
        <v>14.0527483159414</v>
      </c>
      <c r="I52" s="86">
        <v>12.833349187718497</v>
      </c>
      <c r="J52" s="86">
        <v>11.7966484597302</v>
      </c>
      <c r="K52" s="86">
        <v>11.612772346510198</v>
      </c>
      <c r="L52" s="86">
        <v>12.753878001123297</v>
      </c>
      <c r="M52" s="86">
        <v>13.074328157446303</v>
      </c>
      <c r="N52" s="86">
        <v>13.489269360054003</v>
      </c>
      <c r="O52" s="86">
        <v>14.122064090210095</v>
      </c>
      <c r="P52" s="86">
        <v>14.930000000000003</v>
      </c>
      <c r="Q52" s="86">
        <v>15.920000000000002</v>
      </c>
      <c r="R52" s="86">
        <v>15.57</v>
      </c>
      <c r="S52" s="86">
        <v>16.290000000000003</v>
      </c>
    </row>
    <row r="53" spans="2:19">
      <c r="B53" s="85" t="s">
        <v>14</v>
      </c>
      <c r="C53" s="85" t="s">
        <v>13</v>
      </c>
      <c r="D53" s="86">
        <v>7.3622086655798</v>
      </c>
      <c r="E53" s="86">
        <v>1.5386743691762987</v>
      </c>
      <c r="F53" s="86">
        <v>2.7485204317141978</v>
      </c>
      <c r="G53" s="86">
        <v>3.8983102116870967</v>
      </c>
      <c r="H53" s="86">
        <v>7.5358402996474041</v>
      </c>
      <c r="I53" s="86">
        <v>5.491731223575897</v>
      </c>
      <c r="J53" s="86">
        <v>6.3430652109706003</v>
      </c>
      <c r="K53" s="86">
        <v>6.5941000318590994</v>
      </c>
      <c r="L53" s="86">
        <v>7.0430877632350999</v>
      </c>
      <c r="M53" s="86">
        <v>7.6293630276258995</v>
      </c>
      <c r="N53" s="86">
        <v>8.1062033956493025</v>
      </c>
      <c r="O53" s="86">
        <v>8.6178235165757968</v>
      </c>
      <c r="P53" s="86">
        <v>8.9013178082085034</v>
      </c>
      <c r="Q53" s="86">
        <v>9.9156988723471997</v>
      </c>
      <c r="R53" s="86">
        <v>11.0519895107645</v>
      </c>
      <c r="S53" s="86">
        <v>11.628868754819997</v>
      </c>
    </row>
    <row r="54" spans="2:19">
      <c r="B54" s="85" t="s">
        <v>15</v>
      </c>
      <c r="C54" s="85" t="s">
        <v>13</v>
      </c>
      <c r="D54" s="86">
        <v>21.4931203862281</v>
      </c>
      <c r="E54" s="86">
        <v>21.989545276826799</v>
      </c>
      <c r="F54" s="86">
        <v>22.4664777886358</v>
      </c>
      <c r="G54" s="86">
        <v>23.068688791904901</v>
      </c>
      <c r="H54" s="86">
        <v>23.6414470033478</v>
      </c>
      <c r="I54" s="86">
        <v>24.193101490112198</v>
      </c>
      <c r="J54" s="86">
        <v>24.7304779883851</v>
      </c>
      <c r="K54" s="86">
        <v>25.570920660801601</v>
      </c>
      <c r="L54" s="86">
        <v>22.698834459867001</v>
      </c>
      <c r="M54" s="86">
        <v>23.103745461599399</v>
      </c>
      <c r="N54" s="86">
        <v>23.196553866859499</v>
      </c>
      <c r="O54" s="86">
        <v>23.514333760443101</v>
      </c>
      <c r="P54" s="86">
        <v>23.934000000000001</v>
      </c>
      <c r="Q54" s="86">
        <v>24.056999999999999</v>
      </c>
      <c r="R54" s="86">
        <v>23.879000000000001</v>
      </c>
      <c r="S54" s="86">
        <v>24.832999999999998</v>
      </c>
    </row>
    <row r="55" spans="2:19">
      <c r="B55" s="85" t="s">
        <v>16</v>
      </c>
      <c r="C55" s="85" t="s">
        <v>17</v>
      </c>
      <c r="D55" s="86">
        <v>13.714254033702801</v>
      </c>
      <c r="E55" s="86">
        <v>13.087016127064601</v>
      </c>
      <c r="F55" s="86">
        <v>12.501440261362301</v>
      </c>
      <c r="G55" s="86">
        <v>11.884181623959002</v>
      </c>
      <c r="H55" s="86">
        <v>11.378732727336203</v>
      </c>
      <c r="I55" s="86">
        <v>11.049802241404702</v>
      </c>
      <c r="J55" s="86">
        <v>10.893215334800601</v>
      </c>
      <c r="K55" s="86">
        <v>10.739145354366102</v>
      </c>
      <c r="L55" s="86">
        <v>10.0035268638483</v>
      </c>
      <c r="M55" s="86">
        <v>10.810792699786003</v>
      </c>
      <c r="N55" s="86">
        <v>10.935935103526898</v>
      </c>
      <c r="O55" s="86">
        <v>11</v>
      </c>
      <c r="P55" s="86">
        <v>11.558437143096601</v>
      </c>
      <c r="Q55" s="86">
        <v>12</v>
      </c>
      <c r="R55" s="86">
        <v>12</v>
      </c>
      <c r="S55" s="86">
        <v>12.75</v>
      </c>
    </row>
    <row r="56" spans="2:19">
      <c r="B56" s="85" t="s">
        <v>18</v>
      </c>
      <c r="C56" s="85" t="s">
        <v>17</v>
      </c>
      <c r="D56" s="86">
        <v>20.400000000000002</v>
      </c>
      <c r="E56" s="86">
        <v>21.000000000000004</v>
      </c>
      <c r="F56" s="86">
        <v>19.3</v>
      </c>
      <c r="G56" s="86">
        <v>18.700000000000003</v>
      </c>
      <c r="H56" s="86">
        <v>17.7</v>
      </c>
      <c r="I56" s="86">
        <v>21.232543549436198</v>
      </c>
      <c r="J56" s="86">
        <v>15.799999999999997</v>
      </c>
      <c r="K56" s="86">
        <v>15.7</v>
      </c>
      <c r="L56" s="86">
        <v>15.299999999999997</v>
      </c>
      <c r="M56" s="86">
        <v>15.600000000000001</v>
      </c>
      <c r="N56" s="86">
        <v>15</v>
      </c>
      <c r="O56" s="86">
        <v>15.099999999999998</v>
      </c>
      <c r="P56" s="86">
        <v>15</v>
      </c>
      <c r="Q56" s="86">
        <v>15.3</v>
      </c>
      <c r="R56" s="86">
        <v>15.7</v>
      </c>
      <c r="S56" s="86">
        <v>15.21</v>
      </c>
    </row>
    <row r="57" spans="2:19">
      <c r="B57" s="85" t="s">
        <v>19</v>
      </c>
      <c r="C57" s="85" t="s">
        <v>20</v>
      </c>
      <c r="D57" s="86">
        <v>25.168457137265499</v>
      </c>
      <c r="E57" s="86">
        <v>25.506268117507201</v>
      </c>
      <c r="F57" s="86">
        <v>25.736673524593101</v>
      </c>
      <c r="G57" s="86">
        <v>25.852099304876798</v>
      </c>
      <c r="H57" s="86">
        <v>27.033546397775702</v>
      </c>
      <c r="I57" s="86">
        <v>27.020756300263599</v>
      </c>
      <c r="J57" s="86">
        <v>26.028471193096099</v>
      </c>
      <c r="K57" s="86">
        <v>26.0194500847048</v>
      </c>
      <c r="L57" s="86">
        <v>25.984048127055399</v>
      </c>
      <c r="M57" s="86">
        <v>27.290843661199698</v>
      </c>
      <c r="N57" s="86">
        <v>24.211061489752598</v>
      </c>
      <c r="O57" s="86">
        <v>25.309289020692699</v>
      </c>
      <c r="P57" s="86">
        <v>25.73</v>
      </c>
      <c r="Q57" s="86">
        <v>25.86</v>
      </c>
      <c r="R57" s="86">
        <v>27.44</v>
      </c>
      <c r="S57" s="86">
        <v>28.24</v>
      </c>
    </row>
    <row r="58" spans="2:19">
      <c r="B58" s="85" t="s">
        <v>21</v>
      </c>
      <c r="C58" s="85" t="s">
        <v>22</v>
      </c>
      <c r="D58" s="86">
        <v>19.620050660460802</v>
      </c>
      <c r="E58" s="86">
        <v>20.037835631292701</v>
      </c>
      <c r="F58" s="86">
        <v>20.483059723509001</v>
      </c>
      <c r="G58" s="86">
        <v>20.572544919795099</v>
      </c>
      <c r="H58" s="86">
        <v>20.567878746108601</v>
      </c>
      <c r="I58" s="86">
        <v>20.512442386000501</v>
      </c>
      <c r="J58" s="86">
        <v>20.799044453827399</v>
      </c>
      <c r="K58" s="86">
        <v>21.237146733496399</v>
      </c>
      <c r="L58" s="86">
        <v>21.545217398298998</v>
      </c>
      <c r="M58" s="86">
        <v>21.822799560030798</v>
      </c>
      <c r="N58" s="86">
        <v>22</v>
      </c>
      <c r="O58" s="86">
        <v>22.318604256734801</v>
      </c>
      <c r="P58" s="86">
        <v>16.7442880598763</v>
      </c>
      <c r="Q58" s="86">
        <v>16.646861633366399</v>
      </c>
      <c r="R58" s="86">
        <v>16.561286973325</v>
      </c>
      <c r="S58" s="86">
        <v>16.1516558422869</v>
      </c>
    </row>
    <row r="59" spans="2:19">
      <c r="B59" s="85" t="s">
        <v>23</v>
      </c>
      <c r="C59" s="85" t="s">
        <v>24</v>
      </c>
      <c r="D59" s="86">
        <v>23</v>
      </c>
      <c r="E59" s="86">
        <v>23</v>
      </c>
      <c r="F59" s="86">
        <v>23</v>
      </c>
      <c r="G59" s="86">
        <v>23</v>
      </c>
      <c r="H59" s="86">
        <v>23</v>
      </c>
      <c r="I59" s="86">
        <v>23</v>
      </c>
      <c r="J59" s="86">
        <v>23</v>
      </c>
      <c r="K59" s="86">
        <v>23</v>
      </c>
      <c r="L59" s="86">
        <v>26.1</v>
      </c>
      <c r="M59" s="86">
        <v>26.701000000000004</v>
      </c>
      <c r="N59" s="86">
        <v>24.782204978894704</v>
      </c>
      <c r="O59" s="86">
        <v>25.406070465771002</v>
      </c>
      <c r="P59" s="86">
        <v>25.675977982174004</v>
      </c>
      <c r="Q59" s="86">
        <v>26.130097127608604</v>
      </c>
      <c r="R59" s="88">
        <v>26.533756075089304</v>
      </c>
      <c r="S59" s="88">
        <v>26.858867083567304</v>
      </c>
    </row>
    <row r="60" spans="2:19">
      <c r="B60" s="85" t="s">
        <v>25</v>
      </c>
      <c r="C60" s="85" t="s">
        <v>24</v>
      </c>
      <c r="D60" s="86">
        <v>26.456205375696101</v>
      </c>
      <c r="E60" s="86">
        <v>26.611241055298201</v>
      </c>
      <c r="F60" s="86">
        <v>26.772035612117502</v>
      </c>
      <c r="G60" s="86">
        <v>26.944821071296101</v>
      </c>
      <c r="H60" s="86">
        <v>27.130220872435203</v>
      </c>
      <c r="I60" s="86">
        <v>27.322158988091001</v>
      </c>
      <c r="J60" s="86">
        <v>26.431819466728701</v>
      </c>
      <c r="K60" s="86">
        <v>26.250069616246201</v>
      </c>
      <c r="L60" s="86">
        <v>26.3604251007628</v>
      </c>
      <c r="M60" s="86">
        <v>26.504323783193001</v>
      </c>
      <c r="N60" s="86">
        <v>26</v>
      </c>
      <c r="O60" s="86">
        <v>28</v>
      </c>
      <c r="P60" s="86">
        <v>29.299999999999997</v>
      </c>
      <c r="Q60" s="86">
        <v>30</v>
      </c>
      <c r="R60" s="88">
        <v>30</v>
      </c>
      <c r="S60" s="88">
        <v>30</v>
      </c>
    </row>
    <row r="61" spans="2:19">
      <c r="B61" s="85" t="s">
        <v>26</v>
      </c>
      <c r="C61" s="85" t="s">
        <v>24</v>
      </c>
      <c r="D61" s="86">
        <v>20.889999999999997</v>
      </c>
      <c r="E61" s="86">
        <v>20.59</v>
      </c>
      <c r="F61" s="86">
        <v>21.640000000000004</v>
      </c>
      <c r="G61" s="86">
        <v>21.55</v>
      </c>
      <c r="H61" s="86">
        <v>21.13</v>
      </c>
      <c r="I61" s="86">
        <v>19.670000000000002</v>
      </c>
      <c r="J61" s="86">
        <v>19.23</v>
      </c>
      <c r="K61" s="86">
        <v>18.029999999999998</v>
      </c>
      <c r="L61" s="86">
        <v>18.602</v>
      </c>
      <c r="M61" s="86">
        <v>17.809999999999995</v>
      </c>
      <c r="N61" s="86">
        <v>26.562308992412802</v>
      </c>
      <c r="O61" s="86">
        <v>26.133825445928704</v>
      </c>
      <c r="P61" s="86">
        <v>26.690613976146505</v>
      </c>
      <c r="Q61" s="86">
        <v>27.164864925141703</v>
      </c>
      <c r="R61" s="88">
        <v>27.934977897553203</v>
      </c>
      <c r="S61" s="88">
        <v>27.875455093607002</v>
      </c>
    </row>
    <row r="62" spans="2:19">
      <c r="B62" s="85" t="s">
        <v>27</v>
      </c>
      <c r="C62" s="85" t="s">
        <v>24</v>
      </c>
      <c r="D62" s="86">
        <v>31.831953092491897</v>
      </c>
      <c r="E62" s="86">
        <v>30.509505536251698</v>
      </c>
      <c r="F62" s="86">
        <v>29.187773747379499</v>
      </c>
      <c r="G62" s="86">
        <v>27.865196474646897</v>
      </c>
      <c r="H62" s="86">
        <v>26.540600501324597</v>
      </c>
      <c r="I62" s="86">
        <v>25.2141602418208</v>
      </c>
      <c r="J62" s="86">
        <v>24.520763071274899</v>
      </c>
      <c r="K62" s="86">
        <v>23.974784427921797</v>
      </c>
      <c r="L62" s="86">
        <v>23.971944192263098</v>
      </c>
      <c r="M62" s="86">
        <v>24.056203973331598</v>
      </c>
      <c r="N62" s="86">
        <v>24</v>
      </c>
      <c r="O62" s="86">
        <v>25</v>
      </c>
      <c r="P62" s="86">
        <v>25.9</v>
      </c>
      <c r="Q62" s="86">
        <v>27</v>
      </c>
      <c r="R62" s="88">
        <v>27</v>
      </c>
      <c r="S62" s="88">
        <v>26</v>
      </c>
    </row>
    <row r="63" spans="2:19">
      <c r="B63" s="85" t="s">
        <v>28</v>
      </c>
      <c r="C63" s="85" t="s">
        <v>24</v>
      </c>
      <c r="D63" s="86">
        <v>14.097669102585701</v>
      </c>
      <c r="E63" s="86">
        <v>14.097669102585701</v>
      </c>
      <c r="F63" s="86">
        <v>14.097669102585701</v>
      </c>
      <c r="G63" s="86">
        <v>14.097669102585701</v>
      </c>
      <c r="H63" s="86">
        <v>14.097669102585701</v>
      </c>
      <c r="I63" s="86">
        <v>14.097669102585701</v>
      </c>
      <c r="J63" s="86">
        <v>14.097669102585701</v>
      </c>
      <c r="K63" s="86">
        <v>14.097669102585701</v>
      </c>
      <c r="L63" s="86">
        <v>14.097669102585701</v>
      </c>
      <c r="M63" s="86">
        <v>14.097669102585701</v>
      </c>
      <c r="N63" s="86">
        <v>14.097669102585701</v>
      </c>
      <c r="O63" s="86">
        <v>12.600000000000001</v>
      </c>
      <c r="P63" s="86">
        <v>12.600000000000001</v>
      </c>
      <c r="Q63" s="86">
        <v>14</v>
      </c>
      <c r="R63" s="88">
        <v>15</v>
      </c>
      <c r="S63" s="88">
        <v>15</v>
      </c>
    </row>
    <row r="64" spans="2:19">
      <c r="B64" s="85" t="s">
        <v>40</v>
      </c>
      <c r="C64" s="85" t="s">
        <v>41</v>
      </c>
      <c r="D64" s="86">
        <v>31.747366611381498</v>
      </c>
      <c r="E64" s="86">
        <v>32.518500705387993</v>
      </c>
      <c r="F64" s="86">
        <v>0</v>
      </c>
      <c r="G64" s="86">
        <v>0</v>
      </c>
      <c r="H64" s="86">
        <v>16.413966465143798</v>
      </c>
      <c r="I64" s="86">
        <v>16.442764559791495</v>
      </c>
      <c r="J64" s="86">
        <v>18.382379394308796</v>
      </c>
      <c r="K64" s="86">
        <v>19.061557527453097</v>
      </c>
      <c r="L64" s="86">
        <v>19.554817554920298</v>
      </c>
      <c r="M64" s="86">
        <v>19.228072120038298</v>
      </c>
      <c r="N64" s="86">
        <v>17.840906986783896</v>
      </c>
      <c r="O64" s="86">
        <v>16.929325537558096</v>
      </c>
      <c r="P64" s="86">
        <v>21</v>
      </c>
      <c r="Q64" s="86">
        <v>20</v>
      </c>
      <c r="R64" s="86">
        <v>14</v>
      </c>
      <c r="S64" s="86">
        <v>20</v>
      </c>
    </row>
    <row r="65" spans="2:19" ht="13.5" thickBot="1">
      <c r="B65" s="83" t="s">
        <v>202</v>
      </c>
      <c r="C65" s="83"/>
      <c r="D65" s="89">
        <v>22.731203836203708</v>
      </c>
      <c r="E65" s="89">
        <v>22.216901720164977</v>
      </c>
      <c r="F65" s="89">
        <v>19.750630759957694</v>
      </c>
      <c r="G65" s="89">
        <v>19.554353784535117</v>
      </c>
      <c r="H65" s="89">
        <v>20.687332173689033</v>
      </c>
      <c r="I65" s="89">
        <v>20.53431994791433</v>
      </c>
      <c r="J65" s="89">
        <v>20.103825262550576</v>
      </c>
      <c r="K65" s="89">
        <v>20.091972563281786</v>
      </c>
      <c r="L65" s="89">
        <v>20.243960611711429</v>
      </c>
      <c r="M65" s="89">
        <v>19.446656084434501</v>
      </c>
      <c r="N65" s="89">
        <v>19.658722376894243</v>
      </c>
      <c r="O65" s="89">
        <v>19.932238292422451</v>
      </c>
      <c r="P65" s="89">
        <v>20.237110374964423</v>
      </c>
      <c r="Q65" s="89">
        <v>20.712465897033134</v>
      </c>
      <c r="R65" s="89">
        <v>20.762215032623715</v>
      </c>
      <c r="S65" s="89">
        <v>21.416989055305802</v>
      </c>
    </row>
    <row r="67" spans="2:19" ht="31.5" customHeight="1">
      <c r="B67" s="6" t="s">
        <v>206</v>
      </c>
    </row>
    <row r="68" spans="2:19" ht="13.5" thickBot="1">
      <c r="B68" s="83"/>
      <c r="C68" s="83" t="s">
        <v>0</v>
      </c>
      <c r="D68" s="84" t="s">
        <v>1</v>
      </c>
      <c r="E68" s="84" t="s">
        <v>2</v>
      </c>
      <c r="F68" s="84" t="s">
        <v>3</v>
      </c>
      <c r="G68" s="84" t="s">
        <v>4</v>
      </c>
      <c r="H68" s="84" t="s">
        <v>5</v>
      </c>
      <c r="I68" s="84" t="s">
        <v>6</v>
      </c>
      <c r="J68" s="84" t="s">
        <v>7</v>
      </c>
      <c r="K68" s="84" t="s">
        <v>8</v>
      </c>
      <c r="L68" s="84" t="s">
        <v>9</v>
      </c>
      <c r="M68" s="84" t="s">
        <v>10</v>
      </c>
      <c r="N68" s="84">
        <v>2016</v>
      </c>
      <c r="O68" s="84">
        <v>2017</v>
      </c>
      <c r="P68" s="84">
        <v>2018</v>
      </c>
      <c r="Q68" s="90" t="s">
        <v>32</v>
      </c>
      <c r="R68" s="84" t="s">
        <v>33</v>
      </c>
      <c r="S68" s="84" t="s">
        <v>34</v>
      </c>
    </row>
    <row r="69" spans="2:19">
      <c r="B69" s="85" t="s">
        <v>43</v>
      </c>
      <c r="C69" s="85" t="s">
        <v>11</v>
      </c>
      <c r="D69" s="86">
        <v>20.900000000000002</v>
      </c>
      <c r="E69" s="86">
        <v>20.900000000000002</v>
      </c>
      <c r="F69" s="86">
        <v>20.900000000000002</v>
      </c>
      <c r="G69" s="86">
        <v>20.900000000000002</v>
      </c>
      <c r="H69" s="86">
        <v>20.900000000000002</v>
      </c>
      <c r="I69" s="86">
        <v>20.900000000000002</v>
      </c>
      <c r="J69" s="86">
        <v>20.900000000000002</v>
      </c>
      <c r="K69" s="86">
        <v>20.900000000000002</v>
      </c>
      <c r="L69" s="86">
        <v>23.5</v>
      </c>
      <c r="M69" s="86">
        <v>24.972993148134503</v>
      </c>
      <c r="N69" s="86">
        <v>32</v>
      </c>
      <c r="O69" s="86">
        <v>30</v>
      </c>
      <c r="P69" s="86">
        <v>32.700000000000003</v>
      </c>
      <c r="Q69" s="86">
        <v>33.659999999999997</v>
      </c>
      <c r="R69" s="86">
        <v>33</v>
      </c>
      <c r="S69" s="86">
        <v>34</v>
      </c>
    </row>
    <row r="70" spans="2:19">
      <c r="B70" s="85" t="s">
        <v>12</v>
      </c>
      <c r="C70" s="85" t="s">
        <v>13</v>
      </c>
      <c r="D70" s="86">
        <v>21.472843078221299</v>
      </c>
      <c r="E70" s="86">
        <v>20.076996884908798</v>
      </c>
      <c r="F70" s="86">
        <v>18.604295616285299</v>
      </c>
      <c r="G70" s="86">
        <v>16.645914534083804</v>
      </c>
      <c r="H70" s="86">
        <v>13.358008194559694</v>
      </c>
      <c r="I70" s="86">
        <v>11.873543673064297</v>
      </c>
      <c r="J70" s="86">
        <v>10.778236864610996</v>
      </c>
      <c r="K70" s="86">
        <v>10.435993243101201</v>
      </c>
      <c r="L70" s="86">
        <v>11.586664785420105</v>
      </c>
      <c r="M70" s="86">
        <v>12.268571890169703</v>
      </c>
      <c r="N70" s="86">
        <v>12.420806268649599</v>
      </c>
      <c r="O70" s="86">
        <v>12.863679819754502</v>
      </c>
      <c r="P70" s="86">
        <v>13.439999999999998</v>
      </c>
      <c r="Q70" s="86">
        <v>14.29</v>
      </c>
      <c r="R70" s="86">
        <v>14.560000000000002</v>
      </c>
      <c r="S70" s="86">
        <v>15.289999999999996</v>
      </c>
    </row>
    <row r="71" spans="2:19">
      <c r="B71" s="85" t="s">
        <v>14</v>
      </c>
      <c r="C71" s="85" t="s">
        <v>13</v>
      </c>
      <c r="D71" s="86">
        <v>12.691210601167995</v>
      </c>
      <c r="E71" s="86">
        <v>1.4978838790364932</v>
      </c>
      <c r="F71" s="86">
        <v>2.6097504689490947</v>
      </c>
      <c r="G71" s="86">
        <v>3.4972334350227001</v>
      </c>
      <c r="H71" s="86">
        <v>4.0132294842612026</v>
      </c>
      <c r="I71" s="86">
        <v>5.1678972189360977</v>
      </c>
      <c r="J71" s="86">
        <v>5.7437610209429977</v>
      </c>
      <c r="K71" s="86">
        <v>5.977938958700598</v>
      </c>
      <c r="L71" s="86">
        <v>5.9364594200882976</v>
      </c>
      <c r="M71" s="86">
        <v>5.5357568374758017</v>
      </c>
      <c r="N71" s="86">
        <v>5.6296039441175978</v>
      </c>
      <c r="O71" s="86">
        <v>6.5069865077805034</v>
      </c>
      <c r="P71" s="86">
        <v>7.2396839819080014</v>
      </c>
      <c r="Q71" s="86">
        <v>8.1154526838761996</v>
      </c>
      <c r="R71" s="86">
        <v>8.8181428356241938</v>
      </c>
      <c r="S71" s="86">
        <v>9.4098394716543012</v>
      </c>
    </row>
    <row r="72" spans="2:19">
      <c r="B72" s="85" t="s">
        <v>15</v>
      </c>
      <c r="C72" s="85" t="s">
        <v>13</v>
      </c>
      <c r="D72" s="86">
        <v>30.763218904193501</v>
      </c>
      <c r="E72" s="86">
        <v>26.7363067697185</v>
      </c>
      <c r="F72" s="86">
        <v>27.088335941574499</v>
      </c>
      <c r="G72" s="86">
        <v>27.642259886039501</v>
      </c>
      <c r="H72" s="86">
        <v>27.6609910342166</v>
      </c>
      <c r="I72" s="86">
        <v>28.221706286236401</v>
      </c>
      <c r="J72" s="86">
        <v>28.553855053102101</v>
      </c>
      <c r="K72" s="86">
        <v>30.105058546855499</v>
      </c>
      <c r="L72" s="86">
        <v>20.849863971551699</v>
      </c>
      <c r="M72" s="86">
        <v>24.1843593250982</v>
      </c>
      <c r="N72" s="86">
        <v>24.221486808792299</v>
      </c>
      <c r="O72" s="86">
        <v>24.927462612470801</v>
      </c>
      <c r="P72" s="86">
        <v>25.452000000000002</v>
      </c>
      <c r="Q72" s="86">
        <v>25.788</v>
      </c>
      <c r="R72" s="86">
        <v>26.405999999999999</v>
      </c>
      <c r="S72" s="86">
        <v>23.178999999999998</v>
      </c>
    </row>
    <row r="73" spans="2:19">
      <c r="B73" s="85" t="s">
        <v>16</v>
      </c>
      <c r="C73" s="85" t="s">
        <v>17</v>
      </c>
      <c r="D73" s="86">
        <v>21.624376140335201</v>
      </c>
      <c r="E73" s="86">
        <v>19.395173579426</v>
      </c>
      <c r="F73" s="86">
        <v>17.918158371411103</v>
      </c>
      <c r="G73" s="86">
        <v>16.9819045554121</v>
      </c>
      <c r="H73" s="86">
        <v>15.528937567478003</v>
      </c>
      <c r="I73" s="86">
        <v>14.422106731628105</v>
      </c>
      <c r="J73" s="86">
        <v>13.525138964574204</v>
      </c>
      <c r="K73" s="86">
        <v>12.839905829577305</v>
      </c>
      <c r="L73" s="86">
        <v>12.824230326552303</v>
      </c>
      <c r="M73" s="86">
        <v>12.1916489384164</v>
      </c>
      <c r="N73" s="86">
        <v>12.6492097797193</v>
      </c>
      <c r="O73" s="86">
        <v>13</v>
      </c>
      <c r="P73" s="86">
        <v>13.782889956220203</v>
      </c>
      <c r="Q73" s="86">
        <v>14</v>
      </c>
      <c r="R73" s="86">
        <v>16</v>
      </c>
      <c r="S73" s="86">
        <v>19.47</v>
      </c>
    </row>
    <row r="74" spans="2:19">
      <c r="B74" s="85" t="s">
        <v>18</v>
      </c>
      <c r="C74" s="85" t="s">
        <v>17</v>
      </c>
      <c r="D74" s="86">
        <v>19.350000000000001</v>
      </c>
      <c r="E74" s="86">
        <v>19.499999999999996</v>
      </c>
      <c r="F74" s="86">
        <v>20.900000000000002</v>
      </c>
      <c r="G74" s="86">
        <v>16.499999999999996</v>
      </c>
      <c r="H74" s="86">
        <v>18</v>
      </c>
      <c r="I74" s="86">
        <v>16.919256530690802</v>
      </c>
      <c r="J74" s="86">
        <v>15.299999999999997</v>
      </c>
      <c r="K74" s="86">
        <v>13.699999999999996</v>
      </c>
      <c r="L74" s="86">
        <v>12.700000000000003</v>
      </c>
      <c r="M74" s="86">
        <v>17.600000000000001</v>
      </c>
      <c r="N74" s="86">
        <v>15</v>
      </c>
      <c r="O74" s="86">
        <v>12.400000000000002</v>
      </c>
      <c r="P74" s="86">
        <v>12.2</v>
      </c>
      <c r="Q74" s="86">
        <v>10.200000000000003</v>
      </c>
      <c r="R74" s="86">
        <v>13.700000000000003</v>
      </c>
      <c r="S74" s="86">
        <v>18.37</v>
      </c>
    </row>
    <row r="75" spans="2:19">
      <c r="B75" s="85" t="s">
        <v>19</v>
      </c>
      <c r="C75" s="85" t="s">
        <v>20</v>
      </c>
      <c r="D75" s="86">
        <v>25.168457137265499</v>
      </c>
      <c r="E75" s="86">
        <v>25.506268117507201</v>
      </c>
      <c r="F75" s="86">
        <v>25.736673524593101</v>
      </c>
      <c r="G75" s="86">
        <v>25.852099304876798</v>
      </c>
      <c r="H75" s="86">
        <v>27.033546397775702</v>
      </c>
      <c r="I75" s="86">
        <v>27.020756300263599</v>
      </c>
      <c r="J75" s="86">
        <v>26.028471193096099</v>
      </c>
      <c r="K75" s="86">
        <v>26.0194500847048</v>
      </c>
      <c r="L75" s="86">
        <v>25.987539950928198</v>
      </c>
      <c r="M75" s="86">
        <v>27.326727006062601</v>
      </c>
      <c r="N75" s="86">
        <v>18.236498537204501</v>
      </c>
      <c r="O75" s="86">
        <v>19.2697436057544</v>
      </c>
      <c r="P75" s="86">
        <v>19.27</v>
      </c>
      <c r="Q75" s="86">
        <v>18.95</v>
      </c>
      <c r="R75" s="86">
        <v>22.09</v>
      </c>
      <c r="S75" s="86">
        <v>22.89</v>
      </c>
    </row>
    <row r="76" spans="2:19">
      <c r="B76" s="85" t="s">
        <v>21</v>
      </c>
      <c r="C76" s="85" t="s">
        <v>22</v>
      </c>
      <c r="D76" s="86">
        <v>25.7556483091102</v>
      </c>
      <c r="E76" s="86">
        <v>24.784201830629399</v>
      </c>
      <c r="F76" s="86">
        <v>25.7244143005998</v>
      </c>
      <c r="G76" s="86">
        <v>26.001251795798701</v>
      </c>
      <c r="H76" s="86">
        <v>26.660012218199398</v>
      </c>
      <c r="I76" s="86">
        <v>26.013664514804599</v>
      </c>
      <c r="J76" s="86">
        <v>26.695338245608298</v>
      </c>
      <c r="K76" s="86">
        <v>27.032948151795502</v>
      </c>
      <c r="L76" s="86">
        <v>26.390482904766998</v>
      </c>
      <c r="M76" s="86">
        <v>26.446960228687299</v>
      </c>
      <c r="N76" s="86">
        <v>27</v>
      </c>
      <c r="O76" s="86">
        <v>26.4759751278838</v>
      </c>
      <c r="P76" s="86">
        <v>11.536469064507202</v>
      </c>
      <c r="Q76" s="86">
        <v>12.253965194289002</v>
      </c>
      <c r="R76" s="86">
        <v>12.390478655940999</v>
      </c>
      <c r="S76" s="86">
        <v>12.6081294375041</v>
      </c>
    </row>
    <row r="77" spans="2:19">
      <c r="B77" s="85" t="s">
        <v>23</v>
      </c>
      <c r="C77" s="85" t="s">
        <v>24</v>
      </c>
      <c r="D77" s="86">
        <v>28</v>
      </c>
      <c r="E77" s="86">
        <v>28</v>
      </c>
      <c r="F77" s="86">
        <v>28</v>
      </c>
      <c r="G77" s="86">
        <v>28</v>
      </c>
      <c r="H77" s="86">
        <v>28</v>
      </c>
      <c r="I77" s="86">
        <v>28</v>
      </c>
      <c r="J77" s="86">
        <v>28</v>
      </c>
      <c r="K77" s="86">
        <v>28</v>
      </c>
      <c r="L77" s="86">
        <v>26.4</v>
      </c>
      <c r="M77" s="86">
        <v>35.280999999999999</v>
      </c>
      <c r="N77" s="86">
        <v>36.560283687943254</v>
      </c>
      <c r="O77" s="86">
        <v>37.560283687943254</v>
      </c>
      <c r="P77" s="86">
        <v>38.406451612903226</v>
      </c>
      <c r="Q77" s="86">
        <v>36.164473684210527</v>
      </c>
      <c r="R77" s="88">
        <v>20.894736842105299</v>
      </c>
      <c r="S77" s="88">
        <v>35.159999999999997</v>
      </c>
    </row>
    <row r="78" spans="2:19">
      <c r="B78" s="85" t="s">
        <v>25</v>
      </c>
      <c r="C78" s="85" t="s">
        <v>24</v>
      </c>
      <c r="D78" s="86">
        <v>26.456205375696101</v>
      </c>
      <c r="E78" s="86">
        <v>26.611241055298201</v>
      </c>
      <c r="F78" s="86">
        <v>26.772035612117502</v>
      </c>
      <c r="G78" s="86">
        <v>26.944821071296101</v>
      </c>
      <c r="H78" s="86">
        <v>27.130220872435203</v>
      </c>
      <c r="I78" s="86">
        <v>27.322158988091001</v>
      </c>
      <c r="J78" s="86">
        <v>26.431819466728701</v>
      </c>
      <c r="K78" s="86">
        <v>26.250069616246201</v>
      </c>
      <c r="L78" s="86">
        <v>26.3604251007628</v>
      </c>
      <c r="M78" s="86">
        <v>26.504323783193001</v>
      </c>
      <c r="N78" s="86">
        <v>26</v>
      </c>
      <c r="O78" s="86">
        <v>28</v>
      </c>
      <c r="P78" s="86">
        <v>29.299999999999997</v>
      </c>
      <c r="Q78" s="86">
        <v>30</v>
      </c>
      <c r="R78" s="88">
        <v>30</v>
      </c>
      <c r="S78" s="88">
        <v>30</v>
      </c>
    </row>
    <row r="79" spans="2:19">
      <c r="B79" s="85" t="s">
        <v>26</v>
      </c>
      <c r="C79" s="85" t="s">
        <v>24</v>
      </c>
      <c r="D79" s="86">
        <v>27.499999999999996</v>
      </c>
      <c r="E79" s="86">
        <v>29.549999999999997</v>
      </c>
      <c r="F79" s="86">
        <v>28.82</v>
      </c>
      <c r="G79" s="86">
        <v>27.89</v>
      </c>
      <c r="H79" s="86">
        <v>29.749999999999996</v>
      </c>
      <c r="I79" s="86">
        <v>23.910000000000004</v>
      </c>
      <c r="J79" s="86">
        <v>34.200000000000003</v>
      </c>
      <c r="K79" s="86">
        <v>20.940000000000005</v>
      </c>
      <c r="L79" s="86">
        <v>31.149000000000001</v>
      </c>
      <c r="M79" s="86">
        <v>30.63</v>
      </c>
      <c r="N79" s="86">
        <v>23.3616605428724</v>
      </c>
      <c r="O79" s="86">
        <v>23.702660189979397</v>
      </c>
      <c r="P79" s="86">
        <v>25.126922200103198</v>
      </c>
      <c r="Q79" s="86">
        <v>23.857642844071897</v>
      </c>
      <c r="R79" s="88">
        <v>23.143559762885399</v>
      </c>
      <c r="S79" s="88">
        <v>22.9852348037228</v>
      </c>
    </row>
    <row r="80" spans="2:19">
      <c r="B80" s="85" t="s">
        <v>27</v>
      </c>
      <c r="C80" s="85" t="s">
        <v>24</v>
      </c>
      <c r="D80" s="86">
        <v>31.831953092491897</v>
      </c>
      <c r="E80" s="86">
        <v>30.509505536251698</v>
      </c>
      <c r="F80" s="86">
        <v>29.187773747379499</v>
      </c>
      <c r="G80" s="86">
        <v>27.865196474646897</v>
      </c>
      <c r="H80" s="86">
        <v>26.540600501324597</v>
      </c>
      <c r="I80" s="86">
        <v>25.2141602418208</v>
      </c>
      <c r="J80" s="86">
        <v>24.520763071274899</v>
      </c>
      <c r="K80" s="86">
        <v>23.974784427921797</v>
      </c>
      <c r="L80" s="86">
        <v>23.971944192263098</v>
      </c>
      <c r="M80" s="86">
        <v>24.056203973331598</v>
      </c>
      <c r="N80" s="86">
        <v>24</v>
      </c>
      <c r="O80" s="86">
        <v>25</v>
      </c>
      <c r="P80" s="86">
        <v>25.9</v>
      </c>
      <c r="Q80" s="86">
        <v>27</v>
      </c>
      <c r="R80" s="88">
        <v>27</v>
      </c>
      <c r="S80" s="88">
        <v>26</v>
      </c>
    </row>
    <row r="81" spans="2:19">
      <c r="B81" s="85" t="s">
        <v>28</v>
      </c>
      <c r="C81" s="85" t="s">
        <v>24</v>
      </c>
      <c r="D81" s="86">
        <v>36</v>
      </c>
      <c r="E81" s="86">
        <v>36</v>
      </c>
      <c r="F81" s="86">
        <v>36</v>
      </c>
      <c r="G81" s="86">
        <v>36</v>
      </c>
      <c r="H81" s="86">
        <v>36</v>
      </c>
      <c r="I81" s="86">
        <v>36</v>
      </c>
      <c r="J81" s="86">
        <v>36</v>
      </c>
      <c r="K81" s="86">
        <v>36</v>
      </c>
      <c r="L81" s="86">
        <v>36</v>
      </c>
      <c r="M81" s="86">
        <v>36</v>
      </c>
      <c r="N81" s="86">
        <v>36</v>
      </c>
      <c r="O81" s="86">
        <v>37</v>
      </c>
      <c r="P81" s="86">
        <v>37</v>
      </c>
      <c r="Q81" s="86">
        <v>38</v>
      </c>
      <c r="R81" s="88">
        <v>39</v>
      </c>
      <c r="S81" s="88">
        <v>39</v>
      </c>
    </row>
    <row r="82" spans="2:19">
      <c r="B82" s="85" t="s">
        <v>40</v>
      </c>
      <c r="C82" s="85" t="s">
        <v>41</v>
      </c>
      <c r="D82" s="86">
        <v>23.3050152594836</v>
      </c>
      <c r="E82" s="86">
        <v>23.556983688814899</v>
      </c>
      <c r="F82" s="86">
        <v>24.444817378646601</v>
      </c>
      <c r="G82" s="86">
        <v>17.670241212451799</v>
      </c>
      <c r="H82" s="86">
        <v>31.704350771808699</v>
      </c>
      <c r="I82" s="86">
        <v>29.601740638466801</v>
      </c>
      <c r="J82" s="86">
        <v>28.621381762537599</v>
      </c>
      <c r="K82" s="86">
        <v>9.3966791537657031</v>
      </c>
      <c r="L82" s="86">
        <v>31.2445574397671</v>
      </c>
      <c r="M82" s="86">
        <v>34.089387846944099</v>
      </c>
      <c r="N82" s="86">
        <v>34.381634065466699</v>
      </c>
      <c r="O82" s="86">
        <v>32.057503251543899</v>
      </c>
      <c r="P82" s="86">
        <v>33</v>
      </c>
      <c r="Q82" s="86">
        <v>35</v>
      </c>
      <c r="R82" s="86">
        <v>23</v>
      </c>
      <c r="S82" s="86">
        <v>25</v>
      </c>
    </row>
    <row r="83" spans="2:19" ht="13.5" thickBot="1">
      <c r="B83" s="83" t="s">
        <v>202</v>
      </c>
      <c r="C83" s="83"/>
      <c r="D83" s="89">
        <v>25.058494849854664</v>
      </c>
      <c r="E83" s="89">
        <v>23.758897238685083</v>
      </c>
      <c r="F83" s="89">
        <v>23.764732497254034</v>
      </c>
      <c r="G83" s="89">
        <v>22.742208733544885</v>
      </c>
      <c r="H83" s="89">
        <v>23.73427836014708</v>
      </c>
      <c r="I83" s="89">
        <v>22.899070794571607</v>
      </c>
      <c r="J83" s="89">
        <v>23.235626117319704</v>
      </c>
      <c r="K83" s="89">
        <v>20.826630572333475</v>
      </c>
      <c r="L83" s="89">
        <v>22.492940578007186</v>
      </c>
      <c r="M83" s="89">
        <v>24.077709498393798</v>
      </c>
      <c r="N83" s="89">
        <v>23.390084545340404</v>
      </c>
      <c r="O83" s="89">
        <v>23.483163914507895</v>
      </c>
      <c r="P83" s="89">
        <v>23.168172629688701</v>
      </c>
      <c r="Q83" s="89">
        <v>23.377109600460546</v>
      </c>
      <c r="R83" s="89">
        <v>22.143065578325416</v>
      </c>
      <c r="S83" s="89">
        <v>23.811585979491515</v>
      </c>
    </row>
    <row r="85" spans="2:19" ht="18.95" customHeight="1">
      <c r="B85" s="264" t="s">
        <v>35</v>
      </c>
      <c r="C85" s="265"/>
      <c r="D85" s="265"/>
      <c r="E85" s="265"/>
      <c r="F85" s="265"/>
      <c r="G85" s="265"/>
      <c r="H85" s="265"/>
      <c r="I85" s="265"/>
      <c r="J85" s="265"/>
      <c r="K85" s="265"/>
      <c r="L85" s="265"/>
      <c r="M85" s="265"/>
      <c r="N85" s="265"/>
      <c r="O85" s="265"/>
      <c r="P85" s="265"/>
      <c r="Q85" s="265"/>
      <c r="R85" s="265"/>
      <c r="S85" s="266"/>
    </row>
    <row r="86" spans="2:19" ht="18.95" customHeight="1">
      <c r="B86" s="281" t="s">
        <v>207</v>
      </c>
      <c r="C86" s="282"/>
      <c r="D86" s="282"/>
      <c r="E86" s="282"/>
      <c r="F86" s="282"/>
      <c r="G86" s="282"/>
      <c r="H86" s="282"/>
      <c r="I86" s="282"/>
      <c r="J86" s="282"/>
      <c r="K86" s="282"/>
      <c r="L86" s="282"/>
      <c r="M86" s="282"/>
      <c r="N86" s="282"/>
      <c r="O86" s="282"/>
      <c r="P86" s="282"/>
      <c r="Q86" s="282"/>
      <c r="R86" s="282"/>
      <c r="S86" s="251"/>
    </row>
  </sheetData>
  <mergeCells count="4">
    <mergeCell ref="B4:N4"/>
    <mergeCell ref="B27:N27"/>
    <mergeCell ref="B29:S29"/>
    <mergeCell ref="B86:R86"/>
  </mergeCells>
  <pageMargins left="0.74803149606299213" right="0.74803149606299213" top="0.98425196850393704" bottom="0.98425196850393704" header="0.51181102362204722" footer="0.51181102362204722"/>
  <pageSetup paperSize="9" scale="38" fitToHeight="0" orientation="portrait" r:id="rId1"/>
  <headerFooter alignWithMargins="0"/>
  <ignoredErrors>
    <ignoredError sqref="D32:S32 D50:P50 D68:P68 R50:S50 R68:S6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F0"/>
  </sheetPr>
  <dimension ref="B1:V166"/>
  <sheetViews>
    <sheetView workbookViewId="0"/>
  </sheetViews>
  <sheetFormatPr defaultColWidth="9.140625" defaultRowHeight="15"/>
  <cols>
    <col min="1" max="1" width="17.7109375" style="34" customWidth="1"/>
    <col min="2" max="2" width="9.140625" style="34"/>
    <col min="3" max="4" width="12" style="34" bestFit="1" customWidth="1"/>
    <col min="5" max="16384" width="9.140625" style="34"/>
  </cols>
  <sheetData>
    <row r="1" spans="2:22">
      <c r="B1" s="69" t="s">
        <v>164</v>
      </c>
      <c r="C1" s="34" t="s">
        <v>165</v>
      </c>
    </row>
    <row r="2" spans="2:22">
      <c r="B2" s="34" t="s">
        <v>150</v>
      </c>
    </row>
    <row r="5" spans="2:22" ht="27.75">
      <c r="B5" s="298" t="s">
        <v>42</v>
      </c>
      <c r="C5" s="298"/>
      <c r="D5" s="298"/>
      <c r="E5" s="298"/>
      <c r="F5" s="298"/>
      <c r="G5" s="298"/>
      <c r="H5" s="298"/>
      <c r="I5" s="298"/>
      <c r="J5" s="298"/>
      <c r="K5" s="298"/>
      <c r="L5" s="298"/>
      <c r="M5" s="298"/>
      <c r="N5" s="298"/>
    </row>
    <row r="7" spans="2:22">
      <c r="O7" s="1" t="s">
        <v>163</v>
      </c>
    </row>
    <row r="8" spans="2:22" ht="15.75">
      <c r="B8" s="6" t="s">
        <v>75</v>
      </c>
    </row>
    <row r="9" spans="2:22" ht="15.75" thickBot="1">
      <c r="B9" s="26" t="s">
        <v>96</v>
      </c>
      <c r="C9" s="26" t="s">
        <v>0</v>
      </c>
      <c r="D9" s="27" t="s">
        <v>1</v>
      </c>
      <c r="E9" s="27" t="s">
        <v>2</v>
      </c>
      <c r="F9" s="27" t="s">
        <v>3</v>
      </c>
      <c r="G9" s="27" t="s">
        <v>4</v>
      </c>
      <c r="H9" s="27" t="s">
        <v>5</v>
      </c>
      <c r="I9" s="27" t="s">
        <v>6</v>
      </c>
      <c r="J9" s="27" t="s">
        <v>7</v>
      </c>
      <c r="K9" s="27" t="s">
        <v>8</v>
      </c>
      <c r="L9" s="27" t="s">
        <v>9</v>
      </c>
      <c r="M9" s="27" t="s">
        <v>10</v>
      </c>
      <c r="N9" s="27">
        <v>2016</v>
      </c>
      <c r="O9" s="27">
        <v>2017</v>
      </c>
      <c r="P9" s="27">
        <v>2018</v>
      </c>
      <c r="Q9" s="27" t="s">
        <v>100</v>
      </c>
      <c r="R9" s="27" t="s">
        <v>100</v>
      </c>
    </row>
    <row r="10" spans="2:22">
      <c r="B10" s="25" t="s">
        <v>78</v>
      </c>
      <c r="C10" s="25" t="s">
        <v>11</v>
      </c>
      <c r="D10" s="34">
        <v>16.424270508645108</v>
      </c>
      <c r="E10" s="34">
        <v>21.043109910025322</v>
      </c>
      <c r="F10" s="34">
        <v>21.989958338263477</v>
      </c>
      <c r="G10" s="34">
        <v>21.047949465296199</v>
      </c>
      <c r="H10" s="34">
        <v>35.441439769171183</v>
      </c>
      <c r="I10" s="34">
        <v>33.871874040998534</v>
      </c>
      <c r="J10" s="34">
        <v>29.976922360815621</v>
      </c>
      <c r="K10" s="34">
        <v>27.540000284657594</v>
      </c>
      <c r="L10" s="34">
        <v>25.867560602107005</v>
      </c>
      <c r="M10" s="34">
        <v>17.158720022401468</v>
      </c>
      <c r="N10" s="34">
        <v>11.436976743801097</v>
      </c>
      <c r="O10" s="34">
        <v>-8.8795575806669262</v>
      </c>
      <c r="P10" s="34">
        <v>5.1256378995684884</v>
      </c>
      <c r="Q10" s="34">
        <v>-6.3204812662216625</v>
      </c>
      <c r="R10" s="34">
        <v>141.42624085246732</v>
      </c>
      <c r="S10" s="297" t="s">
        <v>151</v>
      </c>
      <c r="T10" s="297" t="s">
        <v>152</v>
      </c>
      <c r="U10" s="34" t="s">
        <v>153</v>
      </c>
      <c r="V10" s="1" t="s">
        <v>156</v>
      </c>
    </row>
    <row r="11" spans="2:22">
      <c r="B11" s="25" t="s">
        <v>12</v>
      </c>
      <c r="C11" s="25" t="s">
        <v>13</v>
      </c>
      <c r="D11" s="34">
        <v>22.586095046801461</v>
      </c>
      <c r="E11" s="34">
        <v>24.315873670678343</v>
      </c>
      <c r="F11" s="34">
        <v>25.735098970010881</v>
      </c>
      <c r="G11" s="34">
        <v>27.292570692081085</v>
      </c>
      <c r="H11" s="34">
        <v>41.437051385181803</v>
      </c>
      <c r="I11" s="34">
        <v>49.62849387962433</v>
      </c>
      <c r="J11" s="34">
        <v>58.678561720944799</v>
      </c>
      <c r="K11" s="34">
        <v>69.417910940170259</v>
      </c>
      <c r="L11" s="34">
        <v>65.528414497672657</v>
      </c>
      <c r="M11" s="34">
        <v>57.46429919184402</v>
      </c>
      <c r="N11" s="34">
        <v>42.342509457711003</v>
      </c>
      <c r="O11" s="34">
        <v>-149.98226304850755</v>
      </c>
      <c r="P11" s="34">
        <v>-57.2329568678947</v>
      </c>
      <c r="Q11" s="34">
        <v>-417.38476990101185</v>
      </c>
      <c r="R11" s="34">
        <v>1486.5475746223012</v>
      </c>
      <c r="S11" s="297"/>
      <c r="T11" s="297"/>
    </row>
    <row r="12" spans="2:22">
      <c r="B12" s="25" t="s">
        <v>14</v>
      </c>
      <c r="C12" s="25" t="s">
        <v>13</v>
      </c>
      <c r="D12" s="34">
        <v>19.488944279298835</v>
      </c>
      <c r="E12" s="34">
        <v>20.244961397682687</v>
      </c>
      <c r="F12" s="34">
        <v>20.952505971160917</v>
      </c>
      <c r="G12" s="34">
        <v>21.914909279882295</v>
      </c>
      <c r="H12" s="34">
        <v>25.353292228841042</v>
      </c>
      <c r="I12" s="34">
        <v>29.340121376148772</v>
      </c>
      <c r="J12" s="34">
        <v>32.973470382654114</v>
      </c>
      <c r="K12" s="34">
        <v>32.823416818043825</v>
      </c>
      <c r="L12" s="34">
        <v>30.930102839053916</v>
      </c>
      <c r="M12" s="34">
        <v>28.111969966096012</v>
      </c>
      <c r="N12" s="34">
        <v>22.633405460392396</v>
      </c>
      <c r="O12" s="34">
        <v>12.477246162006963</v>
      </c>
      <c r="P12" s="34">
        <v>84.5449067614461</v>
      </c>
      <c r="Q12" s="34">
        <v>108.4070085438633</v>
      </c>
      <c r="R12" s="34">
        <v>853.46318552278706</v>
      </c>
      <c r="S12" s="297"/>
    </row>
    <row r="13" spans="2:22">
      <c r="B13" s="25" t="s">
        <v>15</v>
      </c>
      <c r="C13" s="25" t="s">
        <v>13</v>
      </c>
      <c r="D13" s="34">
        <v>21.642008599678547</v>
      </c>
      <c r="E13" s="34">
        <v>22.454161120864569</v>
      </c>
      <c r="F13" s="34">
        <v>23.178488898957085</v>
      </c>
      <c r="G13" s="34">
        <v>24.583774610382761</v>
      </c>
      <c r="H13" s="34">
        <v>28.362978553780295</v>
      </c>
      <c r="I13" s="34">
        <v>33.947244479944857</v>
      </c>
      <c r="J13" s="34">
        <v>40.076775050593824</v>
      </c>
      <c r="K13" s="34">
        <v>44.738592339586603</v>
      </c>
      <c r="L13" s="34">
        <v>42.554755025930262</v>
      </c>
      <c r="M13" s="34">
        <v>37.956991081729484</v>
      </c>
      <c r="N13" s="34">
        <v>26.276327067654847</v>
      </c>
      <c r="O13" s="34">
        <v>38.174888048440948</v>
      </c>
      <c r="P13" s="34">
        <v>66.130620332553121</v>
      </c>
      <c r="Q13" s="34">
        <v>55.245657160441169</v>
      </c>
      <c r="R13" s="34">
        <v>1019.6050457009725</v>
      </c>
      <c r="S13" s="297"/>
    </row>
    <row r="14" spans="2:22">
      <c r="B14" s="25" t="s">
        <v>16</v>
      </c>
      <c r="C14" s="25" t="s">
        <v>17</v>
      </c>
      <c r="D14" s="34">
        <v>23.140027601189104</v>
      </c>
      <c r="E14" s="34">
        <v>25.187775864479136</v>
      </c>
      <c r="F14" s="34">
        <v>27.419144748368012</v>
      </c>
      <c r="G14" s="34">
        <v>29.844995965701401</v>
      </c>
      <c r="H14" s="34">
        <v>30.638209603853738</v>
      </c>
      <c r="I14" s="34">
        <v>34.814676366252343</v>
      </c>
      <c r="J14" s="34">
        <v>38.231349879458548</v>
      </c>
      <c r="K14" s="34">
        <v>45.790872052192753</v>
      </c>
      <c r="L14" s="34">
        <v>50.835461617428336</v>
      </c>
      <c r="M14" s="34">
        <v>56.3623891305283</v>
      </c>
      <c r="N14" s="34">
        <v>45.163536316081036</v>
      </c>
      <c r="O14" s="34">
        <v>42.648752363224503</v>
      </c>
      <c r="P14" s="34">
        <v>41.063742890699586</v>
      </c>
      <c r="Q14" s="34">
        <v>37.501551457935648</v>
      </c>
      <c r="R14" s="34">
        <v>1386.7314257494477</v>
      </c>
    </row>
    <row r="15" spans="2:22">
      <c r="B15" s="25" t="s">
        <v>18</v>
      </c>
      <c r="C15" s="25" t="s">
        <v>17</v>
      </c>
      <c r="D15" s="34">
        <v>27.786442053488372</v>
      </c>
      <c r="E15" s="34">
        <v>28.605860953342926</v>
      </c>
      <c r="F15" s="34">
        <v>29.758697918021653</v>
      </c>
      <c r="G15" s="34">
        <v>29.661772934534156</v>
      </c>
      <c r="H15" s="34">
        <v>30.618398281769259</v>
      </c>
      <c r="I15" s="34">
        <v>34.759260200052722</v>
      </c>
      <c r="J15" s="34">
        <v>37.437017677635367</v>
      </c>
      <c r="K15" s="34">
        <v>41.973954528731383</v>
      </c>
      <c r="L15" s="34">
        <v>47.606664605120613</v>
      </c>
      <c r="M15" s="34">
        <v>53.813167982113555</v>
      </c>
      <c r="N15" s="34">
        <v>41.646623721865126</v>
      </c>
      <c r="O15" s="34">
        <v>41.538840826713795</v>
      </c>
      <c r="P15" s="34">
        <v>37.268173048467361</v>
      </c>
      <c r="Q15" s="34">
        <v>35.199051438093647</v>
      </c>
      <c r="R15" s="34">
        <v>1316.4451439893087</v>
      </c>
    </row>
    <row r="16" spans="2:22">
      <c r="B16" s="25" t="s">
        <v>19</v>
      </c>
      <c r="C16" s="25" t="s">
        <v>20</v>
      </c>
      <c r="D16" s="34">
        <v>16.856384579116025</v>
      </c>
      <c r="E16" s="34">
        <v>17.257535680210822</v>
      </c>
      <c r="F16" s="34">
        <v>17.650648448173115</v>
      </c>
      <c r="G16" s="34">
        <v>18.002038439399257</v>
      </c>
      <c r="H16" s="34">
        <v>18.345772875261105</v>
      </c>
      <c r="I16" s="34">
        <v>18.460409343438641</v>
      </c>
      <c r="J16" s="34">
        <v>24.583876617841042</v>
      </c>
      <c r="K16" s="34">
        <v>25.247985303467658</v>
      </c>
      <c r="L16" s="34">
        <v>26.775207758596025</v>
      </c>
      <c r="M16" s="34">
        <v>26.797486461454469</v>
      </c>
      <c r="N16" s="34">
        <v>19.668612186814016</v>
      </c>
      <c r="O16" s="34">
        <v>21.563853092733552</v>
      </c>
      <c r="P16" s="34">
        <v>22.01375740836022</v>
      </c>
      <c r="Q16" s="34">
        <v>22.042323923747063</v>
      </c>
      <c r="R16" s="34">
        <v>852.2901586459227</v>
      </c>
    </row>
    <row r="17" spans="2:19">
      <c r="B17" s="25" t="s">
        <v>21</v>
      </c>
      <c r="C17" s="25" t="s">
        <v>22</v>
      </c>
      <c r="D17" s="34">
        <v>5.7303313509770248</v>
      </c>
      <c r="E17" s="34">
        <v>6.1778288357829751</v>
      </c>
      <c r="F17" s="34">
        <v>6.5323834641856138</v>
      </c>
      <c r="G17" s="34">
        <v>7.1108430217404361</v>
      </c>
      <c r="H17" s="34">
        <v>7.4746055272980243</v>
      </c>
      <c r="I17" s="34">
        <v>7.5507089777613032</v>
      </c>
      <c r="J17" s="34">
        <v>7.7400237600298283</v>
      </c>
      <c r="K17" s="34">
        <v>8.51013800638259</v>
      </c>
      <c r="L17" s="34">
        <v>8.667667097291428</v>
      </c>
      <c r="M17" s="34">
        <v>8.8188219094333249</v>
      </c>
      <c r="N17" s="34">
        <v>8.6548070074427983</v>
      </c>
      <c r="O17" s="34">
        <v>8.3001734062524974</v>
      </c>
      <c r="P17" s="34">
        <v>6.4409674727772313</v>
      </c>
      <c r="Q17" s="34">
        <v>6.6589922351105884</v>
      </c>
      <c r="R17" s="34">
        <v>240.59881944986975</v>
      </c>
    </row>
    <row r="18" spans="2:19">
      <c r="B18" s="25" t="s">
        <v>23</v>
      </c>
      <c r="C18" s="25" t="s">
        <v>24</v>
      </c>
      <c r="D18" s="34">
        <v>12.054090865499973</v>
      </c>
      <c r="E18" s="34">
        <v>11.629680348316356</v>
      </c>
      <c r="F18" s="34">
        <v>12.099860627157</v>
      </c>
      <c r="G18" s="34">
        <v>12.037447315806503</v>
      </c>
      <c r="H18" s="34">
        <v>12.798889714283007</v>
      </c>
      <c r="I18" s="34">
        <v>14.543115338745906</v>
      </c>
      <c r="J18" s="34">
        <v>15.339644212772441</v>
      </c>
      <c r="K18" s="34">
        <v>16.131530292827051</v>
      </c>
      <c r="L18" s="34">
        <v>18.134177037869563</v>
      </c>
      <c r="M18" s="34">
        <v>18.510166006112968</v>
      </c>
      <c r="N18" s="34">
        <v>18.370146810887491</v>
      </c>
      <c r="O18" s="34">
        <v>19.34840660352188</v>
      </c>
      <c r="P18" s="34">
        <v>18.217773086426064</v>
      </c>
      <c r="Q18" s="34">
        <v>18.781498998753705</v>
      </c>
      <c r="R18" s="34">
        <v>675.04448259404478</v>
      </c>
    </row>
    <row r="19" spans="2:19">
      <c r="B19" s="25" t="s">
        <v>25</v>
      </c>
      <c r="C19" s="25" t="s">
        <v>24</v>
      </c>
      <c r="D19" s="34">
        <v>7.6019413224951791</v>
      </c>
      <c r="E19" s="34">
        <v>7.1276001562310682</v>
      </c>
      <c r="F19" s="34">
        <v>6.6615807648137775</v>
      </c>
      <c r="G19" s="34">
        <v>6.7031896390474515</v>
      </c>
      <c r="H19" s="34">
        <v>7.0485432951871019</v>
      </c>
      <c r="I19" s="34">
        <v>6.8696246724288699</v>
      </c>
      <c r="J19" s="34">
        <v>7.3685324332296886</v>
      </c>
      <c r="K19" s="34">
        <v>7.6994275127918286</v>
      </c>
      <c r="L19" s="34">
        <v>8.1977821794683905</v>
      </c>
      <c r="M19" s="34">
        <v>8.8598687435138572</v>
      </c>
      <c r="N19" s="34">
        <v>8.5402189742549126</v>
      </c>
      <c r="O19" s="34">
        <v>8.4268743752479622</v>
      </c>
      <c r="P19" s="34">
        <v>8.6649712172214208</v>
      </c>
      <c r="Q19" s="34">
        <v>8.7387042536178114</v>
      </c>
      <c r="R19" s="34">
        <v>317.17926506070813</v>
      </c>
    </row>
    <row r="20" spans="2:19">
      <c r="B20" s="25" t="s">
        <v>26</v>
      </c>
      <c r="C20" s="25" t="s">
        <v>24</v>
      </c>
      <c r="D20" s="34">
        <v>5.3966709881096051</v>
      </c>
      <c r="E20" s="34">
        <v>5.1262133055905963</v>
      </c>
      <c r="F20" s="34">
        <v>5.2968096899487307</v>
      </c>
      <c r="G20" s="34">
        <v>5.6171980215481483</v>
      </c>
      <c r="H20" s="34">
        <v>5.5131758359638923</v>
      </c>
      <c r="I20" s="34">
        <v>6.2382838294053045</v>
      </c>
      <c r="J20" s="34">
        <v>6.7513800369314652</v>
      </c>
      <c r="K20" s="34">
        <v>7.4402324677178058</v>
      </c>
      <c r="L20" s="34">
        <v>8.0174231190227374</v>
      </c>
      <c r="M20" s="34">
        <v>7.9995040104495274</v>
      </c>
      <c r="N20" s="34">
        <v>7.5641438908856458</v>
      </c>
      <c r="O20" s="34">
        <v>7.6669291982773871</v>
      </c>
      <c r="P20" s="34">
        <v>7.3710637915500854</v>
      </c>
      <c r="Q20" s="34">
        <v>7.4089866343302901</v>
      </c>
      <c r="R20" s="34">
        <v>277.9465517724916</v>
      </c>
    </row>
    <row r="21" spans="2:19">
      <c r="B21" s="25" t="s">
        <v>27</v>
      </c>
      <c r="C21" s="25" t="s">
        <v>24</v>
      </c>
      <c r="D21" s="34">
        <v>13.314839754780792</v>
      </c>
      <c r="E21" s="34">
        <v>13.564493000182949</v>
      </c>
      <c r="F21" s="34">
        <v>13.801663583315019</v>
      </c>
      <c r="G21" s="34">
        <v>14.155339014301319</v>
      </c>
      <c r="H21" s="34">
        <v>14.479888233324061</v>
      </c>
      <c r="I21" s="34">
        <v>14.785389919613976</v>
      </c>
      <c r="J21" s="34">
        <v>15.379221199312155</v>
      </c>
      <c r="K21" s="34">
        <v>16.4742718739667</v>
      </c>
      <c r="L21" s="34">
        <v>18.109870508609333</v>
      </c>
      <c r="M21" s="34">
        <v>19.536128497657387</v>
      </c>
      <c r="N21" s="34">
        <v>18.710872895265766</v>
      </c>
      <c r="O21" s="34">
        <v>18.613861359909947</v>
      </c>
      <c r="P21" s="34">
        <v>18.527424279175193</v>
      </c>
      <c r="Q21" s="34">
        <v>19.012535312450382</v>
      </c>
      <c r="R21" s="34">
        <v>693.44577912215254</v>
      </c>
    </row>
    <row r="22" spans="2:19">
      <c r="B22" s="25" t="s">
        <v>28</v>
      </c>
      <c r="C22" s="25" t="s">
        <v>24</v>
      </c>
      <c r="D22" s="34">
        <v>11.305131129293557</v>
      </c>
      <c r="E22" s="34">
        <v>10.481275419466499</v>
      </c>
      <c r="F22" s="34">
        <v>10.693480678058336</v>
      </c>
      <c r="G22" s="34">
        <v>10.131760875903581</v>
      </c>
      <c r="H22" s="34">
        <v>9.578362848595475</v>
      </c>
      <c r="I22" s="34">
        <v>10.365011258648394</v>
      </c>
      <c r="J22" s="34">
        <v>10.794375090253709</v>
      </c>
      <c r="K22" s="34">
        <v>11.249811626815472</v>
      </c>
      <c r="L22" s="34">
        <v>11.588536380303651</v>
      </c>
      <c r="M22" s="34">
        <v>12.54593681772127</v>
      </c>
      <c r="N22" s="34">
        <v>11.100228700299851</v>
      </c>
      <c r="O22" s="34">
        <v>11.721324454982664</v>
      </c>
      <c r="P22" s="34">
        <v>12.144447486649256</v>
      </c>
      <c r="Q22" s="34">
        <v>12.629221776489317</v>
      </c>
      <c r="R22" s="34">
        <v>466.42645622763621</v>
      </c>
    </row>
    <row r="23" spans="2:19">
      <c r="B23" s="25" t="s">
        <v>83</v>
      </c>
      <c r="C23" s="25" t="s">
        <v>41</v>
      </c>
      <c r="D23" s="34">
        <v>2.880819095660982</v>
      </c>
      <c r="E23" s="34">
        <v>2.569947300741461</v>
      </c>
      <c r="F23" s="34">
        <v>2.6261200144658119</v>
      </c>
      <c r="G23" s="34">
        <v>2.8093603872766266</v>
      </c>
      <c r="H23" s="34">
        <v>3.3110400364624866</v>
      </c>
      <c r="I23" s="34">
        <v>3.1556338964565214</v>
      </c>
      <c r="J23" s="34">
        <v>3.1993197796883379</v>
      </c>
      <c r="K23" s="34">
        <v>3.344561073638971</v>
      </c>
      <c r="L23" s="34">
        <v>4.0182846403172618</v>
      </c>
      <c r="M23" s="34">
        <v>4.2087910441397582</v>
      </c>
      <c r="N23" s="34">
        <v>4.7705075983185736</v>
      </c>
      <c r="O23" s="34">
        <v>4.7637199395933862</v>
      </c>
      <c r="P23" s="34">
        <v>4.460583267976574</v>
      </c>
      <c r="Q23" s="34">
        <v>4.5415191595957651</v>
      </c>
      <c r="R23" s="34">
        <v>162.51685710871834</v>
      </c>
    </row>
    <row r="24" spans="2:19" ht="15.75" thickBot="1">
      <c r="B24" s="26" t="s">
        <v>59</v>
      </c>
    </row>
    <row r="27" spans="2:19" ht="15.75">
      <c r="B27" s="6" t="s">
        <v>76</v>
      </c>
    </row>
    <row r="28" spans="2:19" ht="15.75" thickBot="1">
      <c r="B28" s="26" t="s">
        <v>96</v>
      </c>
      <c r="C28" s="26" t="s">
        <v>0</v>
      </c>
      <c r="D28" s="27" t="s">
        <v>1</v>
      </c>
      <c r="E28" s="27" t="s">
        <v>2</v>
      </c>
      <c r="F28" s="27" t="s">
        <v>3</v>
      </c>
      <c r="G28" s="27" t="s">
        <v>4</v>
      </c>
      <c r="H28" s="27" t="s">
        <v>5</v>
      </c>
      <c r="I28" s="27" t="s">
        <v>6</v>
      </c>
      <c r="J28" s="27" t="s">
        <v>7</v>
      </c>
      <c r="K28" s="27" t="s">
        <v>8</v>
      </c>
      <c r="L28" s="27" t="s">
        <v>9</v>
      </c>
      <c r="M28" s="27" t="s">
        <v>10</v>
      </c>
      <c r="N28" s="27">
        <v>2016</v>
      </c>
      <c r="O28" s="27">
        <v>2017</v>
      </c>
      <c r="P28" s="27">
        <v>2018</v>
      </c>
      <c r="Q28" s="27" t="s">
        <v>32</v>
      </c>
      <c r="R28" s="27" t="s">
        <v>33</v>
      </c>
    </row>
    <row r="29" spans="2:19">
      <c r="B29" s="25" t="s">
        <v>78</v>
      </c>
      <c r="C29" s="34" t="str">
        <f>C10</f>
        <v>ACT</v>
      </c>
      <c r="D29" s="34">
        <v>46.238423579048771</v>
      </c>
      <c r="E29" s="34">
        <v>43.353562637536044</v>
      </c>
      <c r="F29" s="34">
        <v>42.235386879006299</v>
      </c>
      <c r="G29" s="34">
        <v>35.211025315918675</v>
      </c>
      <c r="H29" s="34">
        <v>36.382375478008015</v>
      </c>
      <c r="I29" s="34">
        <v>43.369052643381139</v>
      </c>
      <c r="J29" s="34">
        <v>38.094717186159784</v>
      </c>
      <c r="K29" s="34">
        <v>34.319688076922745</v>
      </c>
      <c r="L29" s="34">
        <v>31.277873394197286</v>
      </c>
      <c r="M29" s="34">
        <v>-10.73804179960436</v>
      </c>
      <c r="N29" s="34">
        <v>-12.00243396527992</v>
      </c>
      <c r="O29" s="34">
        <v>-13.699716098181511</v>
      </c>
      <c r="P29" s="34">
        <v>7.5287418076970312</v>
      </c>
      <c r="Q29" s="34">
        <v>4.9948127740336474</v>
      </c>
      <c r="R29" s="34">
        <v>161.95842311241023</v>
      </c>
      <c r="S29" s="64" t="s">
        <v>155</v>
      </c>
    </row>
    <row r="30" spans="2:19">
      <c r="B30" s="25" t="s">
        <v>79</v>
      </c>
      <c r="C30" s="34" t="str">
        <f t="shared" ref="C30:C42" si="0">C11</f>
        <v>NSW</v>
      </c>
      <c r="D30" s="34">
        <v>31.294817313015528</v>
      </c>
      <c r="E30" s="34">
        <v>32.049266088147988</v>
      </c>
      <c r="F30" s="34">
        <v>33.761804367041805</v>
      </c>
      <c r="G30" s="34">
        <v>35.383436727317076</v>
      </c>
      <c r="H30" s="34">
        <v>41.839383286376915</v>
      </c>
      <c r="I30" s="34">
        <v>49.773340575035945</v>
      </c>
      <c r="J30" s="34">
        <v>56.570080501623124</v>
      </c>
      <c r="K30" s="34">
        <v>67.126399413262789</v>
      </c>
      <c r="L30" s="34">
        <v>63.823786233221199</v>
      </c>
      <c r="M30" s="34">
        <v>58.89778062172627</v>
      </c>
      <c r="N30" s="34">
        <v>43.358418935499913</v>
      </c>
      <c r="O30" s="34">
        <v>44.003280560225676</v>
      </c>
      <c r="P30" s="34">
        <v>42.01935541342641</v>
      </c>
      <c r="Q30" s="34">
        <v>41.027730732184182</v>
      </c>
      <c r="R30" s="34">
        <v>1461.0214753312239</v>
      </c>
      <c r="S30" s="48"/>
    </row>
    <row r="31" spans="2:19">
      <c r="B31" s="25" t="s">
        <v>80</v>
      </c>
      <c r="C31" s="34" t="str">
        <f t="shared" si="0"/>
        <v>NSW</v>
      </c>
      <c r="D31" s="34">
        <v>20.069752591813881</v>
      </c>
      <c r="E31" s="34">
        <v>20.534588262041552</v>
      </c>
      <c r="F31" s="34">
        <v>22.592377449845571</v>
      </c>
      <c r="G31" s="34">
        <v>23.067116172670922</v>
      </c>
      <c r="H31" s="34">
        <v>25.873346870453588</v>
      </c>
      <c r="I31" s="34">
        <v>29.187437946050522</v>
      </c>
      <c r="J31" s="34">
        <v>31.266206253404562</v>
      </c>
      <c r="K31" s="34">
        <v>31.622856877100958</v>
      </c>
      <c r="L31" s="34">
        <v>30.401786119040025</v>
      </c>
      <c r="M31" s="34">
        <v>28.923932819193169</v>
      </c>
      <c r="N31" s="34">
        <v>24.311909846841445</v>
      </c>
      <c r="O31" s="34">
        <v>24.877576324524284</v>
      </c>
      <c r="P31" s="34">
        <v>23.519439857874772</v>
      </c>
      <c r="Q31" s="34">
        <v>23.926783708624953</v>
      </c>
      <c r="R31" s="34">
        <v>846.77359298922602</v>
      </c>
      <c r="S31" s="34" t="s">
        <v>154</v>
      </c>
    </row>
    <row r="32" spans="2:19">
      <c r="B32" s="25" t="s">
        <v>81</v>
      </c>
      <c r="C32" s="34" t="str">
        <f t="shared" si="0"/>
        <v>NSW</v>
      </c>
      <c r="D32" s="34">
        <v>21.393084085863052</v>
      </c>
      <c r="E32" s="34">
        <v>22.912708294955905</v>
      </c>
      <c r="F32" s="34">
        <v>23.979022561092847</v>
      </c>
      <c r="G32" s="34">
        <v>25.051772968987507</v>
      </c>
      <c r="H32" s="34">
        <v>28.943072346791269</v>
      </c>
      <c r="I32" s="34">
        <v>32.298186601367206</v>
      </c>
      <c r="J32" s="34">
        <v>39.314718157165998</v>
      </c>
      <c r="K32" s="34">
        <v>45.664230040805023</v>
      </c>
      <c r="L32" s="34">
        <v>41.607061310695599</v>
      </c>
      <c r="M32" s="34">
        <v>40.098028727398514</v>
      </c>
      <c r="N32" s="34">
        <v>24.703954931583439</v>
      </c>
      <c r="O32" s="34">
        <v>27.004063951078138</v>
      </c>
      <c r="P32" s="34">
        <v>27.318779621947328</v>
      </c>
      <c r="Q32" s="34">
        <v>27.140738920893455</v>
      </c>
      <c r="R32" s="34">
        <v>995.59842024948296</v>
      </c>
    </row>
    <row r="33" spans="2:19">
      <c r="B33" s="25" t="s">
        <v>16</v>
      </c>
      <c r="C33" s="34" t="str">
        <f t="shared" si="0"/>
        <v>Qld</v>
      </c>
      <c r="D33" s="34">
        <v>23.588911270633275</v>
      </c>
      <c r="E33" s="34">
        <v>24.955023268501463</v>
      </c>
      <c r="F33" s="34">
        <v>26.49798034170874</v>
      </c>
      <c r="G33" s="34">
        <v>30.948516460419796</v>
      </c>
      <c r="H33" s="34">
        <v>32.860320951931953</v>
      </c>
      <c r="I33" s="34">
        <v>33.049162513402507</v>
      </c>
      <c r="J33" s="34">
        <v>37.054599550092462</v>
      </c>
      <c r="K33" s="34">
        <v>41.898368102906261</v>
      </c>
      <c r="L33" s="34">
        <v>48.081840117509955</v>
      </c>
      <c r="M33" s="34">
        <v>55.799773323505633</v>
      </c>
      <c r="N33" s="34">
        <v>44.978383950658099</v>
      </c>
      <c r="O33" s="34">
        <v>43.8002034319627</v>
      </c>
      <c r="P33" s="34">
        <v>41.431978182299645</v>
      </c>
      <c r="Q33" s="34">
        <v>37.972814362569807</v>
      </c>
      <c r="R33" s="34">
        <v>1387.2044686173601</v>
      </c>
    </row>
    <row r="34" spans="2:19">
      <c r="B34" s="25" t="s">
        <v>18</v>
      </c>
      <c r="C34" s="34" t="str">
        <f t="shared" si="0"/>
        <v>Qld</v>
      </c>
      <c r="D34" s="34">
        <v>25.505472070912674</v>
      </c>
      <c r="E34" s="34">
        <v>25.149188514205775</v>
      </c>
      <c r="F34" s="34">
        <v>25.762450324690803</v>
      </c>
      <c r="G34" s="34">
        <v>26.796778775274561</v>
      </c>
      <c r="H34" s="34">
        <v>28.238143313705677</v>
      </c>
      <c r="I34" s="34">
        <v>32.654804772037551</v>
      </c>
      <c r="J34" s="34">
        <v>35.886005497724682</v>
      </c>
      <c r="K34" s="34">
        <v>40.819067932625785</v>
      </c>
      <c r="L34" s="34">
        <v>45.836151826998957</v>
      </c>
      <c r="M34" s="34">
        <v>51.892155113141371</v>
      </c>
      <c r="N34" s="34">
        <v>41.747747756417539</v>
      </c>
      <c r="O34" s="34">
        <v>42.60927375975939</v>
      </c>
      <c r="P34" s="34">
        <v>37.972865167708733</v>
      </c>
      <c r="Q34" s="34">
        <v>35.883517262135683</v>
      </c>
      <c r="R34" s="34">
        <v>1338.2863924299545</v>
      </c>
    </row>
    <row r="35" spans="2:19">
      <c r="B35" s="25" t="s">
        <v>19</v>
      </c>
      <c r="C35" s="34" t="str">
        <f t="shared" si="0"/>
        <v>SA</v>
      </c>
      <c r="D35" s="34">
        <v>17.048262236330402</v>
      </c>
      <c r="E35" s="34">
        <v>17.338943297636888</v>
      </c>
      <c r="F35" s="34">
        <v>17.521029106918832</v>
      </c>
      <c r="G35" s="34">
        <v>17.896955674466653</v>
      </c>
      <c r="H35" s="34">
        <v>18.316124437604685</v>
      </c>
      <c r="I35" s="34">
        <v>19.808678640500375</v>
      </c>
      <c r="J35" s="34">
        <v>24.24853368987624</v>
      </c>
      <c r="K35" s="34">
        <v>25.089633157594221</v>
      </c>
      <c r="L35" s="34">
        <v>25.407897295576049</v>
      </c>
      <c r="M35" s="34">
        <v>27.168953551496315</v>
      </c>
      <c r="N35" s="34">
        <v>19.581488233201071</v>
      </c>
      <c r="O35" s="34">
        <v>21.456603279835576</v>
      </c>
      <c r="P35" s="34">
        <v>21.975976774902392</v>
      </c>
      <c r="Q35" s="34">
        <v>22.062345891379209</v>
      </c>
      <c r="R35" s="34">
        <v>852.2901586459227</v>
      </c>
    </row>
    <row r="36" spans="2:19">
      <c r="B36" s="25" t="s">
        <v>21</v>
      </c>
      <c r="C36" s="34" t="str">
        <f t="shared" si="0"/>
        <v>Tas</v>
      </c>
      <c r="D36" s="34">
        <v>4.9791793485631217</v>
      </c>
      <c r="E36" s="34">
        <v>5.2260684744557864</v>
      </c>
      <c r="F36" s="34">
        <v>5.9838591089581712</v>
      </c>
      <c r="G36" s="34">
        <v>6.4733014393561916</v>
      </c>
      <c r="H36" s="34">
        <v>7.2993933947506662</v>
      </c>
      <c r="I36" s="34">
        <v>7.1714494053275075</v>
      </c>
      <c r="J36" s="34">
        <v>7.6153112327722283</v>
      </c>
      <c r="K36" s="34">
        <v>8.1682322211343603</v>
      </c>
      <c r="L36" s="34">
        <v>8.1772054396222984</v>
      </c>
      <c r="M36" s="34">
        <v>8.3719496674832499</v>
      </c>
      <c r="N36" s="34">
        <v>8.8694592076420804</v>
      </c>
      <c r="O36" s="34">
        <v>8.5264893853330364</v>
      </c>
      <c r="P36" s="34">
        <v>6.779278589884683</v>
      </c>
      <c r="Q36" s="34">
        <v>2.6945614931958062</v>
      </c>
      <c r="R36" s="34">
        <v>248.23572028524637</v>
      </c>
      <c r="S36" s="34" t="s">
        <v>154</v>
      </c>
    </row>
    <row r="37" spans="2:19">
      <c r="B37" s="25" t="s">
        <v>23</v>
      </c>
      <c r="C37" s="34" t="str">
        <f t="shared" si="0"/>
        <v>Vic</v>
      </c>
      <c r="D37" s="34">
        <v>11.893087346470907</v>
      </c>
      <c r="E37" s="34">
        <v>12.391345164350355</v>
      </c>
      <c r="F37" s="34">
        <v>12.367291215257467</v>
      </c>
      <c r="G37" s="34">
        <v>11.949794113884764</v>
      </c>
      <c r="H37" s="34">
        <v>13.468789711639431</v>
      </c>
      <c r="I37" s="34">
        <v>14.153390315968068</v>
      </c>
      <c r="J37" s="34">
        <v>14.832833004466124</v>
      </c>
      <c r="K37" s="34">
        <v>16.296139326074808</v>
      </c>
      <c r="L37" s="34">
        <v>18.396663966327537</v>
      </c>
      <c r="M37" s="34">
        <v>20.467449008068911</v>
      </c>
      <c r="N37" s="34">
        <v>17.98176163029143</v>
      </c>
      <c r="O37" s="34">
        <v>19.525233645371827</v>
      </c>
      <c r="P37" s="34">
        <v>18.205138849327454</v>
      </c>
      <c r="Q37" s="34">
        <v>681.89807667283355</v>
      </c>
      <c r="R37" s="34">
        <v>685.2020822066122</v>
      </c>
    </row>
    <row r="38" spans="2:19">
      <c r="B38" s="25" t="s">
        <v>25</v>
      </c>
      <c r="C38" s="34" t="str">
        <f t="shared" si="0"/>
        <v>Vic</v>
      </c>
      <c r="D38" s="34">
        <v>7.835262433956359</v>
      </c>
      <c r="E38" s="34">
        <v>7.8615299671789103</v>
      </c>
      <c r="F38" s="34">
        <v>7.5029198501846963</v>
      </c>
      <c r="G38" s="34">
        <v>7.4852072328642976</v>
      </c>
      <c r="H38" s="34">
        <v>7.5690289372162169</v>
      </c>
      <c r="I38" s="34">
        <v>6.4597597001594806</v>
      </c>
      <c r="J38" s="34">
        <v>6.8051215410127952</v>
      </c>
      <c r="K38" s="34">
        <v>7.3098129127125162</v>
      </c>
      <c r="L38" s="34">
        <v>7.2256250241578073</v>
      </c>
      <c r="M38" s="34">
        <v>8.917372046030664</v>
      </c>
      <c r="N38" s="34">
        <v>8.5403198201088344</v>
      </c>
      <c r="O38" s="34">
        <v>8.392204775748155</v>
      </c>
      <c r="P38" s="34">
        <v>8.5833329650923247</v>
      </c>
      <c r="Q38" s="34">
        <v>307.856516377753</v>
      </c>
      <c r="R38" s="34">
        <v>292.9060032802077</v>
      </c>
    </row>
    <row r="39" spans="2:19">
      <c r="B39" s="25" t="s">
        <v>26</v>
      </c>
      <c r="C39" s="34" t="str">
        <f t="shared" si="0"/>
        <v>Vic</v>
      </c>
      <c r="D39" s="34">
        <v>5.9628757986755261</v>
      </c>
      <c r="E39" s="34">
        <v>6.1764145794411718</v>
      </c>
      <c r="F39" s="34">
        <v>6.1499250022423837</v>
      </c>
      <c r="G39" s="34">
        <v>6.3854938221930126</v>
      </c>
      <c r="H39" s="34">
        <v>6.0678984881618021</v>
      </c>
      <c r="I39" s="34">
        <v>6.3846405563042765</v>
      </c>
      <c r="J39" s="34">
        <v>6.5918220708348088</v>
      </c>
      <c r="K39" s="34">
        <v>7.3169114494880603</v>
      </c>
      <c r="L39" s="34">
        <v>7.7617561074186483</v>
      </c>
      <c r="M39" s="34">
        <v>8.0371907350489096</v>
      </c>
      <c r="N39" s="34">
        <v>7.8297518460078663</v>
      </c>
      <c r="O39" s="34">
        <v>8.1790025346659263</v>
      </c>
      <c r="P39" s="34">
        <v>7.3980567085961582</v>
      </c>
      <c r="Q39" s="34">
        <v>266.22765497450536</v>
      </c>
      <c r="R39" s="34">
        <v>274.61900191733179</v>
      </c>
    </row>
    <row r="40" spans="2:19">
      <c r="B40" s="25" t="s">
        <v>27</v>
      </c>
      <c r="C40" s="34" t="str">
        <f t="shared" si="0"/>
        <v>Vic</v>
      </c>
      <c r="D40" s="34">
        <v>15.32527746850667</v>
      </c>
      <c r="E40" s="34">
        <v>15.276071025372971</v>
      </c>
      <c r="F40" s="34">
        <v>15.082116843478502</v>
      </c>
      <c r="G40" s="34">
        <v>15.428353523683768</v>
      </c>
      <c r="H40" s="34">
        <v>14.859305863113946</v>
      </c>
      <c r="I40" s="34">
        <v>13.92797387495915</v>
      </c>
      <c r="J40" s="34">
        <v>14.74743277762866</v>
      </c>
      <c r="K40" s="34">
        <v>16.518260319200976</v>
      </c>
      <c r="L40" s="34">
        <v>17.988304251384079</v>
      </c>
      <c r="M40" s="34">
        <v>20.368557486180634</v>
      </c>
      <c r="N40" s="34">
        <v>18.984572595499571</v>
      </c>
      <c r="O40" s="34">
        <v>18.938509736336641</v>
      </c>
      <c r="P40" s="34">
        <v>18.656398900796262</v>
      </c>
      <c r="Q40" s="34">
        <v>675.11986129593618</v>
      </c>
      <c r="R40" s="34">
        <v>695.55985194341065</v>
      </c>
    </row>
    <row r="41" spans="2:19">
      <c r="B41" s="25" t="s">
        <v>28</v>
      </c>
      <c r="C41" s="34" t="str">
        <f t="shared" si="0"/>
        <v>Vic</v>
      </c>
      <c r="D41" s="34">
        <v>11.08797958942705</v>
      </c>
      <c r="E41" s="34">
        <v>11.232820898384318</v>
      </c>
      <c r="F41" s="34">
        <v>10.957690024992701</v>
      </c>
      <c r="G41" s="34">
        <v>10.533431126446544</v>
      </c>
      <c r="H41" s="34">
        <v>10.491732327048112</v>
      </c>
      <c r="I41" s="34">
        <v>10.422253836509867</v>
      </c>
      <c r="J41" s="34">
        <v>10.693522706693784</v>
      </c>
      <c r="K41" s="34">
        <v>11.091784797377727</v>
      </c>
      <c r="L41" s="34">
        <v>11.169085388379415</v>
      </c>
      <c r="M41" s="34">
        <v>12.437754889316295</v>
      </c>
      <c r="N41" s="34">
        <v>11.413314051776524</v>
      </c>
      <c r="O41" s="34">
        <v>12.116264533778406</v>
      </c>
      <c r="P41" s="34">
        <v>12.214710910512167</v>
      </c>
      <c r="Q41" s="34">
        <v>444.15717556483742</v>
      </c>
      <c r="R41" s="34">
        <v>473.89367035112065</v>
      </c>
    </row>
    <row r="42" spans="2:19">
      <c r="B42" s="25" t="s">
        <v>40</v>
      </c>
      <c r="C42" s="34" t="str">
        <f t="shared" si="0"/>
        <v>NT</v>
      </c>
      <c r="D42" s="34">
        <v>2.880819095660982</v>
      </c>
      <c r="E42" s="34">
        <v>2.569947300741461</v>
      </c>
      <c r="F42" s="34">
        <v>2.6261200144658119</v>
      </c>
      <c r="G42" s="34">
        <v>2.8093603872766266</v>
      </c>
      <c r="H42" s="34">
        <v>3.3110400364624866</v>
      </c>
      <c r="I42" s="34">
        <v>3.1556338964565214</v>
      </c>
      <c r="J42" s="34">
        <v>3.1993197796883379</v>
      </c>
      <c r="K42" s="34">
        <v>3.344561073638971</v>
      </c>
      <c r="L42" s="34">
        <v>4.0182846403172618</v>
      </c>
      <c r="M42" s="34">
        <v>4.2087910441397582</v>
      </c>
      <c r="N42" s="34">
        <v>4.7705075983185736</v>
      </c>
      <c r="O42" s="34">
        <v>4.7637199395933862</v>
      </c>
      <c r="P42" s="34">
        <v>4.460583267976574</v>
      </c>
      <c r="Q42" s="34">
        <v>4.5415191595957651</v>
      </c>
      <c r="R42" s="34">
        <v>175.16603826338928</v>
      </c>
    </row>
    <row r="43" spans="2:19" ht="15.75" thickBot="1">
      <c r="B43" s="26" t="s">
        <v>59</v>
      </c>
    </row>
    <row r="46" spans="2:19" ht="27.75">
      <c r="B46" s="298" t="s">
        <v>72</v>
      </c>
      <c r="C46" s="298"/>
      <c r="D46" s="298"/>
      <c r="E46" s="298"/>
      <c r="F46" s="298"/>
      <c r="G46" s="298"/>
      <c r="H46" s="298"/>
      <c r="I46" s="298"/>
      <c r="J46" s="298"/>
      <c r="K46" s="298"/>
      <c r="L46" s="298"/>
      <c r="M46" s="298"/>
      <c r="N46" s="298"/>
    </row>
    <row r="49" spans="2:19" ht="15.75">
      <c r="B49" s="6" t="s">
        <v>46</v>
      </c>
    </row>
    <row r="50" spans="2:19" ht="15.75" thickBot="1">
      <c r="B50" s="26" t="s">
        <v>96</v>
      </c>
      <c r="C50" s="26" t="s">
        <v>0</v>
      </c>
      <c r="D50" s="27" t="s">
        <v>1</v>
      </c>
      <c r="E50" s="27" t="s">
        <v>2</v>
      </c>
      <c r="F50" s="27" t="s">
        <v>3</v>
      </c>
      <c r="G50" s="27" t="s">
        <v>4</v>
      </c>
      <c r="H50" s="27" t="s">
        <v>5</v>
      </c>
      <c r="I50" s="27" t="s">
        <v>6</v>
      </c>
      <c r="J50" s="27" t="s">
        <v>7</v>
      </c>
      <c r="K50" s="27" t="s">
        <v>8</v>
      </c>
      <c r="L50" s="27" t="s">
        <v>9</v>
      </c>
      <c r="M50" s="27" t="s">
        <v>10</v>
      </c>
      <c r="N50" s="27">
        <v>2016</v>
      </c>
      <c r="O50" s="27">
        <v>2017</v>
      </c>
      <c r="P50" s="27">
        <v>2018</v>
      </c>
      <c r="Q50" s="27" t="s">
        <v>100</v>
      </c>
      <c r="R50" s="27" t="s">
        <v>100</v>
      </c>
    </row>
    <row r="51" spans="2:19">
      <c r="B51" s="25" t="s">
        <v>43</v>
      </c>
      <c r="C51" s="34" t="str">
        <f>C10</f>
        <v>ACT</v>
      </c>
      <c r="D51" s="34">
        <v>106.02616750872971</v>
      </c>
      <c r="E51" s="34">
        <v>106.25731709792535</v>
      </c>
      <c r="F51" s="34">
        <v>105.19453258393742</v>
      </c>
      <c r="G51" s="34">
        <v>104.89839566137243</v>
      </c>
      <c r="H51" s="34">
        <v>170.84016044547025</v>
      </c>
      <c r="I51" s="34">
        <v>178.3375924938498</v>
      </c>
      <c r="J51" s="34">
        <v>184.98051994533614</v>
      </c>
      <c r="K51" s="34">
        <v>189.4065811458089</v>
      </c>
      <c r="L51" s="34">
        <v>192.80700707290578</v>
      </c>
      <c r="M51" s="34">
        <v>108.32309894053026</v>
      </c>
      <c r="N51" s="34">
        <v>109.09441064524401</v>
      </c>
      <c r="O51" s="34">
        <v>110.3746191211153</v>
      </c>
      <c r="P51" s="34">
        <v>110.44710638777281</v>
      </c>
      <c r="Q51" s="34">
        <v>110.4462008710766</v>
      </c>
      <c r="R51" s="34">
        <v>993.37198382743202</v>
      </c>
      <c r="S51" s="64" t="s">
        <v>155</v>
      </c>
    </row>
    <row r="52" spans="2:19">
      <c r="B52" s="25" t="s">
        <v>12</v>
      </c>
      <c r="C52" s="34" t="str">
        <f t="shared" ref="C52:C64" si="1">C11</f>
        <v>NSW</v>
      </c>
      <c r="D52" s="34">
        <v>185.71726090357333</v>
      </c>
      <c r="E52" s="34">
        <v>198.20735987447188</v>
      </c>
      <c r="F52" s="34">
        <v>210.30479587444279</v>
      </c>
      <c r="G52" s="34">
        <v>222.68237670160488</v>
      </c>
      <c r="H52" s="34">
        <v>319.19018064285774</v>
      </c>
      <c r="I52" s="34">
        <v>358.25093077372549</v>
      </c>
      <c r="J52" s="34">
        <v>402.35768708195428</v>
      </c>
      <c r="K52" s="34">
        <v>445.47116363947498</v>
      </c>
      <c r="L52" s="34">
        <v>486.13516402256573</v>
      </c>
      <c r="M52" s="34">
        <v>428.71380866137042</v>
      </c>
      <c r="N52" s="34">
        <v>433.02539913487453</v>
      </c>
      <c r="O52" s="34">
        <v>436.8912295714581</v>
      </c>
      <c r="P52" s="34">
        <v>439.88259807020222</v>
      </c>
      <c r="Q52" s="34">
        <v>440.58517094417766</v>
      </c>
      <c r="R52" s="34">
        <v>16292.6352912401</v>
      </c>
    </row>
    <row r="53" spans="2:19">
      <c r="B53" s="25" t="s">
        <v>14</v>
      </c>
      <c r="C53" s="34" t="str">
        <f t="shared" si="1"/>
        <v>NSW</v>
      </c>
      <c r="D53" s="34">
        <v>105.75453576083373</v>
      </c>
      <c r="E53" s="34">
        <v>113.06201393032916</v>
      </c>
      <c r="F53" s="34">
        <v>120.35432067593956</v>
      </c>
      <c r="G53" s="34">
        <v>125.95234208355123</v>
      </c>
      <c r="H53" s="34">
        <v>135.95178561314879</v>
      </c>
      <c r="I53" s="34">
        <v>149.93206095449659</v>
      </c>
      <c r="J53" s="34">
        <v>161.41747311403196</v>
      </c>
      <c r="K53" s="34">
        <v>171.17039744934118</v>
      </c>
      <c r="L53" s="34">
        <v>180.26811195437767</v>
      </c>
      <c r="M53" s="34">
        <v>172.53393848324322</v>
      </c>
      <c r="N53" s="34">
        <v>176.38471300509445</v>
      </c>
      <c r="O53" s="34">
        <v>178.19870391721997</v>
      </c>
      <c r="P53" s="34">
        <v>179.54094686301869</v>
      </c>
      <c r="Q53" s="34">
        <v>180.24427023145654</v>
      </c>
      <c r="R53" s="34">
        <v>6818.2819623639552</v>
      </c>
    </row>
    <row r="54" spans="2:19">
      <c r="B54" s="25" t="s">
        <v>15</v>
      </c>
      <c r="C54" s="34" t="str">
        <f t="shared" si="1"/>
        <v>NSW</v>
      </c>
      <c r="D54" s="34">
        <v>104.89296268865201</v>
      </c>
      <c r="E54" s="34">
        <v>111.15411962413964</v>
      </c>
      <c r="F54" s="34">
        <v>117.76702738747554</v>
      </c>
      <c r="G54" s="34">
        <v>124.67162430054941</v>
      </c>
      <c r="H54" s="34">
        <v>161.55121460805003</v>
      </c>
      <c r="I54" s="34">
        <v>178.04960176199984</v>
      </c>
      <c r="J54" s="34">
        <v>196.02588093792747</v>
      </c>
      <c r="K54" s="34">
        <v>213.16838151394222</v>
      </c>
      <c r="L54" s="34">
        <v>230.03984490571747</v>
      </c>
      <c r="M54" s="34">
        <v>208.80189530028292</v>
      </c>
      <c r="N54" s="34">
        <v>215.46262882519113</v>
      </c>
      <c r="O54" s="34">
        <v>221.23754914136407</v>
      </c>
      <c r="P54" s="34">
        <v>226.38853786927029</v>
      </c>
      <c r="Q54" s="34">
        <v>230.3303633450596</v>
      </c>
      <c r="R54" s="34">
        <v>8597.0301748176626</v>
      </c>
      <c r="S54" s="34" t="s">
        <v>157</v>
      </c>
    </row>
    <row r="55" spans="2:19">
      <c r="B55" s="25" t="s">
        <v>16</v>
      </c>
      <c r="C55" s="34" t="str">
        <f t="shared" si="1"/>
        <v>Qld</v>
      </c>
      <c r="D55" s="34">
        <v>185.41579436718803</v>
      </c>
      <c r="E55" s="34">
        <v>205.0734779004988</v>
      </c>
      <c r="F55" s="34">
        <v>224.85508694071905</v>
      </c>
      <c r="G55" s="34">
        <v>243.55622046758072</v>
      </c>
      <c r="H55" s="34">
        <v>226.49123264592527</v>
      </c>
      <c r="I55" s="34">
        <v>286.17010695560202</v>
      </c>
      <c r="J55" s="34">
        <v>315.45908505619991</v>
      </c>
      <c r="K55" s="34">
        <v>343.2041907890507</v>
      </c>
      <c r="L55" s="34">
        <v>369.01122352246421</v>
      </c>
      <c r="M55" s="34">
        <v>396.14132053692992</v>
      </c>
      <c r="N55" s="34">
        <v>331.34017617578138</v>
      </c>
      <c r="O55" s="34">
        <v>337.39813428132948</v>
      </c>
      <c r="P55" s="34">
        <v>341.62745802928475</v>
      </c>
      <c r="Q55" s="34">
        <v>345.63504209038911</v>
      </c>
      <c r="R55" s="34">
        <v>13207.606857110704</v>
      </c>
    </row>
    <row r="56" spans="2:19">
      <c r="B56" s="25" t="s">
        <v>18</v>
      </c>
      <c r="C56" s="34" t="str">
        <f t="shared" si="1"/>
        <v>Qld</v>
      </c>
      <c r="D56" s="34">
        <v>174.56246411067968</v>
      </c>
      <c r="E56" s="34">
        <v>192.42769646358283</v>
      </c>
      <c r="F56" s="34">
        <v>212.09761238962074</v>
      </c>
      <c r="G56" s="34">
        <v>232.4712414070691</v>
      </c>
      <c r="H56" s="34">
        <v>253.3669801374981</v>
      </c>
      <c r="I56" s="34">
        <v>256.67476914398321</v>
      </c>
      <c r="J56" s="34">
        <v>278.26314313380863</v>
      </c>
      <c r="K56" s="34">
        <v>300.3124145610509</v>
      </c>
      <c r="L56" s="34">
        <v>322.93572629912524</v>
      </c>
      <c r="M56" s="34">
        <v>348.37039474606354</v>
      </c>
      <c r="N56" s="34">
        <v>294.17360413799179</v>
      </c>
      <c r="O56" s="34">
        <v>300.81290194528447</v>
      </c>
      <c r="P56" s="34">
        <v>306.03170478932225</v>
      </c>
      <c r="Q56" s="34">
        <v>309.83819990785923</v>
      </c>
      <c r="R56" s="34">
        <v>11839.888193545648</v>
      </c>
    </row>
    <row r="57" spans="2:19">
      <c r="B57" s="25" t="s">
        <v>19</v>
      </c>
      <c r="C57" s="34" t="str">
        <f t="shared" si="1"/>
        <v>SA</v>
      </c>
      <c r="D57" s="34">
        <v>94.469553196762718</v>
      </c>
      <c r="E57" s="34">
        <v>94.392997643118633</v>
      </c>
      <c r="F57" s="34">
        <v>94.010219874897757</v>
      </c>
      <c r="G57" s="34">
        <v>93.933664321254582</v>
      </c>
      <c r="H57" s="34">
        <v>94.278164312652734</v>
      </c>
      <c r="I57" s="34">
        <v>99.44250526397218</v>
      </c>
      <c r="J57" s="34">
        <v>105.30691639040833</v>
      </c>
      <c r="K57" s="34">
        <v>109.44062150915079</v>
      </c>
      <c r="L57" s="34">
        <v>113.16702114948384</v>
      </c>
      <c r="M57" s="34">
        <v>116.35385325352217</v>
      </c>
      <c r="N57" s="34">
        <v>115.30325293747501</v>
      </c>
      <c r="O57" s="34">
        <v>118.45024641632881</v>
      </c>
      <c r="P57" s="34">
        <v>121.05683607221454</v>
      </c>
      <c r="Q57" s="34">
        <v>123.32121693432055</v>
      </c>
      <c r="R57" s="34">
        <v>4744.2667160789715</v>
      </c>
    </row>
    <row r="58" spans="2:19">
      <c r="B58" s="25" t="s">
        <v>21</v>
      </c>
      <c r="C58" s="34" t="str">
        <f t="shared" si="1"/>
        <v>Tas</v>
      </c>
      <c r="D58" s="34">
        <v>32.914810138488292</v>
      </c>
      <c r="E58" s="34">
        <v>34.947470531562658</v>
      </c>
      <c r="F58" s="34">
        <v>36.601788473240276</v>
      </c>
      <c r="G58" s="34">
        <v>38.306365913332911</v>
      </c>
      <c r="H58" s="34">
        <v>39.823826285972473</v>
      </c>
      <c r="I58" s="34">
        <v>41.097419345141361</v>
      </c>
      <c r="J58" s="34">
        <v>42.141036471791267</v>
      </c>
      <c r="K58" s="34">
        <v>45.733437311209627</v>
      </c>
      <c r="L58" s="34">
        <v>46.374126348392338</v>
      </c>
      <c r="M58" s="34">
        <v>46.889602389195488</v>
      </c>
      <c r="N58" s="34">
        <v>47.429668885097271</v>
      </c>
      <c r="O58" s="34">
        <v>47.991401422202443</v>
      </c>
      <c r="P58" s="34">
        <v>46.573811173318518</v>
      </c>
      <c r="Q58" s="34">
        <v>46.798134446087261</v>
      </c>
      <c r="R58" s="34">
        <v>1866.2154195381952</v>
      </c>
    </row>
    <row r="59" spans="2:19">
      <c r="B59" s="25" t="s">
        <v>23</v>
      </c>
      <c r="C59" s="34" t="str">
        <f t="shared" si="1"/>
        <v>Vic</v>
      </c>
      <c r="D59" s="34">
        <v>56.708734693096176</v>
      </c>
      <c r="E59" s="34">
        <v>58.42718119894721</v>
      </c>
      <c r="F59" s="34">
        <v>59.966709545594313</v>
      </c>
      <c r="G59" s="34">
        <v>61.656029839481562</v>
      </c>
      <c r="H59" s="34">
        <v>63.403602557296836</v>
      </c>
      <c r="I59" s="34">
        <v>77.279391339176982</v>
      </c>
      <c r="J59" s="34">
        <v>83.772749573980036</v>
      </c>
      <c r="K59" s="34">
        <v>90.120234904684366</v>
      </c>
      <c r="L59" s="34">
        <v>96.200317581305626</v>
      </c>
      <c r="M59" s="34">
        <v>102.07436470974244</v>
      </c>
      <c r="N59" s="34">
        <v>111.21447538761868</v>
      </c>
      <c r="O59" s="34">
        <v>118.63751335071584</v>
      </c>
      <c r="P59" s="34">
        <v>124.8768569294798</v>
      </c>
      <c r="Q59" s="34">
        <v>142.21036965697203</v>
      </c>
      <c r="R59" s="34">
        <v>4865.4195137573997</v>
      </c>
      <c r="S59" s="34" t="s">
        <v>103</v>
      </c>
    </row>
    <row r="60" spans="2:19">
      <c r="B60" s="25" t="s">
        <v>25</v>
      </c>
      <c r="C60" s="34" t="str">
        <f t="shared" si="1"/>
        <v>Vic</v>
      </c>
      <c r="D60" s="34">
        <v>42.528430354254851</v>
      </c>
      <c r="E60" s="34">
        <v>43.668513508257547</v>
      </c>
      <c r="F60" s="34">
        <v>44.750344238333582</v>
      </c>
      <c r="G60" s="34">
        <v>46.381412108294171</v>
      </c>
      <c r="H60" s="34">
        <v>47.305129116282387</v>
      </c>
      <c r="I60" s="34">
        <v>47.412840262079726</v>
      </c>
      <c r="J60" s="34">
        <v>50.176611009036151</v>
      </c>
      <c r="K60" s="34">
        <v>53.317467022908204</v>
      </c>
      <c r="L60" s="34">
        <v>56.240438195685101</v>
      </c>
      <c r="M60" s="34">
        <v>59.035600357950443</v>
      </c>
      <c r="N60" s="34">
        <v>56.248883731723708</v>
      </c>
      <c r="O60" s="34">
        <v>59.122247498584102</v>
      </c>
      <c r="P60" s="34">
        <v>61.169504442257676</v>
      </c>
      <c r="Q60" s="34">
        <v>62.283346235362842</v>
      </c>
      <c r="R60" s="34">
        <v>2209.9473328352528</v>
      </c>
    </row>
    <row r="61" spans="2:19">
      <c r="B61" s="25" t="s">
        <v>26</v>
      </c>
      <c r="C61" s="34" t="str">
        <f t="shared" si="1"/>
        <v>Vic</v>
      </c>
      <c r="D61" s="34">
        <v>24.490983373949916</v>
      </c>
      <c r="E61" s="34">
        <v>24.595005559534115</v>
      </c>
      <c r="F61" s="34">
        <v>24.778084606162338</v>
      </c>
      <c r="G61" s="34">
        <v>24.711510407388459</v>
      </c>
      <c r="H61" s="34">
        <v>24.911233003710095</v>
      </c>
      <c r="I61" s="34">
        <v>28.097435966866101</v>
      </c>
      <c r="J61" s="34">
        <v>29.472655615723625</v>
      </c>
      <c r="K61" s="34">
        <v>30.689661506835819</v>
      </c>
      <c r="L61" s="34">
        <v>31.920314505698343</v>
      </c>
      <c r="M61" s="34">
        <v>32.816038442145327</v>
      </c>
      <c r="N61" s="34">
        <v>38.354982793510999</v>
      </c>
      <c r="O61" s="34">
        <v>41.547680792800293</v>
      </c>
      <c r="P61" s="34">
        <v>43.571584342204005</v>
      </c>
      <c r="Q61" s="34">
        <v>45.391677866482951</v>
      </c>
      <c r="R61" s="34">
        <v>1650.1438810171933</v>
      </c>
    </row>
    <row r="62" spans="2:19">
      <c r="B62" s="25" t="s">
        <v>27</v>
      </c>
      <c r="C62" s="34" t="str">
        <f t="shared" si="1"/>
        <v>Vic</v>
      </c>
      <c r="D62" s="34">
        <v>69.540911506766406</v>
      </c>
      <c r="E62" s="34">
        <v>71.962547987167</v>
      </c>
      <c r="F62" s="34">
        <v>74.509011090268814</v>
      </c>
      <c r="G62" s="34">
        <v>76.855751597048766</v>
      </c>
      <c r="H62" s="34">
        <v>79.248261865485802</v>
      </c>
      <c r="I62" s="34">
        <v>81.590194504109149</v>
      </c>
      <c r="J62" s="34">
        <v>86.440732215944081</v>
      </c>
      <c r="K62" s="34">
        <v>91.229640747116264</v>
      </c>
      <c r="L62" s="34">
        <v>96.21915589813625</v>
      </c>
      <c r="M62" s="34">
        <v>100.97379459441254</v>
      </c>
      <c r="N62" s="34">
        <v>107.69564066033718</v>
      </c>
      <c r="O62" s="34">
        <v>114.24592685342895</v>
      </c>
      <c r="P62" s="34">
        <v>121.23997774422151</v>
      </c>
      <c r="Q62" s="34">
        <v>144.22392767460769</v>
      </c>
      <c r="R62" s="34">
        <v>4640.8117043071952</v>
      </c>
      <c r="S62" s="34" t="s">
        <v>158</v>
      </c>
    </row>
    <row r="63" spans="2:19">
      <c r="B63" s="25" t="s">
        <v>28</v>
      </c>
      <c r="C63" s="34" t="str">
        <f t="shared" si="1"/>
        <v>Vic</v>
      </c>
      <c r="D63" s="34">
        <v>51.128984658358149</v>
      </c>
      <c r="E63" s="34">
        <v>51.174754420015461</v>
      </c>
      <c r="F63" s="34">
        <v>51.124823770934881</v>
      </c>
      <c r="G63" s="34">
        <v>51.936196818491908</v>
      </c>
      <c r="H63" s="34">
        <v>53.417472741210986</v>
      </c>
      <c r="I63" s="34">
        <v>51.045113624308897</v>
      </c>
      <c r="J63" s="34">
        <v>54.26230360564773</v>
      </c>
      <c r="K63" s="34">
        <v>56.170687830657471</v>
      </c>
      <c r="L63" s="34">
        <v>57.374170362897985</v>
      </c>
      <c r="M63" s="34">
        <v>58.412658569097403</v>
      </c>
      <c r="N63" s="34">
        <v>66.578987676052748</v>
      </c>
      <c r="O63" s="34">
        <v>69.36476828322111</v>
      </c>
      <c r="P63" s="34">
        <v>71.033204698461304</v>
      </c>
      <c r="Q63" s="34">
        <v>72.194232333703894</v>
      </c>
      <c r="R63" s="34">
        <v>2589.5161813047257</v>
      </c>
    </row>
    <row r="64" spans="2:19">
      <c r="B64" s="25" t="s">
        <v>40</v>
      </c>
      <c r="C64" s="34" t="str">
        <f t="shared" si="1"/>
        <v>NT</v>
      </c>
      <c r="D64" s="34">
        <v>13.337654995144248</v>
      </c>
      <c r="E64" s="34">
        <v>13.593778901865733</v>
      </c>
      <c r="F64" s="34">
        <v>14.850591607648084</v>
      </c>
      <c r="G64" s="34">
        <v>15.911079464611817</v>
      </c>
      <c r="H64" s="34">
        <v>17.877284160608838</v>
      </c>
      <c r="I64" s="34">
        <v>19.992736653748125</v>
      </c>
      <c r="J64" s="34">
        <v>21.138562029084255</v>
      </c>
      <c r="K64" s="34">
        <v>23.648295298670405</v>
      </c>
      <c r="L64" s="34">
        <v>25.458080451637102</v>
      </c>
      <c r="M64" s="34">
        <v>26.317517291179229</v>
      </c>
      <c r="N64" s="34">
        <v>26.768437866897671</v>
      </c>
      <c r="O64" s="34">
        <v>26.765058789537079</v>
      </c>
      <c r="P64" s="34">
        <v>26.519000023096169</v>
      </c>
      <c r="Q64" s="34">
        <v>26.13543792961832</v>
      </c>
      <c r="R64" s="34">
        <v>1009.0068010515305</v>
      </c>
    </row>
    <row r="65" spans="2:19" ht="15.75" thickBot="1">
      <c r="B65" s="26" t="s">
        <v>59</v>
      </c>
    </row>
    <row r="68" spans="2:19" ht="15.75">
      <c r="B68" s="6" t="s">
        <v>45</v>
      </c>
    </row>
    <row r="69" spans="2:19" ht="15.75" thickBot="1">
      <c r="B69" s="26" t="s">
        <v>96</v>
      </c>
      <c r="C69" s="26" t="s">
        <v>0</v>
      </c>
      <c r="D69" s="27" t="s">
        <v>1</v>
      </c>
      <c r="E69" s="27" t="s">
        <v>2</v>
      </c>
      <c r="F69" s="27" t="s">
        <v>3</v>
      </c>
      <c r="G69" s="27" t="s">
        <v>4</v>
      </c>
      <c r="H69" s="27" t="s">
        <v>5</v>
      </c>
      <c r="I69" s="27" t="s">
        <v>6</v>
      </c>
      <c r="J69" s="27" t="s">
        <v>7</v>
      </c>
      <c r="K69" s="27" t="s">
        <v>8</v>
      </c>
      <c r="L69" s="27" t="s">
        <v>9</v>
      </c>
      <c r="M69" s="27" t="s">
        <v>10</v>
      </c>
      <c r="N69" s="27">
        <v>2016</v>
      </c>
      <c r="O69" s="27">
        <v>2017</v>
      </c>
      <c r="P69" s="27">
        <v>2018</v>
      </c>
      <c r="Q69" s="27" t="s">
        <v>100</v>
      </c>
      <c r="R69" s="27" t="s">
        <v>100</v>
      </c>
    </row>
    <row r="70" spans="2:19">
      <c r="B70" s="25" t="s">
        <v>43</v>
      </c>
      <c r="C70" s="34" t="str">
        <f>C10</f>
        <v>ACT</v>
      </c>
      <c r="D70" s="34">
        <v>195.13000398238853</v>
      </c>
      <c r="E70" s="34">
        <v>196.86859500493244</v>
      </c>
      <c r="F70" s="34">
        <v>186.36710326630612</v>
      </c>
      <c r="G70" s="34">
        <v>161.16730527645416</v>
      </c>
      <c r="H70" s="34">
        <v>137.93120870755138</v>
      </c>
      <c r="I70" s="34">
        <v>127.96818719130852</v>
      </c>
      <c r="J70" s="34">
        <v>110.40830753963678</v>
      </c>
      <c r="K70" s="34">
        <v>100.60608235354152</v>
      </c>
      <c r="L70" s="34">
        <v>86.291286905029096</v>
      </c>
      <c r="M70" s="34">
        <v>86.389487611439449</v>
      </c>
      <c r="N70" s="34">
        <v>73.279423650158265</v>
      </c>
      <c r="O70" s="34">
        <v>61.465611096219845</v>
      </c>
      <c r="P70" s="34">
        <v>44.15624717190326</v>
      </c>
      <c r="Q70" s="34">
        <v>26.444084208753452</v>
      </c>
      <c r="R70" s="34">
        <v>999.23547977035969</v>
      </c>
      <c r="S70" s="64" t="s">
        <v>155</v>
      </c>
    </row>
    <row r="71" spans="2:19">
      <c r="B71" s="25" t="s">
        <v>12</v>
      </c>
      <c r="C71" s="34" t="str">
        <f t="shared" ref="C71:C83" si="2">C11</f>
        <v>NSW</v>
      </c>
      <c r="D71" s="34">
        <v>182.46764805363091</v>
      </c>
      <c r="E71" s="34">
        <v>201.72203860603258</v>
      </c>
      <c r="F71" s="34">
        <v>222.71759223549088</v>
      </c>
      <c r="G71" s="34">
        <v>244.97060727564531</v>
      </c>
      <c r="H71" s="34">
        <v>315.26431365845201</v>
      </c>
      <c r="I71" s="34">
        <v>355.07930069544818</v>
      </c>
      <c r="J71" s="34">
        <v>394.94433284583465</v>
      </c>
      <c r="K71" s="34">
        <v>418.91260176555988</v>
      </c>
      <c r="L71" s="34">
        <v>424.93154706053974</v>
      </c>
      <c r="M71" s="34">
        <v>426.10682394407195</v>
      </c>
      <c r="N71" s="34">
        <v>419.79170376101683</v>
      </c>
      <c r="O71" s="34">
        <v>416.90102956692863</v>
      </c>
      <c r="P71" s="34">
        <v>418.79335420634743</v>
      </c>
      <c r="Q71" s="34">
        <v>426.04002341198247</v>
      </c>
      <c r="R71" s="34">
        <v>16260.280064907569</v>
      </c>
    </row>
    <row r="72" spans="2:19">
      <c r="B72" s="25" t="s">
        <v>14</v>
      </c>
      <c r="C72" s="34" t="str">
        <f t="shared" si="2"/>
        <v>NSW</v>
      </c>
      <c r="D72" s="34">
        <v>100.49736053961169</v>
      </c>
      <c r="E72" s="34">
        <v>108.3114201972603</v>
      </c>
      <c r="F72" s="34">
        <v>114.92489974689488</v>
      </c>
      <c r="G72" s="34">
        <v>123.87482481258667</v>
      </c>
      <c r="H72" s="34">
        <v>129.91229260923865</v>
      </c>
      <c r="I72" s="34">
        <v>139.2004411329126</v>
      </c>
      <c r="J72" s="34">
        <v>152.25620587835874</v>
      </c>
      <c r="K72" s="34">
        <v>162.89373709499978</v>
      </c>
      <c r="L72" s="34">
        <v>165.99843815281474</v>
      </c>
      <c r="M72" s="34">
        <v>171.08040155051458</v>
      </c>
      <c r="N72" s="34">
        <v>170.95513997193666</v>
      </c>
      <c r="O72" s="34">
        <v>169.79996127424329</v>
      </c>
      <c r="P72" s="34">
        <v>173.20502546308035</v>
      </c>
      <c r="Q72" s="34">
        <v>177.3081915517605</v>
      </c>
      <c r="R72" s="34">
        <v>6765.7851051650323</v>
      </c>
    </row>
    <row r="73" spans="2:19">
      <c r="B73" s="25" t="s">
        <v>15</v>
      </c>
      <c r="C73" s="34" t="str">
        <f t="shared" si="2"/>
        <v>NSW</v>
      </c>
      <c r="D73" s="34">
        <v>108.42368609152709</v>
      </c>
      <c r="E73" s="34">
        <v>119.21584165480272</v>
      </c>
      <c r="F73" s="34">
        <v>131.10250901086783</v>
      </c>
      <c r="G73" s="34">
        <v>145.00571402275273</v>
      </c>
      <c r="H73" s="34">
        <v>158.90212588200666</v>
      </c>
      <c r="I73" s="34">
        <v>172.44551158548074</v>
      </c>
      <c r="J73" s="34">
        <v>187.59677461526917</v>
      </c>
      <c r="K73" s="34">
        <v>198.21788604913127</v>
      </c>
      <c r="L73" s="34">
        <v>201.47730677327309</v>
      </c>
      <c r="M73" s="34">
        <v>207.70018883636567</v>
      </c>
      <c r="N73" s="34">
        <v>211.2258229824065</v>
      </c>
      <c r="O73" s="34">
        <v>213.88658108525578</v>
      </c>
      <c r="P73" s="34">
        <v>215.92635556072128</v>
      </c>
      <c r="Q73" s="34">
        <v>220.20461018374954</v>
      </c>
      <c r="R73" s="34">
        <v>8523.4556034694142</v>
      </c>
    </row>
    <row r="74" spans="2:19">
      <c r="B74" s="25" t="s">
        <v>16</v>
      </c>
      <c r="C74" s="34" t="str">
        <f t="shared" si="2"/>
        <v>Qld</v>
      </c>
      <c r="D74" s="34">
        <v>183.56813448310186</v>
      </c>
      <c r="E74" s="34">
        <v>200.72237976930319</v>
      </c>
      <c r="F74" s="34">
        <v>214.98282900856339</v>
      </c>
      <c r="G74" s="34">
        <v>233.56083578063954</v>
      </c>
      <c r="H74" s="34">
        <v>256.74759933553287</v>
      </c>
      <c r="I74" s="34">
        <v>279.70420985202327</v>
      </c>
      <c r="J74" s="34">
        <v>299.87433817243254</v>
      </c>
      <c r="K74" s="34">
        <v>317.31856175490975</v>
      </c>
      <c r="L74" s="34">
        <v>329.39141147491137</v>
      </c>
      <c r="M74" s="34">
        <v>324.9044287211309</v>
      </c>
      <c r="N74" s="34">
        <v>330.14734646010038</v>
      </c>
      <c r="O74" s="34">
        <v>334.38715396123371</v>
      </c>
      <c r="P74" s="34">
        <v>337.23777162317856</v>
      </c>
      <c r="Q74" s="34">
        <v>339.1383415686505</v>
      </c>
      <c r="R74" s="34">
        <v>12985.331345963903</v>
      </c>
    </row>
    <row r="75" spans="2:19">
      <c r="B75" s="25" t="s">
        <v>18</v>
      </c>
      <c r="C75" s="34" t="str">
        <f t="shared" si="2"/>
        <v>Qld</v>
      </c>
      <c r="D75" s="34">
        <v>171.28813337360771</v>
      </c>
      <c r="E75" s="34">
        <v>188.05086637041404</v>
      </c>
      <c r="F75" s="34">
        <v>201.54902357915034</v>
      </c>
      <c r="G75" s="34">
        <v>216.66112065278685</v>
      </c>
      <c r="H75" s="34">
        <v>233.30323797733763</v>
      </c>
      <c r="I75" s="34">
        <v>247.87113225067515</v>
      </c>
      <c r="J75" s="34">
        <v>260.23734813473129</v>
      </c>
      <c r="K75" s="34">
        <v>274.12574088820838</v>
      </c>
      <c r="L75" s="34">
        <v>284.1006593277034</v>
      </c>
      <c r="M75" s="34">
        <v>287.1129258322253</v>
      </c>
      <c r="N75" s="34">
        <v>301.91854053567658</v>
      </c>
      <c r="O75" s="34">
        <v>307.58383291962127</v>
      </c>
      <c r="P75" s="34">
        <v>302.35160329258542</v>
      </c>
      <c r="Q75" s="34">
        <v>298.46555075905417</v>
      </c>
      <c r="R75" s="34">
        <v>11633.093805828259</v>
      </c>
      <c r="S75" s="34" t="s">
        <v>159</v>
      </c>
    </row>
    <row r="76" spans="2:19">
      <c r="B76" s="25" t="s">
        <v>19</v>
      </c>
      <c r="C76" s="34" t="str">
        <f t="shared" si="2"/>
        <v>SA</v>
      </c>
      <c r="D76" s="34">
        <v>99.441339768806301</v>
      </c>
      <c r="E76" s="34">
        <v>98.449643743610068</v>
      </c>
      <c r="F76" s="34">
        <v>97.112470629026575</v>
      </c>
      <c r="G76" s="34">
        <v>97.071710286496909</v>
      </c>
      <c r="H76" s="34">
        <v>94.639504329445117</v>
      </c>
      <c r="I76" s="34">
        <v>97.803385678318591</v>
      </c>
      <c r="J76" s="34">
        <v>102.21700728251926</v>
      </c>
      <c r="K76" s="34">
        <v>106.21728355116466</v>
      </c>
      <c r="L76" s="34">
        <v>108.27444437779695</v>
      </c>
      <c r="M76" s="34">
        <v>109.87717221472576</v>
      </c>
      <c r="N76" s="34">
        <v>111.10085488195591</v>
      </c>
      <c r="O76" s="34">
        <v>110.8055785129086</v>
      </c>
      <c r="P76" s="34">
        <v>113.07262351703048</v>
      </c>
      <c r="Q76" s="34">
        <v>115.0521071075118</v>
      </c>
      <c r="R76" s="34">
        <v>4398.5129961205967</v>
      </c>
    </row>
    <row r="77" spans="2:19">
      <c r="B77" s="25" t="s">
        <v>21</v>
      </c>
      <c r="C77" s="34" t="str">
        <f t="shared" si="2"/>
        <v>Tas</v>
      </c>
      <c r="D77" s="34">
        <v>31.742815837511898</v>
      </c>
      <c r="E77" s="34">
        <v>35.385945019864266</v>
      </c>
      <c r="F77" s="34">
        <v>36.774366989952114</v>
      </c>
      <c r="G77" s="34">
        <v>39.599168595227638</v>
      </c>
      <c r="H77" s="34">
        <v>41.765615356172248</v>
      </c>
      <c r="I77" s="34">
        <v>43.682684916526114</v>
      </c>
      <c r="J77" s="34">
        <v>45.050305436700683</v>
      </c>
      <c r="K77" s="34">
        <v>45.217794203794483</v>
      </c>
      <c r="L77" s="34">
        <v>45.479988752161489</v>
      </c>
      <c r="M77" s="34">
        <v>45.400277378673536</v>
      </c>
      <c r="N77" s="34">
        <v>45.962402102893975</v>
      </c>
      <c r="O77" s="34">
        <v>45.517980474950718</v>
      </c>
      <c r="P77" s="34">
        <v>47.707594972760944</v>
      </c>
      <c r="Q77" s="34">
        <v>48.118081699295999</v>
      </c>
      <c r="R77" s="34">
        <v>1836.6677941490582</v>
      </c>
    </row>
    <row r="78" spans="2:19">
      <c r="B78" s="25" t="s">
        <v>23</v>
      </c>
      <c r="C78" s="34" t="str">
        <f t="shared" si="2"/>
        <v>Vic</v>
      </c>
      <c r="D78" s="34">
        <v>55.267628833618573</v>
      </c>
      <c r="E78" s="34">
        <v>58.043028368253317</v>
      </c>
      <c r="F78" s="34">
        <v>59.774923319404024</v>
      </c>
      <c r="G78" s="34">
        <v>66.690074160493623</v>
      </c>
      <c r="H78" s="34">
        <v>72.248171823192024</v>
      </c>
      <c r="I78" s="34">
        <v>75.946642559520569</v>
      </c>
      <c r="J78" s="34">
        <v>83.728473057500196</v>
      </c>
      <c r="K78" s="34">
        <v>91.442147025302347</v>
      </c>
      <c r="L78" s="34">
        <v>99.441422125961708</v>
      </c>
      <c r="M78" s="34">
        <v>105.77771615464599</v>
      </c>
      <c r="N78" s="34">
        <v>109.82889084348199</v>
      </c>
      <c r="O78" s="34">
        <v>113.6823520696862</v>
      </c>
      <c r="P78" s="34">
        <v>118.86661978647135</v>
      </c>
      <c r="Q78" s="34">
        <v>4398.1380777900667</v>
      </c>
      <c r="R78" s="34">
        <v>4536.4337305872186</v>
      </c>
    </row>
    <row r="79" spans="2:19">
      <c r="B79" s="25" t="s">
        <v>25</v>
      </c>
      <c r="C79" s="34" t="str">
        <f t="shared" si="2"/>
        <v>Vic</v>
      </c>
      <c r="D79" s="34">
        <v>40.713673302795087</v>
      </c>
      <c r="E79" s="34">
        <v>41.665062015311378</v>
      </c>
      <c r="F79" s="34">
        <v>40.729774019001297</v>
      </c>
      <c r="G79" s="34">
        <v>43.158292507013584</v>
      </c>
      <c r="H79" s="34">
        <v>44.425222345442762</v>
      </c>
      <c r="I79" s="34">
        <v>46.53143008531606</v>
      </c>
      <c r="J79" s="34">
        <v>48.659351380659473</v>
      </c>
      <c r="K79" s="34">
        <v>50.577539089392076</v>
      </c>
      <c r="L79" s="34">
        <v>52.733333911980026</v>
      </c>
      <c r="M79" s="34">
        <v>54.175765767946586</v>
      </c>
      <c r="N79" s="34">
        <v>55.210104822067478</v>
      </c>
      <c r="O79" s="34">
        <v>54.562935159612152</v>
      </c>
      <c r="P79" s="34">
        <v>54.146122665190205</v>
      </c>
      <c r="Q79" s="34">
        <v>1919.2319131175068</v>
      </c>
      <c r="R79" s="34">
        <v>1938.7248590550951</v>
      </c>
    </row>
    <row r="80" spans="2:19">
      <c r="B80" s="25" t="s">
        <v>26</v>
      </c>
      <c r="C80" s="34" t="str">
        <f t="shared" si="2"/>
        <v>Vic</v>
      </c>
      <c r="D80" s="34">
        <v>24.160960638340725</v>
      </c>
      <c r="E80" s="34">
        <v>25.417268360886624</v>
      </c>
      <c r="F80" s="34">
        <v>24.56160098508019</v>
      </c>
      <c r="G80" s="34">
        <v>26.409741076237879</v>
      </c>
      <c r="H80" s="34">
        <v>26.373734137189786</v>
      </c>
      <c r="I80" s="34">
        <v>28.712802431140517</v>
      </c>
      <c r="J80" s="34">
        <v>31.205131505733334</v>
      </c>
      <c r="K80" s="34">
        <v>33.055245373937396</v>
      </c>
      <c r="L80" s="34">
        <v>34.88413832821152</v>
      </c>
      <c r="M80" s="34">
        <v>36.471178971333984</v>
      </c>
      <c r="N80" s="34">
        <v>37.751982594121046</v>
      </c>
      <c r="O80" s="34">
        <v>39.24975428946027</v>
      </c>
      <c r="P80" s="34">
        <v>40.599017466628766</v>
      </c>
      <c r="Q80" s="34">
        <v>1458.2983179001717</v>
      </c>
      <c r="R80" s="34">
        <v>1473.3775627261334</v>
      </c>
    </row>
    <row r="81" spans="2:19">
      <c r="B81" s="25" t="s">
        <v>27</v>
      </c>
      <c r="C81" s="34" t="str">
        <f t="shared" si="2"/>
        <v>Vic</v>
      </c>
      <c r="D81" s="34">
        <v>67.97697278087071</v>
      </c>
      <c r="E81" s="34">
        <v>71.301043094891611</v>
      </c>
      <c r="F81" s="34">
        <v>71.163737205404686</v>
      </c>
      <c r="G81" s="34">
        <v>75.28797116690339</v>
      </c>
      <c r="H81" s="34">
        <v>76.368548122659831</v>
      </c>
      <c r="I81" s="34">
        <v>79.941688649060325</v>
      </c>
      <c r="J81" s="34">
        <v>85.664210552773056</v>
      </c>
      <c r="K81" s="34">
        <v>90.620247450546231</v>
      </c>
      <c r="L81" s="34">
        <v>96.504093428653505</v>
      </c>
      <c r="M81" s="34">
        <v>101.62670568603289</v>
      </c>
      <c r="N81" s="34">
        <v>104.99278510586873</v>
      </c>
      <c r="O81" s="34">
        <v>108.76529083183141</v>
      </c>
      <c r="P81" s="34">
        <v>113.35576899134639</v>
      </c>
      <c r="Q81" s="34">
        <v>4174.7125663655379</v>
      </c>
      <c r="R81" s="34">
        <v>4354.7622970216562</v>
      </c>
    </row>
    <row r="82" spans="2:19">
      <c r="B82" s="25" t="s">
        <v>28</v>
      </c>
      <c r="C82" s="34" t="str">
        <f t="shared" si="2"/>
        <v>Vic</v>
      </c>
      <c r="D82" s="34">
        <v>49.171294360145339</v>
      </c>
      <c r="E82" s="34">
        <v>49.391045148196326</v>
      </c>
      <c r="F82" s="34">
        <v>47.08809315957842</v>
      </c>
      <c r="G82" s="34">
        <v>49.635768082280947</v>
      </c>
      <c r="H82" s="34">
        <v>47.634030142955908</v>
      </c>
      <c r="I82" s="34">
        <v>50.836760152847091</v>
      </c>
      <c r="J82" s="34">
        <v>54.896962117901239</v>
      </c>
      <c r="K82" s="34">
        <v>57.326228772147715</v>
      </c>
      <c r="L82" s="34">
        <v>60.190766779849127</v>
      </c>
      <c r="M82" s="34">
        <v>64.012573992868965</v>
      </c>
      <c r="N82" s="34">
        <v>64.73267719256728</v>
      </c>
      <c r="O82" s="34">
        <v>61.921629915232643</v>
      </c>
      <c r="P82" s="34">
        <v>61.809153422986128</v>
      </c>
      <c r="Q82" s="34">
        <v>2346.5985755107781</v>
      </c>
      <c r="R82" s="34">
        <v>2366.7373387609919</v>
      </c>
    </row>
    <row r="83" spans="2:19">
      <c r="B83" s="25" t="s">
        <v>40</v>
      </c>
      <c r="C83" s="34" t="str">
        <f t="shared" si="2"/>
        <v>NT</v>
      </c>
      <c r="D83" s="34">
        <v>13.337654995144248</v>
      </c>
      <c r="E83" s="34">
        <v>13.593778901865733</v>
      </c>
      <c r="F83" s="34">
        <v>14.850591607648084</v>
      </c>
      <c r="G83" s="34">
        <v>15.911079464611817</v>
      </c>
      <c r="H83" s="34">
        <v>17.877284160608838</v>
      </c>
      <c r="I83" s="34">
        <v>19.992736653748125</v>
      </c>
      <c r="J83" s="34">
        <v>21.138562029084255</v>
      </c>
      <c r="K83" s="34">
        <v>23.648295298670405</v>
      </c>
      <c r="L83" s="34">
        <v>25.458080451637102</v>
      </c>
      <c r="M83" s="34">
        <v>26.317517291179229</v>
      </c>
      <c r="N83" s="34">
        <v>26.768437866897671</v>
      </c>
      <c r="O83" s="34">
        <v>26.765058789537079</v>
      </c>
      <c r="P83" s="34">
        <v>26.519000023096169</v>
      </c>
      <c r="Q83" s="34">
        <v>26.13543792961832</v>
      </c>
      <c r="R83" s="34">
        <v>1029.9825888179398</v>
      </c>
    </row>
    <row r="84" spans="2:19" ht="15.75" thickBot="1">
      <c r="B84" s="26" t="s">
        <v>59</v>
      </c>
    </row>
    <row r="87" spans="2:19" ht="27.75">
      <c r="B87" s="298" t="s">
        <v>47</v>
      </c>
      <c r="C87" s="298"/>
      <c r="D87" s="298"/>
      <c r="E87" s="298"/>
      <c r="F87" s="298"/>
      <c r="G87" s="298"/>
      <c r="H87" s="298"/>
      <c r="I87" s="298"/>
      <c r="J87" s="298"/>
      <c r="K87" s="298"/>
      <c r="L87" s="298"/>
      <c r="M87" s="298"/>
      <c r="N87" s="298"/>
    </row>
    <row r="90" spans="2:19" ht="15.75">
      <c r="B90" s="6" t="s">
        <v>48</v>
      </c>
    </row>
    <row r="91" spans="2:19" ht="15.75" thickBot="1">
      <c r="B91" s="26" t="s">
        <v>96</v>
      </c>
      <c r="C91" s="26" t="s">
        <v>0</v>
      </c>
      <c r="D91" s="27" t="s">
        <v>1</v>
      </c>
      <c r="E91" s="27" t="s">
        <v>2</v>
      </c>
      <c r="F91" s="27" t="s">
        <v>3</v>
      </c>
      <c r="G91" s="27" t="s">
        <v>4</v>
      </c>
      <c r="H91" s="27" t="s">
        <v>5</v>
      </c>
      <c r="I91" s="27" t="s">
        <v>6</v>
      </c>
      <c r="J91" s="27" t="s">
        <v>7</v>
      </c>
      <c r="K91" s="27" t="s">
        <v>8</v>
      </c>
      <c r="L91" s="27" t="s">
        <v>9</v>
      </c>
      <c r="M91" s="27" t="s">
        <v>10</v>
      </c>
      <c r="N91" s="27">
        <v>2016</v>
      </c>
      <c r="O91" s="27">
        <v>2017</v>
      </c>
      <c r="P91" s="27">
        <v>2018</v>
      </c>
      <c r="Q91" s="27" t="s">
        <v>100</v>
      </c>
      <c r="R91" s="27" t="s">
        <v>100</v>
      </c>
    </row>
    <row r="92" spans="2:19">
      <c r="B92" s="25" t="s">
        <v>43</v>
      </c>
      <c r="C92" s="34" t="str">
        <f>C10</f>
        <v>ACT</v>
      </c>
      <c r="D92" s="34">
        <v>4.2531170822260229</v>
      </c>
      <c r="E92" s="34">
        <v>3.8450676082725082</v>
      </c>
      <c r="F92" s="34">
        <v>4.1007293956840059</v>
      </c>
      <c r="G92" s="34">
        <v>4.2979245573257536</v>
      </c>
      <c r="H92" s="34">
        <v>17.050153968120817</v>
      </c>
      <c r="I92" s="34">
        <v>15.522869053317912</v>
      </c>
      <c r="J92" s="34">
        <v>15.184969481493582</v>
      </c>
      <c r="K92" s="34">
        <v>13.486427201603469</v>
      </c>
      <c r="L92" s="34">
        <v>12.901608319773246</v>
      </c>
      <c r="M92" s="34">
        <v>9.0224180845685424</v>
      </c>
      <c r="N92" s="34">
        <v>7.4900741548015617</v>
      </c>
      <c r="O92" s="34">
        <v>8.0024382114223869</v>
      </c>
      <c r="P92" s="34">
        <v>6.9678093104153263</v>
      </c>
      <c r="Q92" s="34">
        <v>6.8371604761106397</v>
      </c>
      <c r="R92" s="34">
        <v>58.939858352117767</v>
      </c>
      <c r="S92" s="64" t="s">
        <v>155</v>
      </c>
    </row>
    <row r="93" spans="2:19">
      <c r="B93" s="25" t="s">
        <v>12</v>
      </c>
      <c r="C93" s="34" t="str">
        <f t="shared" ref="C93:C105" si="3">C11</f>
        <v>NSW</v>
      </c>
      <c r="D93" s="34">
        <v>17.223809248863404</v>
      </c>
      <c r="E93" s="34">
        <v>22.324759963308338</v>
      </c>
      <c r="F93" s="34">
        <v>22.174959262206812</v>
      </c>
      <c r="G93" s="34">
        <v>22.344180500947687</v>
      </c>
      <c r="H93" s="34">
        <v>47.350383724900439</v>
      </c>
      <c r="I93" s="34">
        <v>48.43895627714096</v>
      </c>
      <c r="J93" s="34">
        <v>54.867375540786043</v>
      </c>
      <c r="K93" s="34">
        <v>55.595356813924354</v>
      </c>
      <c r="L93" s="34">
        <v>53.991036908222213</v>
      </c>
      <c r="M93" s="34">
        <v>17.969624879137768</v>
      </c>
      <c r="N93" s="34">
        <v>19.129760849229683</v>
      </c>
      <c r="O93" s="34">
        <v>19.390186123098374</v>
      </c>
      <c r="P93" s="34">
        <v>17.652651915745764</v>
      </c>
      <c r="Q93" s="34">
        <v>15.415070511343743</v>
      </c>
      <c r="R93" s="34">
        <v>659.80574326689748</v>
      </c>
    </row>
    <row r="94" spans="2:19">
      <c r="B94" s="25" t="s">
        <v>14</v>
      </c>
      <c r="C94" s="34" t="str">
        <f t="shared" si="3"/>
        <v>NSW</v>
      </c>
      <c r="D94" s="34">
        <v>11.414953077875055</v>
      </c>
      <c r="E94" s="34">
        <v>13.620802785083185</v>
      </c>
      <c r="F94" s="34">
        <v>13.80106765253953</v>
      </c>
      <c r="G94" s="34">
        <v>16.310525697114144</v>
      </c>
      <c r="H94" s="34">
        <v>19.104774764120179</v>
      </c>
      <c r="I94" s="34">
        <v>20.462909028486138</v>
      </c>
      <c r="J94" s="34">
        <v>18.186525149225076</v>
      </c>
      <c r="K94" s="34">
        <v>16.509206580137516</v>
      </c>
      <c r="L94" s="34">
        <v>15.817322076117762</v>
      </c>
      <c r="M94" s="34">
        <v>12.234277569645371</v>
      </c>
      <c r="N94" s="34">
        <v>9.9604898254423802</v>
      </c>
      <c r="O94" s="34">
        <v>8.4167375046245638</v>
      </c>
      <c r="P94" s="34">
        <v>8.173444273512132</v>
      </c>
      <c r="Q94" s="34">
        <v>7.8092349583125724</v>
      </c>
      <c r="R94" s="34">
        <v>375.5593315118951</v>
      </c>
    </row>
    <row r="95" spans="2:19">
      <c r="B95" s="25" t="s">
        <v>15</v>
      </c>
      <c r="C95" s="34" t="str">
        <f t="shared" si="3"/>
        <v>NSW</v>
      </c>
      <c r="D95" s="34">
        <v>9.2433278581817149</v>
      </c>
      <c r="E95" s="34">
        <v>13.671304366427307</v>
      </c>
      <c r="F95" s="34">
        <v>13.813999659357307</v>
      </c>
      <c r="G95" s="34">
        <v>13.823667187667411</v>
      </c>
      <c r="H95" s="34">
        <v>24.219574070765248</v>
      </c>
      <c r="I95" s="34">
        <v>25.143131060635938</v>
      </c>
      <c r="J95" s="34">
        <v>25.764419969670826</v>
      </c>
      <c r="K95" s="34">
        <v>25.8541509105562</v>
      </c>
      <c r="L95" s="34">
        <v>26.444254114166029</v>
      </c>
      <c r="M95" s="34">
        <v>14.691728654175222</v>
      </c>
      <c r="N95" s="34">
        <v>14.658545525872</v>
      </c>
      <c r="O95" s="34">
        <v>14.310796043038181</v>
      </c>
      <c r="P95" s="34">
        <v>13.550159730914004</v>
      </c>
      <c r="Q95" s="34">
        <v>12.867374169028949</v>
      </c>
      <c r="R95" s="34">
        <v>549.9056911701756</v>
      </c>
    </row>
    <row r="96" spans="2:19">
      <c r="B96" s="25" t="s">
        <v>16</v>
      </c>
      <c r="C96" s="34" t="str">
        <f t="shared" si="3"/>
        <v>Qld</v>
      </c>
      <c r="D96" s="34">
        <v>22.828929689525808</v>
      </c>
      <c r="E96" s="34">
        <v>24.330820476734061</v>
      </c>
      <c r="F96" s="34">
        <v>28.356712641239483</v>
      </c>
      <c r="G96" s="34">
        <v>28.293720503554596</v>
      </c>
      <c r="H96" s="34">
        <v>28.918474145235905</v>
      </c>
      <c r="I96" s="34">
        <v>36.95640298061312</v>
      </c>
      <c r="J96" s="34">
        <v>37.729669110241048</v>
      </c>
      <c r="K96" s="34">
        <v>37.187527544713021</v>
      </c>
      <c r="L96" s="34">
        <v>36.249543762093708</v>
      </c>
      <c r="M96" s="34">
        <v>38.100282165235058</v>
      </c>
      <c r="N96" s="34">
        <v>16.127319970337112</v>
      </c>
      <c r="O96" s="34">
        <v>16.203676246324903</v>
      </c>
      <c r="P96" s="34">
        <v>14.831772364359949</v>
      </c>
      <c r="Q96" s="34">
        <v>14.830738576487761</v>
      </c>
      <c r="R96" s="34">
        <v>564.43698447726047</v>
      </c>
    </row>
    <row r="97" spans="2:19">
      <c r="B97" s="25" t="s">
        <v>18</v>
      </c>
      <c r="C97" s="34" t="str">
        <f t="shared" si="3"/>
        <v>Qld</v>
      </c>
      <c r="D97" s="34">
        <v>18.882939609980781</v>
      </c>
      <c r="E97" s="34">
        <v>20.242695181803469</v>
      </c>
      <c r="F97" s="34">
        <v>20.879013434203443</v>
      </c>
      <c r="G97" s="34">
        <v>20.645174215357997</v>
      </c>
      <c r="H97" s="34">
        <v>20.343146493396489</v>
      </c>
      <c r="I97" s="34">
        <v>32.59599698051602</v>
      </c>
      <c r="J97" s="34">
        <v>31.378189733136423</v>
      </c>
      <c r="K97" s="34">
        <v>32.327204561466942</v>
      </c>
      <c r="L97" s="34">
        <v>33.69492159913284</v>
      </c>
      <c r="M97" s="34">
        <v>36.291658527958134</v>
      </c>
      <c r="N97" s="34">
        <v>19.193484501560761</v>
      </c>
      <c r="O97" s="34">
        <v>17.285550475513105</v>
      </c>
      <c r="P97" s="34">
        <v>15.89453485734407</v>
      </c>
      <c r="Q97" s="34">
        <v>14.73975786164624</v>
      </c>
      <c r="R97" s="34">
        <v>546.26376314701201</v>
      </c>
    </row>
    <row r="98" spans="2:19">
      <c r="B98" s="25" t="s">
        <v>19</v>
      </c>
      <c r="C98" s="34" t="str">
        <f t="shared" si="3"/>
        <v>SA</v>
      </c>
      <c r="D98" s="34">
        <v>5.6651109696599917</v>
      </c>
      <c r="E98" s="34">
        <v>5.7033887464820054</v>
      </c>
      <c r="F98" s="34">
        <v>5.5119998623719084</v>
      </c>
      <c r="G98" s="34">
        <v>5.9043027703418716</v>
      </c>
      <c r="H98" s="34">
        <v>6.2009998451683543</v>
      </c>
      <c r="I98" s="34">
        <v>9.8742325350514193</v>
      </c>
      <c r="J98" s="34">
        <v>11.331268086184537</v>
      </c>
      <c r="K98" s="34">
        <v>10.110004174209564</v>
      </c>
      <c r="L98" s="34">
        <v>10.171862722943274</v>
      </c>
      <c r="M98" s="34">
        <v>10.061912927022547</v>
      </c>
      <c r="N98" s="34">
        <v>11.223154234474691</v>
      </c>
      <c r="O98" s="34">
        <v>10.988974081096842</v>
      </c>
      <c r="P98" s="34">
        <v>10.547287481592036</v>
      </c>
      <c r="Q98" s="34">
        <v>10.371263881453842</v>
      </c>
      <c r="R98" s="34">
        <v>397.68676557560997</v>
      </c>
    </row>
    <row r="99" spans="2:19">
      <c r="B99" s="25" t="s">
        <v>21</v>
      </c>
      <c r="C99" s="34" t="str">
        <f t="shared" si="3"/>
        <v>Tas</v>
      </c>
      <c r="D99" s="34">
        <v>1.8212047674086307</v>
      </c>
      <c r="E99" s="34">
        <v>1.8125618172742861</v>
      </c>
      <c r="F99" s="34">
        <v>3.6381306094621664</v>
      </c>
      <c r="G99" s="34">
        <v>4.2301426535344433</v>
      </c>
      <c r="H99" s="34">
        <v>4.086607600985559</v>
      </c>
      <c r="I99" s="34">
        <v>4.000890818374728</v>
      </c>
      <c r="J99" s="34">
        <v>3.931485314925709</v>
      </c>
      <c r="K99" s="34">
        <v>3.1311684912185456</v>
      </c>
      <c r="L99" s="34">
        <v>3.2309658871453593</v>
      </c>
      <c r="M99" s="34">
        <v>3.0164935691372392</v>
      </c>
      <c r="N99" s="34">
        <v>2.8505360076183592</v>
      </c>
      <c r="O99" s="34">
        <v>2.8568327360682702</v>
      </c>
      <c r="P99" s="34">
        <v>3.1401237135420246</v>
      </c>
      <c r="Q99" s="34">
        <v>2.8371937439008121</v>
      </c>
      <c r="R99" s="34">
        <v>145.3420516979061</v>
      </c>
    </row>
    <row r="100" spans="2:19">
      <c r="B100" s="25" t="s">
        <v>23</v>
      </c>
      <c r="C100" s="34" t="str">
        <f t="shared" si="3"/>
        <v>Vic</v>
      </c>
      <c r="D100" s="34">
        <v>5.2593617031384099</v>
      </c>
      <c r="E100" s="34">
        <v>4.9639386960791967</v>
      </c>
      <c r="F100" s="34">
        <v>4.9930649080428111</v>
      </c>
      <c r="G100" s="34">
        <v>5.3300967893356699</v>
      </c>
      <c r="H100" s="34">
        <v>5.5797500347378275</v>
      </c>
      <c r="I100" s="34">
        <v>9.6473578442638086</v>
      </c>
      <c r="J100" s="34">
        <v>9.7993416073704793</v>
      </c>
      <c r="K100" s="34">
        <v>10.118890426201915</v>
      </c>
      <c r="L100" s="34">
        <v>9.8052764401928698</v>
      </c>
      <c r="M100" s="34">
        <v>9.6384643089099882</v>
      </c>
      <c r="N100" s="34">
        <v>10.750940626736508</v>
      </c>
      <c r="O100" s="34">
        <v>12.312374825627273</v>
      </c>
      <c r="P100" s="34">
        <v>11.40971189007945</v>
      </c>
      <c r="Q100" s="34">
        <v>22.418544820468185</v>
      </c>
      <c r="R100" s="34">
        <v>411.66402539008715</v>
      </c>
      <c r="S100" s="34" t="s">
        <v>101</v>
      </c>
    </row>
    <row r="101" spans="2:19">
      <c r="B101" s="25" t="s">
        <v>25</v>
      </c>
      <c r="C101" s="34" t="str">
        <f t="shared" si="3"/>
        <v>Vic</v>
      </c>
      <c r="D101" s="34">
        <v>3.9778083767407679</v>
      </c>
      <c r="E101" s="34">
        <v>3.7905684426891639</v>
      </c>
      <c r="F101" s="34">
        <v>3.7364769061853451</v>
      </c>
      <c r="G101" s="34">
        <v>4.1026349994418467</v>
      </c>
      <c r="H101" s="34">
        <v>3.4410538991261745</v>
      </c>
      <c r="I101" s="34">
        <v>5.1017330177292877</v>
      </c>
      <c r="J101" s="34">
        <v>5.0448219396866989</v>
      </c>
      <c r="K101" s="34">
        <v>5.5686556313496567</v>
      </c>
      <c r="L101" s="34">
        <v>5.5273356830889782</v>
      </c>
      <c r="M101" s="34">
        <v>5.5955624933655201</v>
      </c>
      <c r="N101" s="34">
        <v>5.0731430476988351</v>
      </c>
      <c r="O101" s="34">
        <v>5.8509098954053513</v>
      </c>
      <c r="P101" s="34">
        <v>5.1858944857498841</v>
      </c>
      <c r="Q101" s="34">
        <v>4.3838225175189791</v>
      </c>
      <c r="R101" s="34">
        <v>121.76270639387418</v>
      </c>
    </row>
    <row r="102" spans="2:19">
      <c r="B102" s="25" t="s">
        <v>26</v>
      </c>
      <c r="C102" s="34" t="str">
        <f t="shared" si="3"/>
        <v>Vic</v>
      </c>
      <c r="D102" s="34">
        <v>1.9251883615890222</v>
      </c>
      <c r="E102" s="34">
        <v>1.6588026477075317</v>
      </c>
      <c r="F102" s="34">
        <v>1.763189159897486</v>
      </c>
      <c r="G102" s="34">
        <v>1.5597022806886685</v>
      </c>
      <c r="H102" s="34">
        <v>1.8411576549010178</v>
      </c>
      <c r="I102" s="34">
        <v>3.1580185667752687</v>
      </c>
      <c r="J102" s="34">
        <v>3.0161909594029197</v>
      </c>
      <c r="K102" s="34">
        <v>3.0563639187130036</v>
      </c>
      <c r="L102" s="34">
        <v>3.2312666416784168</v>
      </c>
      <c r="M102" s="34">
        <v>2.9207964319786157</v>
      </c>
      <c r="N102" s="34">
        <v>4.2953885391406743</v>
      </c>
      <c r="O102" s="34">
        <v>5.2794536187270751</v>
      </c>
      <c r="P102" s="34">
        <v>4.3004369471057657</v>
      </c>
      <c r="Q102" s="34">
        <v>4.2393075318825311</v>
      </c>
      <c r="R102" s="34">
        <v>131.64728205516749</v>
      </c>
    </row>
    <row r="103" spans="2:19">
      <c r="B103" s="25" t="s">
        <v>27</v>
      </c>
      <c r="C103" s="34" t="str">
        <f t="shared" si="3"/>
        <v>Vic</v>
      </c>
      <c r="D103" s="34">
        <v>6.0707347506953795</v>
      </c>
      <c r="E103" s="34">
        <v>6.6615807648137775</v>
      </c>
      <c r="F103" s="34">
        <v>6.8404989240186183</v>
      </c>
      <c r="G103" s="34">
        <v>6.7239940761643027</v>
      </c>
      <c r="H103" s="34">
        <v>6.8155335994784139</v>
      </c>
      <c r="I103" s="34">
        <v>8.9315841072812532</v>
      </c>
      <c r="J103" s="34">
        <v>8.8952515081015804</v>
      </c>
      <c r="K103" s="34">
        <v>9.1464564986051187</v>
      </c>
      <c r="L103" s="34">
        <v>9.6473406383705083</v>
      </c>
      <c r="M103" s="34">
        <v>9.7869493553808411</v>
      </c>
      <c r="N103" s="34">
        <v>11.483046816534966</v>
      </c>
      <c r="O103" s="34">
        <v>11.701911882908291</v>
      </c>
      <c r="P103" s="34">
        <v>12.539258707332067</v>
      </c>
      <c r="Q103" s="34">
        <v>28.797133464507112</v>
      </c>
      <c r="R103" s="34">
        <v>392.40272753432049</v>
      </c>
      <c r="S103" s="34" t="s">
        <v>158</v>
      </c>
    </row>
    <row r="104" spans="2:19">
      <c r="B104" s="25" t="s">
        <v>28</v>
      </c>
      <c r="C104" s="34" t="str">
        <f t="shared" si="3"/>
        <v>Vic</v>
      </c>
      <c r="D104" s="34">
        <v>4.0318999132445299</v>
      </c>
      <c r="E104" s="34">
        <v>3.7780857804190475</v>
      </c>
      <c r="F104" s="34">
        <v>3.8113728798059867</v>
      </c>
      <c r="G104" s="34">
        <v>4.0901523371717303</v>
      </c>
      <c r="H104" s="34">
        <v>4.3814144568075619</v>
      </c>
      <c r="I104" s="34">
        <v>5.7942942007655347</v>
      </c>
      <c r="J104" s="34">
        <v>5.9126676480329934</v>
      </c>
      <c r="K104" s="34">
        <v>5.0191173363021448</v>
      </c>
      <c r="L104" s="34">
        <v>4.64420876047663</v>
      </c>
      <c r="M104" s="34">
        <v>4.6936712355402506</v>
      </c>
      <c r="N104" s="34">
        <v>6.5875232328823756</v>
      </c>
      <c r="O104" s="34">
        <v>6.2887067549506526</v>
      </c>
      <c r="P104" s="34">
        <v>5.4735340786707241</v>
      </c>
      <c r="Q104" s="34">
        <v>5.132308465307176</v>
      </c>
      <c r="R104" s="34">
        <v>172.02946346788494</v>
      </c>
    </row>
    <row r="105" spans="2:19">
      <c r="B105" s="25" t="s">
        <v>40</v>
      </c>
      <c r="C105" s="34" t="str">
        <f t="shared" si="3"/>
        <v>NT</v>
      </c>
      <c r="D105" s="34">
        <v>0.82091792206291814</v>
      </c>
      <c r="E105" s="34">
        <v>0.99994779466118189</v>
      </c>
      <c r="F105" s="34">
        <v>1.5423627964093356</v>
      </c>
      <c r="G105" s="34">
        <v>1.8450430822681767</v>
      </c>
      <c r="H105" s="34">
        <v>2.5959969218011167</v>
      </c>
      <c r="I105" s="34">
        <v>2.8784438639849697</v>
      </c>
      <c r="J105" s="34">
        <v>2.330665667054916</v>
      </c>
      <c r="K105" s="34">
        <v>3.0608133839962477</v>
      </c>
      <c r="L105" s="34">
        <v>2.6650652038507161</v>
      </c>
      <c r="M105" s="34">
        <v>1.8539307404869447</v>
      </c>
      <c r="N105" s="34">
        <v>1.1487090055997839</v>
      </c>
      <c r="O105" s="34">
        <v>0.81941260082868794</v>
      </c>
      <c r="P105" s="34">
        <v>1.0448929350086402</v>
      </c>
      <c r="Q105" s="34">
        <v>1.2787291639609322</v>
      </c>
      <c r="R105" s="34">
        <v>89.175864603882516</v>
      </c>
    </row>
    <row r="106" spans="2:19" ht="15.75" thickBot="1">
      <c r="B106" s="26" t="s">
        <v>59</v>
      </c>
    </row>
    <row r="109" spans="2:19" ht="15.75">
      <c r="B109" s="6" t="s">
        <v>49</v>
      </c>
    </row>
    <row r="110" spans="2:19" ht="15.75" thickBot="1">
      <c r="B110" s="26" t="s">
        <v>96</v>
      </c>
      <c r="C110" s="26" t="s">
        <v>0</v>
      </c>
      <c r="D110" s="27" t="s">
        <v>1</v>
      </c>
      <c r="E110" s="27" t="s">
        <v>2</v>
      </c>
      <c r="F110" s="27" t="s">
        <v>3</v>
      </c>
      <c r="G110" s="27" t="s">
        <v>4</v>
      </c>
      <c r="H110" s="27" t="s">
        <v>5</v>
      </c>
      <c r="I110" s="27" t="s">
        <v>6</v>
      </c>
      <c r="J110" s="27" t="s">
        <v>7</v>
      </c>
      <c r="K110" s="27" t="s">
        <v>8</v>
      </c>
      <c r="L110" s="27" t="s">
        <v>9</v>
      </c>
      <c r="M110" s="27" t="s">
        <v>10</v>
      </c>
      <c r="N110" s="27">
        <v>2016</v>
      </c>
      <c r="O110" s="27">
        <v>2017</v>
      </c>
      <c r="P110" s="27">
        <v>2018</v>
      </c>
      <c r="Q110" s="27" t="s">
        <v>100</v>
      </c>
      <c r="R110" s="27" t="s">
        <v>100</v>
      </c>
    </row>
    <row r="111" spans="2:19">
      <c r="B111" s="25" t="s">
        <v>43</v>
      </c>
      <c r="C111" s="34" t="str">
        <f>C10</f>
        <v>ACT</v>
      </c>
      <c r="D111" s="34">
        <v>9.0103125270044231</v>
      </c>
      <c r="E111" s="34">
        <v>11.19382402993541</v>
      </c>
      <c r="F111" s="34">
        <v>12.096139220775811</v>
      </c>
      <c r="G111" s="34">
        <v>6.3496431402923292</v>
      </c>
      <c r="H111" s="34">
        <v>16.507305582006992</v>
      </c>
      <c r="I111" s="34">
        <v>15.914328169062301</v>
      </c>
      <c r="J111" s="34">
        <v>12.651398447115426</v>
      </c>
      <c r="K111" s="34">
        <v>10.560567460266384</v>
      </c>
      <c r="L111" s="34">
        <v>11.293118726829078</v>
      </c>
      <c r="M111" s="34">
        <v>7.9525900362762485</v>
      </c>
      <c r="N111" s="34">
        <v>5.3121351423892094</v>
      </c>
      <c r="O111" s="34">
        <v>3.9667863426498187</v>
      </c>
      <c r="P111" s="34">
        <v>3.9844143287524076</v>
      </c>
      <c r="Q111" s="34">
        <v>2.6441670717704397</v>
      </c>
      <c r="R111" s="34">
        <v>64.700815889242065</v>
      </c>
      <c r="S111" s="64" t="s">
        <v>155</v>
      </c>
    </row>
    <row r="112" spans="2:19">
      <c r="B112" s="25" t="s">
        <v>12</v>
      </c>
      <c r="C112" s="34" t="str">
        <f t="shared" ref="C112:C124" si="4">C11</f>
        <v>NSW</v>
      </c>
      <c r="D112" s="34">
        <v>19.732945010564208</v>
      </c>
      <c r="E112" s="34">
        <v>25.663064650530828</v>
      </c>
      <c r="F112" s="34">
        <v>28.211545986851661</v>
      </c>
      <c r="G112" s="34">
        <v>38.832640679571796</v>
      </c>
      <c r="H112" s="34">
        <v>43.38070007747433</v>
      </c>
      <c r="I112" s="34">
        <v>48.887406601897283</v>
      </c>
      <c r="J112" s="34">
        <v>51.898810851558665</v>
      </c>
      <c r="K112" s="34">
        <v>37.194472343118377</v>
      </c>
      <c r="L112" s="34">
        <v>19.847735300367617</v>
      </c>
      <c r="M112" s="34">
        <v>15.871360053667786</v>
      </c>
      <c r="N112" s="34">
        <v>8.7462770864815411</v>
      </c>
      <c r="O112" s="34">
        <v>12.831263099050545</v>
      </c>
      <c r="P112" s="34">
        <v>16.671772129897704</v>
      </c>
      <c r="Q112" s="34">
        <v>21.987748163579795</v>
      </c>
      <c r="R112" s="34">
        <v>556.9010526371959</v>
      </c>
    </row>
    <row r="113" spans="2:19">
      <c r="B113" s="25" t="s">
        <v>14</v>
      </c>
      <c r="C113" s="34" t="str">
        <f t="shared" si="4"/>
        <v>NSW</v>
      </c>
      <c r="D113" s="34">
        <v>11.841671535102421</v>
      </c>
      <c r="E113" s="34">
        <v>13.034252615961179</v>
      </c>
      <c r="F113" s="34">
        <v>12.381903430909006</v>
      </c>
      <c r="G113" s="34">
        <v>14.519115153127586</v>
      </c>
      <c r="H113" s="34">
        <v>13.461127460166324</v>
      </c>
      <c r="I113" s="34">
        <v>15.760906586857686</v>
      </c>
      <c r="J113" s="34">
        <v>19.387461838409536</v>
      </c>
      <c r="K113" s="34">
        <v>17.104570912609233</v>
      </c>
      <c r="L113" s="34">
        <v>15.455341392512878</v>
      </c>
      <c r="M113" s="34">
        <v>10.727771108115178</v>
      </c>
      <c r="N113" s="34">
        <v>6.0616156671513011</v>
      </c>
      <c r="O113" s="34">
        <v>5.4030376675352443</v>
      </c>
      <c r="P113" s="34">
        <v>9.9322271062940786</v>
      </c>
      <c r="Q113" s="34">
        <v>10.906017982368269</v>
      </c>
      <c r="R113" s="34">
        <v>324.07196959418997</v>
      </c>
    </row>
    <row r="114" spans="2:19">
      <c r="B114" s="25" t="s">
        <v>15</v>
      </c>
      <c r="C114" s="34" t="str">
        <f t="shared" si="4"/>
        <v>NSW</v>
      </c>
      <c r="D114" s="34">
        <v>12.814615794127064</v>
      </c>
      <c r="E114" s="34">
        <v>15.683009736246504</v>
      </c>
      <c r="F114" s="34">
        <v>17.08406512941508</v>
      </c>
      <c r="G114" s="34">
        <v>18.867123199972298</v>
      </c>
      <c r="H114" s="34">
        <v>21.868173187473303</v>
      </c>
      <c r="I114" s="34">
        <v>22.278843446798987</v>
      </c>
      <c r="J114" s="34">
        <v>22.755796812313292</v>
      </c>
      <c r="K114" s="34">
        <v>19.331787159576606</v>
      </c>
      <c r="L114" s="34">
        <v>16.770704025413238</v>
      </c>
      <c r="M114" s="34">
        <v>13.619344521816856</v>
      </c>
      <c r="N114" s="34">
        <v>11.674001699663847</v>
      </c>
      <c r="O114" s="34">
        <v>11.365461949197936</v>
      </c>
      <c r="P114" s="34">
        <v>10.539720874802299</v>
      </c>
      <c r="Q114" s="34">
        <v>13.130438907497648</v>
      </c>
      <c r="R114" s="34">
        <v>469.44696287662009</v>
      </c>
    </row>
    <row r="115" spans="2:19">
      <c r="B115" s="25" t="s">
        <v>16</v>
      </c>
      <c r="C115" s="34" t="str">
        <f t="shared" si="4"/>
        <v>Qld</v>
      </c>
      <c r="D115" s="34">
        <v>26.624029831468761</v>
      </c>
      <c r="E115" s="34">
        <v>25.644309007690708</v>
      </c>
      <c r="F115" s="34">
        <v>23.24928508787616</v>
      </c>
      <c r="G115" s="34">
        <v>27.549119745368216</v>
      </c>
      <c r="H115" s="34">
        <v>31.962865534682351</v>
      </c>
      <c r="I115" s="34">
        <v>30.677824427010364</v>
      </c>
      <c r="J115" s="34">
        <v>29.022617336475832</v>
      </c>
      <c r="K115" s="34">
        <v>27.029989088933689</v>
      </c>
      <c r="L115" s="34">
        <v>22.473779408747191</v>
      </c>
      <c r="M115" s="34">
        <v>21.310757770783312</v>
      </c>
      <c r="N115" s="34">
        <v>19.498043127966525</v>
      </c>
      <c r="O115" s="34">
        <v>18.27028448850831</v>
      </c>
      <c r="P115" s="34">
        <v>18.062357286067595</v>
      </c>
      <c r="Q115" s="34">
        <v>16.828356754437266</v>
      </c>
      <c r="R115" s="34">
        <v>465.28967383493875</v>
      </c>
    </row>
    <row r="116" spans="2:19">
      <c r="B116" s="25" t="s">
        <v>18</v>
      </c>
      <c r="C116" s="34" t="str">
        <f t="shared" si="4"/>
        <v>Qld</v>
      </c>
      <c r="D116" s="34">
        <v>22.243367073177183</v>
      </c>
      <c r="E116" s="34">
        <v>25.138044814543719</v>
      </c>
      <c r="F116" s="34">
        <v>21.914046367014294</v>
      </c>
      <c r="G116" s="34">
        <v>24.081664342946397</v>
      </c>
      <c r="H116" s="34">
        <v>21.89892259923397</v>
      </c>
      <c r="I116" s="34">
        <v>24.713640988275756</v>
      </c>
      <c r="J116" s="34">
        <v>22.48786870913932</v>
      </c>
      <c r="K116" s="34">
        <v>24.523569420388412</v>
      </c>
      <c r="L116" s="34">
        <v>21.18543708519428</v>
      </c>
      <c r="M116" s="34">
        <v>-35.32552641306313</v>
      </c>
      <c r="N116" s="34">
        <v>32.042022365376852</v>
      </c>
      <c r="O116" s="34">
        <v>20.106227187804961</v>
      </c>
      <c r="P116" s="34">
        <v>10.33196518885461</v>
      </c>
      <c r="Q116" s="34">
        <v>11.972292586624917</v>
      </c>
      <c r="R116" s="34">
        <v>736.06448551813003</v>
      </c>
      <c r="S116" s="34" t="s">
        <v>160</v>
      </c>
    </row>
    <row r="117" spans="2:19">
      <c r="B117" s="25" t="s">
        <v>19</v>
      </c>
      <c r="C117" s="34" t="str">
        <f t="shared" si="4"/>
        <v>SA</v>
      </c>
      <c r="D117" s="34">
        <v>5.3045650242493991</v>
      </c>
      <c r="E117" s="34">
        <v>4.2457132725486417</v>
      </c>
      <c r="F117" s="34">
        <v>3.9862082652996662</v>
      </c>
      <c r="G117" s="34">
        <v>5.5140108592696038</v>
      </c>
      <c r="H117" s="34">
        <v>5.0221498044535053</v>
      </c>
      <c r="I117" s="34">
        <v>8.2707169051025176</v>
      </c>
      <c r="J117" s="34">
        <v>9.7861727264596539</v>
      </c>
      <c r="K117" s="34">
        <v>9.8267358819516062</v>
      </c>
      <c r="L117" s="34">
        <v>8.2965025335824407</v>
      </c>
      <c r="M117" s="34">
        <v>8.9826197220009476</v>
      </c>
      <c r="N117" s="34">
        <v>7.0731146061381196</v>
      </c>
      <c r="O117" s="34">
        <v>7.5954738192467062</v>
      </c>
      <c r="P117" s="34">
        <v>10.168155104464574</v>
      </c>
      <c r="Q117" s="34">
        <v>10.054797730519283</v>
      </c>
      <c r="R117" s="34">
        <v>383.79822405181903</v>
      </c>
    </row>
    <row r="118" spans="2:19">
      <c r="B118" s="25" t="s">
        <v>21</v>
      </c>
      <c r="C118" s="34" t="str">
        <f t="shared" si="4"/>
        <v>Tas</v>
      </c>
      <c r="D118" s="34">
        <v>3.9840396624039158</v>
      </c>
      <c r="E118" s="34">
        <v>3.0892604039543272</v>
      </c>
      <c r="F118" s="34">
        <v>3.5504642699568194</v>
      </c>
      <c r="G118" s="34">
        <v>4.2500982419902869</v>
      </c>
      <c r="H118" s="34">
        <v>4.5953959534490991</v>
      </c>
      <c r="I118" s="34">
        <v>4.2858199087718845</v>
      </c>
      <c r="J118" s="34">
        <v>2.7159016686678257</v>
      </c>
      <c r="K118" s="34">
        <v>2.6436812352207255</v>
      </c>
      <c r="L118" s="34">
        <v>2.8697457703446787</v>
      </c>
      <c r="M118" s="34">
        <v>2.5312738852603189</v>
      </c>
      <c r="N118" s="34">
        <v>2.9398471821733665</v>
      </c>
      <c r="O118" s="34">
        <v>5.082429928223263</v>
      </c>
      <c r="P118" s="34">
        <v>6.2732181712457873</v>
      </c>
      <c r="Q118" s="34">
        <v>-49.584595575859922</v>
      </c>
      <c r="R118" s="34">
        <v>115.90017761002629</v>
      </c>
      <c r="S118" s="34" t="s">
        <v>102</v>
      </c>
    </row>
    <row r="119" spans="2:19">
      <c r="B119" s="25" t="s">
        <v>23</v>
      </c>
      <c r="C119" s="34" t="str">
        <f t="shared" si="4"/>
        <v>Vic</v>
      </c>
      <c r="D119" s="34">
        <v>4.666766242411768</v>
      </c>
      <c r="E119" s="34">
        <v>4.9162895967202473</v>
      </c>
      <c r="F119" s="34">
        <v>6.9509083094793311</v>
      </c>
      <c r="G119" s="34">
        <v>8.4053517876260457</v>
      </c>
      <c r="H119" s="34">
        <v>8.2738959772067346</v>
      </c>
      <c r="I119" s="34">
        <v>8.8504811167792354</v>
      </c>
      <c r="J119" s="34">
        <v>9.9874891859518016</v>
      </c>
      <c r="K119" s="34">
        <v>11.742340327493821</v>
      </c>
      <c r="L119" s="34">
        <v>12.121459834573955</v>
      </c>
      <c r="M119" s="34">
        <v>9.7199505539670099</v>
      </c>
      <c r="N119" s="34">
        <v>8.8951803292678733</v>
      </c>
      <c r="O119" s="34">
        <v>9.7838676150440733</v>
      </c>
      <c r="P119" s="34">
        <v>14.218959810544447</v>
      </c>
      <c r="Q119" s="34">
        <v>348.9677851263101</v>
      </c>
      <c r="R119" s="34">
        <v>342.58545511362075</v>
      </c>
    </row>
    <row r="120" spans="2:19">
      <c r="B120" s="25" t="s">
        <v>25</v>
      </c>
      <c r="C120" s="34" t="str">
        <f t="shared" si="4"/>
        <v>Vic</v>
      </c>
      <c r="D120" s="34">
        <v>3.2559400342003926</v>
      </c>
      <c r="E120" s="34">
        <v>2.7818878871907344</v>
      </c>
      <c r="F120" s="34">
        <v>2.9289377729754023</v>
      </c>
      <c r="G120" s="34">
        <v>3.423903340684717</v>
      </c>
      <c r="H120" s="34">
        <v>3.652621510446707</v>
      </c>
      <c r="I120" s="34">
        <v>4.5532599045124584</v>
      </c>
      <c r="J120" s="34">
        <v>3.704826181945009</v>
      </c>
      <c r="K120" s="34">
        <v>4.3818376751864605</v>
      </c>
      <c r="L120" s="34">
        <v>4.7299343011626718</v>
      </c>
      <c r="M120" s="34">
        <v>4.3639133820304039</v>
      </c>
      <c r="N120" s="34">
        <v>4.4598906748897775</v>
      </c>
      <c r="O120" s="34">
        <v>3.7526485158240064</v>
      </c>
      <c r="P120" s="34">
        <v>3.8799407645343109</v>
      </c>
      <c r="Q120" s="34">
        <v>108.5502195857086</v>
      </c>
      <c r="R120" s="34">
        <v>141.03115376224491</v>
      </c>
    </row>
    <row r="121" spans="2:19">
      <c r="B121" s="25" t="s">
        <v>26</v>
      </c>
      <c r="C121" s="34" t="str">
        <f t="shared" si="4"/>
        <v>Vic</v>
      </c>
      <c r="D121" s="34">
        <v>2.241315097148231</v>
      </c>
      <c r="E121" s="34">
        <v>2.3291004196276219</v>
      </c>
      <c r="F121" s="34">
        <v>1.4595229787724548</v>
      </c>
      <c r="G121" s="34">
        <v>2.5854605287609473</v>
      </c>
      <c r="H121" s="34">
        <v>2.7876731155265446</v>
      </c>
      <c r="I121" s="34">
        <v>3.9345949119073964</v>
      </c>
      <c r="J121" s="34">
        <v>3.6656675971378831</v>
      </c>
      <c r="K121" s="34">
        <v>3.7625796652184818</v>
      </c>
      <c r="L121" s="34">
        <v>3.8824901818775572</v>
      </c>
      <c r="M121" s="34">
        <v>4.0461867032905161</v>
      </c>
      <c r="N121" s="34">
        <v>4.0536715699567623</v>
      </c>
      <c r="O121" s="34">
        <v>5.262813535658978</v>
      </c>
      <c r="P121" s="34">
        <v>4.9885823844033155</v>
      </c>
      <c r="Q121" s="34">
        <v>100.21685557398266</v>
      </c>
      <c r="R121" s="34">
        <v>107.67883052258217</v>
      </c>
    </row>
    <row r="122" spans="2:19">
      <c r="B122" s="25" t="s">
        <v>27</v>
      </c>
      <c r="C122" s="34" t="str">
        <f t="shared" si="4"/>
        <v>Vic</v>
      </c>
      <c r="D122" s="34">
        <v>6.3315802842405446</v>
      </c>
      <c r="E122" s="34">
        <v>6.2047640657663692</v>
      </c>
      <c r="F122" s="34">
        <v>6.2669816667847442</v>
      </c>
      <c r="G122" s="34">
        <v>5.9239483689803762</v>
      </c>
      <c r="H122" s="34">
        <v>6.5964645050046613</v>
      </c>
      <c r="I122" s="34">
        <v>7.8592464820820283</v>
      </c>
      <c r="J122" s="34">
        <v>8.5079987739479179</v>
      </c>
      <c r="K122" s="34">
        <v>9.3618937849367398</v>
      </c>
      <c r="L122" s="34">
        <v>10.533891004885731</v>
      </c>
      <c r="M122" s="34">
        <v>9.5469967625350023</v>
      </c>
      <c r="N122" s="34">
        <v>9.8247586969322356</v>
      </c>
      <c r="O122" s="34">
        <v>13.144679850846273</v>
      </c>
      <c r="P122" s="34">
        <v>13.831473466127875</v>
      </c>
      <c r="Q122" s="34">
        <v>356.04085028954597</v>
      </c>
      <c r="R122" s="34">
        <v>405.02964754350177</v>
      </c>
    </row>
    <row r="123" spans="2:19">
      <c r="B123" s="25" t="s">
        <v>28</v>
      </c>
      <c r="C123" s="34" t="str">
        <f t="shared" si="4"/>
        <v>Vic</v>
      </c>
      <c r="D123" s="34">
        <v>3.4006333027746791</v>
      </c>
      <c r="E123" s="34">
        <v>2.9492781027306307</v>
      </c>
      <c r="F123" s="34">
        <v>2.9562686261410676</v>
      </c>
      <c r="G123" s="34">
        <v>4.1162465948892191</v>
      </c>
      <c r="H123" s="34">
        <v>4.4834038819380453</v>
      </c>
      <c r="I123" s="34">
        <v>5.9221019754775455</v>
      </c>
      <c r="J123" s="34">
        <v>6.158302174774434</v>
      </c>
      <c r="K123" s="34">
        <v>5.7241337323296477</v>
      </c>
      <c r="L123" s="34">
        <v>6.3713950928293457</v>
      </c>
      <c r="M123" s="34">
        <v>6.2429819868326035</v>
      </c>
      <c r="N123" s="34">
        <v>5.4012882828797615</v>
      </c>
      <c r="O123" s="34">
        <v>2.8653861822344879</v>
      </c>
      <c r="P123" s="34">
        <v>5.1304097299505429</v>
      </c>
      <c r="Q123" s="34">
        <v>143.90379670243289</v>
      </c>
      <c r="R123" s="34">
        <v>164.61235897205088</v>
      </c>
    </row>
    <row r="124" spans="2:19">
      <c r="B124" s="25" t="s">
        <v>40</v>
      </c>
      <c r="C124" s="34" t="str">
        <f t="shared" si="4"/>
        <v>NT</v>
      </c>
      <c r="D124" s="34">
        <v>0.82091792206291814</v>
      </c>
      <c r="E124" s="34">
        <v>0.99994779466118189</v>
      </c>
      <c r="F124" s="34">
        <v>1.5423627964093356</v>
      </c>
      <c r="G124" s="34">
        <v>1.8450430822681767</v>
      </c>
      <c r="H124" s="34">
        <v>2.5959969218011167</v>
      </c>
      <c r="I124" s="34">
        <v>2.8784438639849697</v>
      </c>
      <c r="J124" s="34">
        <v>2.330665667054916</v>
      </c>
      <c r="K124" s="34">
        <v>3.0608133839962477</v>
      </c>
      <c r="L124" s="34">
        <v>2.6650652038507161</v>
      </c>
      <c r="M124" s="34">
        <v>2.3121376060580019</v>
      </c>
      <c r="N124" s="34">
        <v>1.9723432029627759</v>
      </c>
      <c r="O124" s="34">
        <v>1.4062952707013991</v>
      </c>
      <c r="P124" s="34">
        <v>1.1901654439023375</v>
      </c>
      <c r="Q124" s="34">
        <v>1.1572823466711739</v>
      </c>
      <c r="R124" s="34">
        <v>66.493109370535777</v>
      </c>
    </row>
    <row r="125" spans="2:19" ht="15.75" thickBot="1">
      <c r="B125" s="26" t="s">
        <v>59</v>
      </c>
    </row>
    <row r="128" spans="2:19" ht="27.75">
      <c r="B128" s="298" t="s">
        <v>52</v>
      </c>
      <c r="C128" s="298"/>
      <c r="D128" s="298"/>
      <c r="E128" s="298"/>
      <c r="F128" s="298"/>
      <c r="G128" s="298"/>
      <c r="H128" s="298"/>
      <c r="I128" s="298"/>
      <c r="J128" s="298"/>
      <c r="K128" s="298"/>
      <c r="L128" s="298"/>
      <c r="M128" s="298"/>
      <c r="N128" s="298"/>
    </row>
    <row r="131" spans="2:19" ht="15.75">
      <c r="B131" s="6" t="s">
        <v>50</v>
      </c>
    </row>
    <row r="132" spans="2:19" ht="15.75" thickBot="1">
      <c r="B132" s="26" t="s">
        <v>96</v>
      </c>
      <c r="C132" s="26" t="s">
        <v>0</v>
      </c>
      <c r="D132" s="27" t="s">
        <v>1</v>
      </c>
      <c r="E132" s="27" t="s">
        <v>2</v>
      </c>
      <c r="F132" s="27" t="s">
        <v>3</v>
      </c>
      <c r="G132" s="27" t="s">
        <v>4</v>
      </c>
      <c r="H132" s="27" t="s">
        <v>5</v>
      </c>
      <c r="I132" s="27" t="s">
        <v>6</v>
      </c>
      <c r="J132" s="27" t="s">
        <v>7</v>
      </c>
      <c r="K132" s="27" t="s">
        <v>8</v>
      </c>
      <c r="L132" s="27" t="s">
        <v>9</v>
      </c>
      <c r="M132" s="27" t="s">
        <v>10</v>
      </c>
      <c r="N132" s="27">
        <v>2016</v>
      </c>
      <c r="O132" s="27">
        <v>2017</v>
      </c>
      <c r="P132" s="27">
        <v>2018</v>
      </c>
      <c r="Q132" s="27" t="s">
        <v>100</v>
      </c>
      <c r="R132" s="27" t="s">
        <v>100</v>
      </c>
    </row>
    <row r="133" spans="2:19">
      <c r="B133" s="25" t="s">
        <v>43</v>
      </c>
      <c r="C133" s="34" t="str">
        <f>C10</f>
        <v>ACT</v>
      </c>
      <c r="D133" s="34">
        <v>7.964317342962822</v>
      </c>
      <c r="E133" s="34">
        <v>6.4304878390906666</v>
      </c>
      <c r="F133" s="34">
        <v>8.1270614742212857</v>
      </c>
      <c r="G133" s="34">
        <v>8.3633574985679928</v>
      </c>
      <c r="H133" s="34">
        <v>16.333700177486477</v>
      </c>
      <c r="I133" s="34">
        <v>17.542421850089411</v>
      </c>
      <c r="J133" s="34">
        <v>18.740514979838949</v>
      </c>
      <c r="K133" s="34">
        <v>20.022994507485862</v>
      </c>
      <c r="L133" s="34">
        <v>20.664703543063766</v>
      </c>
      <c r="M133" s="34">
        <v>7.7089495208137464</v>
      </c>
      <c r="N133" s="34">
        <v>5.8547686036487008</v>
      </c>
      <c r="O133" s="34">
        <v>6.0847598558699048</v>
      </c>
      <c r="P133" s="34">
        <v>6.1469409792261729</v>
      </c>
      <c r="Q133" s="34">
        <v>6.3192904026472689</v>
      </c>
      <c r="R133" s="34">
        <v>59.51790104474167</v>
      </c>
      <c r="S133" s="64" t="s">
        <v>155</v>
      </c>
    </row>
    <row r="134" spans="2:19">
      <c r="B134" s="25" t="s">
        <v>12</v>
      </c>
      <c r="C134" s="34" t="str">
        <f t="shared" ref="C134:C146" si="5">C11</f>
        <v>NSW</v>
      </c>
      <c r="D134" s="34">
        <v>12.107247719630379</v>
      </c>
      <c r="E134" s="34">
        <v>12.445166171065068</v>
      </c>
      <c r="F134" s="34">
        <v>12.639404431855894</v>
      </c>
      <c r="G134" s="34">
        <v>12.70824554149425</v>
      </c>
      <c r="H134" s="34">
        <v>16.998071439193836</v>
      </c>
      <c r="I134" s="34">
        <v>17.351904824124972</v>
      </c>
      <c r="J134" s="34">
        <v>17.719740412787928</v>
      </c>
      <c r="K134" s="34">
        <v>18.046367065814138</v>
      </c>
      <c r="L134" s="34">
        <v>18.093478226355614</v>
      </c>
      <c r="M134" s="34">
        <v>12.826578836614999</v>
      </c>
      <c r="N134" s="34">
        <v>12.031316865088058</v>
      </c>
      <c r="O134" s="34">
        <v>12.247018165610427</v>
      </c>
      <c r="P134" s="34">
        <v>12.047176442698515</v>
      </c>
      <c r="Q134" s="34">
        <v>12.230627046995266</v>
      </c>
      <c r="R134" s="34">
        <v>489.17055064048964</v>
      </c>
    </row>
    <row r="135" spans="2:19">
      <c r="B135" s="25" t="s">
        <v>14</v>
      </c>
      <c r="C135" s="34" t="str">
        <f t="shared" si="5"/>
        <v>NSW</v>
      </c>
      <c r="D135" s="34">
        <v>7.9552014458166695</v>
      </c>
      <c r="E135" s="34">
        <v>8.0595046458619208</v>
      </c>
      <c r="F135" s="34">
        <v>8.1432417953055847</v>
      </c>
      <c r="G135" s="34">
        <v>8.1871926820447811</v>
      </c>
      <c r="H135" s="34">
        <v>9.9651233946734692</v>
      </c>
      <c r="I135" s="34">
        <v>10.045129194858134</v>
      </c>
      <c r="J135" s="34">
        <v>10.19495713661945</v>
      </c>
      <c r="K135" s="34">
        <v>10.321902219838307</v>
      </c>
      <c r="L135" s="34">
        <v>10.281910906866756</v>
      </c>
      <c r="M135" s="34">
        <v>7.0981856866532098</v>
      </c>
      <c r="N135" s="34">
        <v>7.211210383460525</v>
      </c>
      <c r="O135" s="34">
        <v>7.3276888914336382</v>
      </c>
      <c r="P135" s="34">
        <v>7.4528147304036452</v>
      </c>
      <c r="Q135" s="34">
        <v>7.5951915322373225</v>
      </c>
      <c r="R135" s="34">
        <v>285.15119725074697</v>
      </c>
    </row>
    <row r="136" spans="2:19">
      <c r="B136" s="25" t="s">
        <v>15</v>
      </c>
      <c r="C136" s="34" t="str">
        <f t="shared" si="5"/>
        <v>NSW</v>
      </c>
      <c r="D136" s="34">
        <v>8.9463534691638529</v>
      </c>
      <c r="E136" s="34">
        <v>10.589770262124887</v>
      </c>
      <c r="F136" s="34">
        <v>10.702495000414501</v>
      </c>
      <c r="G136" s="34">
        <v>10.855940487871351</v>
      </c>
      <c r="H136" s="34">
        <v>13.261897971712472</v>
      </c>
      <c r="I136" s="34">
        <v>13.533713822065977</v>
      </c>
      <c r="J136" s="34">
        <v>13.794356092957628</v>
      </c>
      <c r="K136" s="34">
        <v>14.020927196899493</v>
      </c>
      <c r="L136" s="34">
        <v>14.17657714195218</v>
      </c>
      <c r="M136" s="34">
        <v>9.5122616014000982</v>
      </c>
      <c r="N136" s="34">
        <v>9.6142607006198091</v>
      </c>
      <c r="O136" s="34">
        <v>9.7152479053777938</v>
      </c>
      <c r="P136" s="34">
        <v>9.8212782648770371</v>
      </c>
      <c r="Q136" s="34">
        <v>9.9317750395122175</v>
      </c>
      <c r="R136" s="34">
        <v>397.12521952174632</v>
      </c>
    </row>
    <row r="137" spans="2:19">
      <c r="B137" s="25" t="s">
        <v>16</v>
      </c>
      <c r="C137" s="34" t="str">
        <f t="shared" si="5"/>
        <v>Qld</v>
      </c>
      <c r="D137" s="34">
        <v>8.152625306866355</v>
      </c>
      <c r="E137" s="34">
        <v>9.5027071059506625</v>
      </c>
      <c r="F137" s="34">
        <v>10.65569698074188</v>
      </c>
      <c r="G137" s="34">
        <v>10.938534373603829</v>
      </c>
      <c r="H137" s="34">
        <v>10.883202976766142</v>
      </c>
      <c r="I137" s="34">
        <v>10.36544583287872</v>
      </c>
      <c r="J137" s="34">
        <v>10.422464076346841</v>
      </c>
      <c r="K137" s="34">
        <v>10.713877493293467</v>
      </c>
      <c r="L137" s="34">
        <v>10.975518787134433</v>
      </c>
      <c r="M137" s="34">
        <v>10.850647380265912</v>
      </c>
      <c r="N137" s="34">
        <v>9.9613288805657021</v>
      </c>
      <c r="O137" s="34">
        <v>9.8683552450956427</v>
      </c>
      <c r="P137" s="34">
        <v>10.006444693553078</v>
      </c>
      <c r="Q137" s="34">
        <v>10.32370580391563</v>
      </c>
      <c r="R137" s="34">
        <v>392.69413574622496</v>
      </c>
    </row>
    <row r="138" spans="2:19">
      <c r="B138" s="25" t="s">
        <v>18</v>
      </c>
      <c r="C138" s="34" t="str">
        <f t="shared" si="5"/>
        <v>Qld</v>
      </c>
      <c r="D138" s="34">
        <v>10.116294502023038</v>
      </c>
      <c r="E138" s="34">
        <v>10.017783971135657</v>
      </c>
      <c r="F138" s="34">
        <v>9.989299301128483</v>
      </c>
      <c r="G138" s="34">
        <v>8.9134611643812605</v>
      </c>
      <c r="H138" s="34">
        <v>8.9778307913438198</v>
      </c>
      <c r="I138" s="34">
        <v>11.530251061812919</v>
      </c>
      <c r="J138" s="34">
        <v>12.08863662934283</v>
      </c>
      <c r="K138" s="34">
        <v>12.052971255377429</v>
      </c>
      <c r="L138" s="34">
        <v>11.945712574911909</v>
      </c>
      <c r="M138" s="34">
        <v>11.55583520530098</v>
      </c>
      <c r="N138" s="34">
        <v>9.8642244336765543</v>
      </c>
      <c r="O138" s="34">
        <v>10.034436520720419</v>
      </c>
      <c r="P138" s="34">
        <v>10.201870055203813</v>
      </c>
      <c r="Q138" s="34">
        <v>10.412636522260243</v>
      </c>
      <c r="R138" s="34">
        <v>401.07005832503779</v>
      </c>
    </row>
    <row r="139" spans="2:19">
      <c r="B139" s="25" t="s">
        <v>19</v>
      </c>
      <c r="C139" s="34" t="str">
        <f t="shared" si="5"/>
        <v>SA</v>
      </c>
      <c r="D139" s="34">
        <v>4.7464443259313214</v>
      </c>
      <c r="E139" s="34">
        <v>4.976110986863489</v>
      </c>
      <c r="F139" s="34">
        <v>5.0627375850750411</v>
      </c>
      <c r="G139" s="34">
        <v>5.0382674518512545</v>
      </c>
      <c r="H139" s="34">
        <v>5.0726069150395574</v>
      </c>
      <c r="I139" s="34">
        <v>6.3016657358411692</v>
      </c>
      <c r="J139" s="34">
        <v>6.2280598885943164</v>
      </c>
      <c r="K139" s="34">
        <v>6.8410040497639386</v>
      </c>
      <c r="L139" s="34">
        <v>6.9895737021215041</v>
      </c>
      <c r="M139" s="34">
        <v>7.0549550153183418</v>
      </c>
      <c r="N139" s="34">
        <v>7.0796235565434245</v>
      </c>
      <c r="O139" s="34">
        <v>7.3344672736019447</v>
      </c>
      <c r="P139" s="34">
        <v>7.3314542060896883</v>
      </c>
      <c r="Q139" s="34">
        <v>7.4267364603653618</v>
      </c>
      <c r="R139" s="34">
        <v>284.17656046958996</v>
      </c>
    </row>
    <row r="140" spans="2:19">
      <c r="B140" s="25" t="s">
        <v>21</v>
      </c>
      <c r="C140" s="34" t="str">
        <f t="shared" si="5"/>
        <v>Tas</v>
      </c>
      <c r="D140" s="34">
        <v>1.2517353858519655</v>
      </c>
      <c r="E140" s="34">
        <v>1.2229474732761076</v>
      </c>
      <c r="F140" s="34">
        <v>2.20987172566808</v>
      </c>
      <c r="G140" s="34">
        <v>2.3843018059862686</v>
      </c>
      <c r="H140" s="34">
        <v>2.4656105008234732</v>
      </c>
      <c r="I140" s="34">
        <v>2.5525688637434882</v>
      </c>
      <c r="J140" s="34">
        <v>2.5478090262775055</v>
      </c>
      <c r="K140" s="34">
        <v>2.2720027089750801</v>
      </c>
      <c r="L140" s="34">
        <v>2.2405927484350912</v>
      </c>
      <c r="M140" s="34">
        <v>2.2652176372591271</v>
      </c>
      <c r="N140" s="34">
        <v>2.2607964556484035</v>
      </c>
      <c r="O140" s="34">
        <v>2.2423967519359564</v>
      </c>
      <c r="P140" s="34">
        <v>-5.4563505730039168</v>
      </c>
      <c r="Q140" s="34">
        <v>-5.337175110084317</v>
      </c>
      <c r="R140" s="34">
        <v>93.200451461021089</v>
      </c>
      <c r="S140" s="34" t="s">
        <v>121</v>
      </c>
    </row>
    <row r="141" spans="2:19">
      <c r="B141" s="25" t="s">
        <v>23</v>
      </c>
      <c r="C141" s="34" t="str">
        <f t="shared" si="5"/>
        <v>Vic</v>
      </c>
      <c r="D141" s="34">
        <v>4.4396668807347055</v>
      </c>
      <c r="E141" s="34">
        <v>4.5520108411656963</v>
      </c>
      <c r="F141" s="34">
        <v>4.6726765764433651</v>
      </c>
      <c r="G141" s="34">
        <v>4.7891814242977375</v>
      </c>
      <c r="H141" s="34">
        <v>4.9223298218455511</v>
      </c>
      <c r="I141" s="34">
        <v>5.4604407729513866</v>
      </c>
      <c r="J141" s="34">
        <v>5.6936492633168996</v>
      </c>
      <c r="K141" s="34">
        <v>5.8914474422695378</v>
      </c>
      <c r="L141" s="34">
        <v>6.1893817144224954</v>
      </c>
      <c r="M141" s="34">
        <v>6.2740956309237674</v>
      </c>
      <c r="N141" s="34">
        <v>6.9170458391934915</v>
      </c>
      <c r="O141" s="34">
        <v>7.0459787985341507</v>
      </c>
      <c r="P141" s="34">
        <v>7.2423420264622678</v>
      </c>
      <c r="Q141" s="34">
        <v>7.5275079730631376</v>
      </c>
      <c r="R141" s="34">
        <v>267.0500531707176</v>
      </c>
      <c r="S141" s="34" t="s">
        <v>161</v>
      </c>
    </row>
    <row r="142" spans="2:19">
      <c r="B142" s="25" t="s">
        <v>25</v>
      </c>
      <c r="C142" s="34" t="str">
        <f t="shared" si="5"/>
        <v>Vic</v>
      </c>
      <c r="D142" s="34">
        <v>1.4147017239454556</v>
      </c>
      <c r="E142" s="34">
        <v>1.4611788364644909</v>
      </c>
      <c r="F142" s="34">
        <v>1.4687932604492602</v>
      </c>
      <c r="G142" s="34">
        <v>1.4979194724128462</v>
      </c>
      <c r="H142" s="34">
        <v>1.5270456843764251</v>
      </c>
      <c r="I142" s="34">
        <v>1.5038264826042322</v>
      </c>
      <c r="J142" s="34">
        <v>1.6317247574236973</v>
      </c>
      <c r="K142" s="34">
        <v>1.7152463105472933</v>
      </c>
      <c r="L142" s="34">
        <v>1.6402283238440987</v>
      </c>
      <c r="M142" s="34">
        <v>1.666351101649596</v>
      </c>
      <c r="N142" s="34">
        <v>2.5347315436700768</v>
      </c>
      <c r="O142" s="34">
        <v>2.5708468678194834</v>
      </c>
      <c r="P142" s="34">
        <v>2.6672463545261849</v>
      </c>
      <c r="Q142" s="34">
        <v>2.7123103455228943</v>
      </c>
      <c r="R142" s="34">
        <v>98.427051581387346</v>
      </c>
    </row>
    <row r="143" spans="2:19">
      <c r="B143" s="25" t="s">
        <v>26</v>
      </c>
      <c r="C143" s="34" t="str">
        <f t="shared" si="5"/>
        <v>Vic</v>
      </c>
      <c r="D143" s="34">
        <v>2.0833266412104052</v>
      </c>
      <c r="E143" s="34">
        <v>2.1164470480198645</v>
      </c>
      <c r="F143" s="34">
        <v>2.159137570162315</v>
      </c>
      <c r="G143" s="34">
        <v>2.2066655682075549</v>
      </c>
      <c r="H143" s="34">
        <v>2.2577937304485687</v>
      </c>
      <c r="I143" s="34">
        <v>2.0020175274491834</v>
      </c>
      <c r="J143" s="34">
        <v>1.9642219046414766</v>
      </c>
      <c r="K143" s="34">
        <v>1.9718237650516528</v>
      </c>
      <c r="L143" s="34">
        <v>2.1436072590375517</v>
      </c>
      <c r="M143" s="34">
        <v>2.1100281984826239</v>
      </c>
      <c r="N143" s="34">
        <v>2.7789386360706629</v>
      </c>
      <c r="O143" s="34">
        <v>2.7249209574571438</v>
      </c>
      <c r="P143" s="34">
        <v>2.7569878723904253</v>
      </c>
      <c r="Q143" s="34">
        <v>2.8122595297580091</v>
      </c>
      <c r="R143" s="34">
        <v>100.28322315478168</v>
      </c>
    </row>
    <row r="144" spans="2:19">
      <c r="B144" s="25" t="s">
        <v>27</v>
      </c>
      <c r="C144" s="34" t="str">
        <f t="shared" si="5"/>
        <v>Vic</v>
      </c>
      <c r="D144" s="34">
        <v>4.7434116626406819</v>
      </c>
      <c r="E144" s="34">
        <v>4.8515947356482343</v>
      </c>
      <c r="F144" s="34">
        <v>4.9472951463857271</v>
      </c>
      <c r="G144" s="34">
        <v>5.0554782193933363</v>
      </c>
      <c r="H144" s="34">
        <v>5.1844657295177683</v>
      </c>
      <c r="I144" s="34">
        <v>5.1312617150705648</v>
      </c>
      <c r="J144" s="34">
        <v>5.6564204573617474</v>
      </c>
      <c r="K144" s="34">
        <v>5.9771463814163326</v>
      </c>
      <c r="L144" s="34">
        <v>5.656482577823283</v>
      </c>
      <c r="M144" s="34">
        <v>5.7340297180016933</v>
      </c>
      <c r="N144" s="34">
        <v>6.982290267600149</v>
      </c>
      <c r="O144" s="34">
        <v>7.1656278160262445</v>
      </c>
      <c r="P144" s="34">
        <v>7.4709806628733304</v>
      </c>
      <c r="Q144" s="34">
        <v>7.5518120296767961</v>
      </c>
      <c r="R144" s="34">
        <v>273.86610368127174</v>
      </c>
    </row>
    <row r="145" spans="2:19">
      <c r="B145" s="25" t="s">
        <v>28</v>
      </c>
      <c r="C145" s="34" t="str">
        <f t="shared" si="5"/>
        <v>Vic</v>
      </c>
      <c r="D145" s="34">
        <v>3.3619970380821513</v>
      </c>
      <c r="E145" s="34">
        <v>3.4327321242794255</v>
      </c>
      <c r="F145" s="34">
        <v>3.5034672104766997</v>
      </c>
      <c r="G145" s="34">
        <v>3.5783631840973413</v>
      </c>
      <c r="H145" s="34">
        <v>3.5700414092506065</v>
      </c>
      <c r="I145" s="34">
        <v>3.6388792107272536</v>
      </c>
      <c r="J145" s="34">
        <v>3.7131967739934169</v>
      </c>
      <c r="K145" s="34">
        <v>3.7328860328776443</v>
      </c>
      <c r="L145" s="34">
        <v>3.8784303800445628</v>
      </c>
      <c r="M145" s="34">
        <v>3.9303010080792831</v>
      </c>
      <c r="N145" s="34">
        <v>4.3100025489486029</v>
      </c>
      <c r="O145" s="34">
        <v>4.4023212087288641</v>
      </c>
      <c r="P145" s="34">
        <v>4.4979327780836513</v>
      </c>
      <c r="Q145" s="34">
        <v>4.5259503362965745</v>
      </c>
      <c r="R145" s="34">
        <v>162.6613132946772</v>
      </c>
    </row>
    <row r="146" spans="2:19">
      <c r="B146" s="25" t="s">
        <v>40</v>
      </c>
      <c r="C146" s="34" t="str">
        <f t="shared" si="5"/>
        <v>NT</v>
      </c>
      <c r="D146" s="34">
        <v>1.311617307058178</v>
      </c>
      <c r="E146" s="34">
        <v>1.3567649118689928</v>
      </c>
      <c r="F146" s="34">
        <v>1.6739898444101229</v>
      </c>
      <c r="G146" s="34">
        <v>2.4971375222503411</v>
      </c>
      <c r="H146" s="34">
        <v>2.2683528691507036</v>
      </c>
      <c r="I146" s="34">
        <v>2.6196205085172863</v>
      </c>
      <c r="J146" s="34">
        <v>2.9266201021521283</v>
      </c>
      <c r="K146" s="34">
        <v>2.8361305906401242</v>
      </c>
      <c r="L146" s="34">
        <v>2.4584147134745677</v>
      </c>
      <c r="M146" s="34">
        <v>2.1885948248439178</v>
      </c>
      <c r="N146" s="34">
        <v>2.3615984209522907</v>
      </c>
      <c r="O146" s="34">
        <v>2.0465742353999872</v>
      </c>
      <c r="P146" s="34">
        <v>2.3938764270220076</v>
      </c>
      <c r="Q146" s="34">
        <v>2.4410072627155444</v>
      </c>
      <c r="R146" s="34">
        <v>69.192422838474585</v>
      </c>
    </row>
    <row r="147" spans="2:19" ht="15.75" thickBot="1">
      <c r="B147" s="26" t="s">
        <v>59</v>
      </c>
    </row>
    <row r="150" spans="2:19" ht="15.75">
      <c r="B150" s="6" t="s">
        <v>51</v>
      </c>
    </row>
    <row r="151" spans="2:19" ht="15.75" thickBot="1">
      <c r="B151" s="26" t="s">
        <v>96</v>
      </c>
      <c r="C151" s="26" t="s">
        <v>0</v>
      </c>
      <c r="D151" s="27" t="s">
        <v>1</v>
      </c>
      <c r="E151" s="27" t="s">
        <v>2</v>
      </c>
      <c r="F151" s="27" t="s">
        <v>3</v>
      </c>
      <c r="G151" s="27" t="s">
        <v>4</v>
      </c>
      <c r="H151" s="27" t="s">
        <v>5</v>
      </c>
      <c r="I151" s="27" t="s">
        <v>6</v>
      </c>
      <c r="J151" s="27" t="s">
        <v>7</v>
      </c>
      <c r="K151" s="27" t="s">
        <v>8</v>
      </c>
      <c r="L151" s="27" t="s">
        <v>9</v>
      </c>
      <c r="M151" s="27" t="s">
        <v>10</v>
      </c>
      <c r="N151" s="27">
        <v>2016</v>
      </c>
      <c r="O151" s="27">
        <v>2017</v>
      </c>
      <c r="P151" s="27">
        <v>2018</v>
      </c>
      <c r="Q151" s="27" t="s">
        <v>32</v>
      </c>
      <c r="R151" s="27" t="s">
        <v>33</v>
      </c>
    </row>
    <row r="152" spans="2:19">
      <c r="B152" s="25" t="s">
        <v>270</v>
      </c>
      <c r="C152" s="34" t="str">
        <f>C10</f>
        <v>ACT</v>
      </c>
      <c r="D152" s="34">
        <v>14.264738168996139</v>
      </c>
      <c r="E152" s="34">
        <v>12.054510864086758</v>
      </c>
      <c r="F152" s="34">
        <v>13.202075078686391</v>
      </c>
      <c r="G152" s="34">
        <v>12.147726999040614</v>
      </c>
      <c r="H152" s="34">
        <v>12.2180726760757</v>
      </c>
      <c r="I152" s="34">
        <v>12.484072989016802</v>
      </c>
      <c r="J152" s="34">
        <v>11.687814698445536</v>
      </c>
      <c r="K152" s="34">
        <v>11.097013510449301</v>
      </c>
      <c r="L152" s="34">
        <v>10.927732240761955</v>
      </c>
      <c r="M152" s="34">
        <v>8.1449894076617255</v>
      </c>
      <c r="N152" s="34">
        <v>3.6080035176058942</v>
      </c>
      <c r="O152" s="34">
        <v>3.4709992763447062</v>
      </c>
      <c r="P152" s="34">
        <v>3.1807596301778531</v>
      </c>
      <c r="Q152" s="34">
        <v>2.0324679623055388</v>
      </c>
      <c r="R152" s="34">
        <v>54.22917947392741</v>
      </c>
      <c r="S152" s="64" t="s">
        <v>155</v>
      </c>
    </row>
    <row r="153" spans="2:19">
      <c r="B153" s="25" t="s">
        <v>12</v>
      </c>
      <c r="C153" s="34" t="str">
        <f t="shared" ref="C153:C165" si="6">C11</f>
        <v>NSW</v>
      </c>
      <c r="D153" s="34">
        <v>14.545158637655049</v>
      </c>
      <c r="E153" s="34">
        <v>12.712462132307962</v>
      </c>
      <c r="F153" s="34">
        <v>17.867851111962295</v>
      </c>
      <c r="G153" s="34">
        <v>16.362764331978497</v>
      </c>
      <c r="H153" s="34">
        <v>17.924898941565971</v>
      </c>
      <c r="I153" s="34">
        <v>17.385798886370367</v>
      </c>
      <c r="J153" s="34">
        <v>19.1827440731455</v>
      </c>
      <c r="K153" s="34">
        <v>15.478969181971706</v>
      </c>
      <c r="L153" s="34">
        <v>17.283563495350222</v>
      </c>
      <c r="M153" s="34">
        <v>19.119243829966877</v>
      </c>
      <c r="N153" s="34">
        <v>16.990464736611784</v>
      </c>
      <c r="O153" s="34">
        <v>15.088373543239413</v>
      </c>
      <c r="P153" s="34">
        <v>13.00897099349902</v>
      </c>
      <c r="Q153" s="34">
        <v>12.225859977198809</v>
      </c>
      <c r="R153" s="34">
        <v>410.64798895091798</v>
      </c>
    </row>
    <row r="154" spans="2:19">
      <c r="B154" s="25" t="s">
        <v>14</v>
      </c>
      <c r="C154" s="34" t="str">
        <f t="shared" si="6"/>
        <v>NSW</v>
      </c>
      <c r="D154" s="34">
        <v>6.3123279103110406</v>
      </c>
      <c r="E154" s="34">
        <v>6.9038032265486891</v>
      </c>
      <c r="F154" s="34">
        <v>8.5110965856442817</v>
      </c>
      <c r="G154" s="34">
        <v>7.9094569382759801</v>
      </c>
      <c r="H154" s="34">
        <v>7.5409296941558637</v>
      </c>
      <c r="I154" s="34">
        <v>7.9095630515232642</v>
      </c>
      <c r="J154" s="34">
        <v>8.0653590804381565</v>
      </c>
      <c r="K154" s="34">
        <v>7.3389569754110084</v>
      </c>
      <c r="L154" s="34">
        <v>8.3380566042800979</v>
      </c>
      <c r="M154" s="34">
        <v>7.960228390172972</v>
      </c>
      <c r="N154" s="34">
        <v>8.9814707850939612</v>
      </c>
      <c r="O154" s="34">
        <v>8.6667014942529477</v>
      </c>
      <c r="P154" s="34">
        <v>7.1939595144334021</v>
      </c>
      <c r="Q154" s="34">
        <v>6.8282497649291258</v>
      </c>
      <c r="R154" s="34">
        <v>230.81959668646562</v>
      </c>
    </row>
    <row r="155" spans="2:19">
      <c r="B155" s="25" t="s">
        <v>15</v>
      </c>
      <c r="C155" s="34" t="str">
        <f t="shared" si="6"/>
        <v>NSW</v>
      </c>
      <c r="D155" s="34">
        <v>9.0994542358067747</v>
      </c>
      <c r="E155" s="34">
        <v>10.804097230880984</v>
      </c>
      <c r="F155" s="34">
        <v>12.27563330551402</v>
      </c>
      <c r="G155" s="34">
        <v>11.599548263923452</v>
      </c>
      <c r="H155" s="34">
        <v>12.212189261879985</v>
      </c>
      <c r="I155" s="34">
        <v>12.609429142605904</v>
      </c>
      <c r="J155" s="34">
        <v>15.234662617161234</v>
      </c>
      <c r="K155" s="34">
        <v>14.171395757826076</v>
      </c>
      <c r="L155" s="34">
        <v>13.711415871233385</v>
      </c>
      <c r="M155" s="34">
        <v>11.495793779342819</v>
      </c>
      <c r="N155" s="34">
        <v>9.0424117868332132</v>
      </c>
      <c r="O155" s="34">
        <v>9.1456432387429913</v>
      </c>
      <c r="P155" s="34">
        <v>9.6560657085281605</v>
      </c>
      <c r="Q155" s="34">
        <v>11.019492006954295</v>
      </c>
      <c r="R155" s="34">
        <v>401.6962553362003</v>
      </c>
    </row>
    <row r="156" spans="2:19">
      <c r="B156" s="25" t="s">
        <v>16</v>
      </c>
      <c r="C156" s="34" t="str">
        <f t="shared" si="6"/>
        <v>Qld</v>
      </c>
      <c r="D156" s="34">
        <v>7.6127308584981392</v>
      </c>
      <c r="E156" s="34">
        <v>8.8652042610875128</v>
      </c>
      <c r="F156" s="34">
        <v>9.3890592169055935</v>
      </c>
      <c r="G156" s="34">
        <v>9.6692465229029381</v>
      </c>
      <c r="H156" s="34">
        <v>9.7567855846822908</v>
      </c>
      <c r="I156" s="34">
        <v>10.735611977399287</v>
      </c>
      <c r="J156" s="34">
        <v>11.617432251548337</v>
      </c>
      <c r="K156" s="34">
        <v>12.434211601567426</v>
      </c>
      <c r="L156" s="34">
        <v>11.338803632581005</v>
      </c>
      <c r="M156" s="34">
        <v>11.556927734192925</v>
      </c>
      <c r="N156" s="34">
        <v>10.054022680054629</v>
      </c>
      <c r="O156" s="34">
        <v>10.108764293700801</v>
      </c>
      <c r="P156" s="34">
        <v>10.16305804519169</v>
      </c>
      <c r="Q156" s="34">
        <v>9.6118306052197227</v>
      </c>
      <c r="R156" s="34">
        <v>345.1026870627432</v>
      </c>
    </row>
    <row r="157" spans="2:19">
      <c r="B157" s="25" t="s">
        <v>18</v>
      </c>
      <c r="C157" s="34" t="str">
        <f t="shared" si="6"/>
        <v>Qld</v>
      </c>
      <c r="D157" s="34">
        <v>10.259985516098084</v>
      </c>
      <c r="E157" s="34">
        <v>9.5909392009527892</v>
      </c>
      <c r="F157" s="34">
        <v>10.357589690584462</v>
      </c>
      <c r="G157" s="34">
        <v>10.145091439211512</v>
      </c>
      <c r="H157" s="34">
        <v>10.105766300016001</v>
      </c>
      <c r="I157" s="34">
        <v>12.2601982865379</v>
      </c>
      <c r="J157" s="34">
        <v>12.83912706567412</v>
      </c>
      <c r="K157" s="34">
        <v>10.635684883381998</v>
      </c>
      <c r="L157" s="34">
        <v>10.579746158645321</v>
      </c>
      <c r="M157" s="34">
        <v>11.395342538831926</v>
      </c>
      <c r="N157" s="34">
        <v>11.367428558852168</v>
      </c>
      <c r="O157" s="34">
        <v>10.09160687702672</v>
      </c>
      <c r="P157" s="34">
        <v>10.746259355803659</v>
      </c>
      <c r="Q157" s="34">
        <v>10.736260510185673</v>
      </c>
      <c r="R157" s="34">
        <v>410.09898565207368</v>
      </c>
    </row>
    <row r="158" spans="2:19">
      <c r="B158" s="25" t="s">
        <v>19</v>
      </c>
      <c r="C158" s="34" t="str">
        <f t="shared" si="6"/>
        <v>SA</v>
      </c>
      <c r="D158" s="34">
        <v>4.2129705768820145</v>
      </c>
      <c r="E158" s="34">
        <v>3.992419048255698</v>
      </c>
      <c r="F158" s="34">
        <v>4.4983073737387258</v>
      </c>
      <c r="G158" s="34">
        <v>4.9889940659975593</v>
      </c>
      <c r="H158" s="34">
        <v>4.9457597661531167</v>
      </c>
      <c r="I158" s="34">
        <v>6.2118676775895949</v>
      </c>
      <c r="J158" s="34">
        <v>6.4773849478877992</v>
      </c>
      <c r="K158" s="34">
        <v>6.9228356912058757</v>
      </c>
      <c r="L158" s="34">
        <v>7.0783061131370459</v>
      </c>
      <c r="M158" s="34">
        <v>7.3433600113691</v>
      </c>
      <c r="N158" s="34">
        <v>6.183372593673738</v>
      </c>
      <c r="O158" s="34">
        <v>-8.7058502243455109</v>
      </c>
      <c r="P158" s="34">
        <v>7.0130897918144228</v>
      </c>
      <c r="Q158" s="34">
        <v>7.248525594679279</v>
      </c>
      <c r="R158" s="34">
        <v>244.59642840310866</v>
      </c>
      <c r="S158" s="34" t="s">
        <v>162</v>
      </c>
    </row>
    <row r="159" spans="2:19">
      <c r="B159" s="25" t="s">
        <v>21</v>
      </c>
      <c r="C159" s="34" t="str">
        <f t="shared" si="6"/>
        <v>Tas</v>
      </c>
      <c r="D159" s="34">
        <v>1.8187435796300377</v>
      </c>
      <c r="E159" s="34">
        <v>1.8508985704594068</v>
      </c>
      <c r="F159" s="34">
        <v>1.8792383902677869</v>
      </c>
      <c r="G159" s="34">
        <v>2.1152314481453374</v>
      </c>
      <c r="H159" s="34">
        <v>2.4933379575636962</v>
      </c>
      <c r="I159" s="34">
        <v>2.413653942277918</v>
      </c>
      <c r="J159" s="34">
        <v>2.6539678018603041</v>
      </c>
      <c r="K159" s="34">
        <v>2.1779427652625287</v>
      </c>
      <c r="L159" s="34">
        <v>2.2226943236511829</v>
      </c>
      <c r="M159" s="34">
        <v>1.8828293343751454</v>
      </c>
      <c r="N159" s="34">
        <v>2.0268504691268419</v>
      </c>
      <c r="O159" s="34">
        <v>2.6665520242120806</v>
      </c>
      <c r="P159" s="34">
        <v>2.4124507079873467</v>
      </c>
      <c r="Q159" s="34">
        <v>2.1490884561828096</v>
      </c>
      <c r="R159" s="34">
        <v>84.148373508224722</v>
      </c>
    </row>
    <row r="160" spans="2:19">
      <c r="B160" s="25" t="s">
        <v>23</v>
      </c>
      <c r="C160" s="34" t="str">
        <f t="shared" si="6"/>
        <v>Vic</v>
      </c>
      <c r="D160" s="34">
        <v>-12.47261903068231</v>
      </c>
      <c r="E160" s="34">
        <v>-20.451573406491917</v>
      </c>
      <c r="F160" s="34">
        <v>-18.488472905484826</v>
      </c>
      <c r="G160" s="34">
        <v>-28.8402946396902</v>
      </c>
      <c r="H160" s="34">
        <v>-41.526300079794794</v>
      </c>
      <c r="I160" s="34">
        <v>-44.733533656419496</v>
      </c>
      <c r="J160" s="34">
        <v>-40.117260005654032</v>
      </c>
      <c r="K160" s="34">
        <v>-39.120133398673943</v>
      </c>
      <c r="L160" s="34">
        <v>-44.822335061506493</v>
      </c>
      <c r="M160" s="34">
        <v>-39.496578756594033</v>
      </c>
      <c r="N160" s="34">
        <v>7.071479839275213</v>
      </c>
      <c r="O160" s="34">
        <v>6.2508563509215662</v>
      </c>
      <c r="P160" s="34">
        <v>5.7981859495501737</v>
      </c>
      <c r="Q160" s="34">
        <v>211.62311268250608</v>
      </c>
      <c r="R160" s="34">
        <v>221.09820401115087</v>
      </c>
    </row>
    <row r="161" spans="2:18">
      <c r="B161" s="25" t="s">
        <v>25</v>
      </c>
      <c r="C161" s="34" t="str">
        <f t="shared" si="6"/>
        <v>Vic</v>
      </c>
      <c r="D161" s="34">
        <v>-10.697124474517999</v>
      </c>
      <c r="E161" s="34">
        <v>-13.259597351452015</v>
      </c>
      <c r="F161" s="34">
        <v>-12.1685980484285</v>
      </c>
      <c r="G161" s="34">
        <v>-13.897030378645148</v>
      </c>
      <c r="H161" s="34">
        <v>-13.005831996650805</v>
      </c>
      <c r="I161" s="34">
        <v>-15.728800681246518</v>
      </c>
      <c r="J161" s="34">
        <v>-15.974253493937013</v>
      </c>
      <c r="K161" s="34">
        <v>-16.32100383448747</v>
      </c>
      <c r="L161" s="34">
        <v>-18.424316298009884</v>
      </c>
      <c r="M161" s="34">
        <v>1.7430487666457992</v>
      </c>
      <c r="N161" s="34">
        <v>2.2889488184708284</v>
      </c>
      <c r="O161" s="34">
        <v>2.2527042205914256</v>
      </c>
      <c r="P161" s="34">
        <v>2.0740866626452572</v>
      </c>
      <c r="Q161" s="34">
        <v>80.696711448251548</v>
      </c>
      <c r="R161" s="34">
        <v>77.894888151463306</v>
      </c>
    </row>
    <row r="162" spans="2:18">
      <c r="B162" s="25" t="s">
        <v>26</v>
      </c>
      <c r="C162" s="34" t="str">
        <f t="shared" si="6"/>
        <v>Vic</v>
      </c>
      <c r="D162" s="34">
        <v>2.0666954747628239</v>
      </c>
      <c r="E162" s="34">
        <v>2.2417138432646908</v>
      </c>
      <c r="F162" s="34">
        <v>1.9220418036213403</v>
      </c>
      <c r="G162" s="34">
        <v>1.8007079538636788</v>
      </c>
      <c r="H162" s="34">
        <v>2.1428163588357307</v>
      </c>
      <c r="I162" s="34">
        <v>2.1240941461593081</v>
      </c>
      <c r="J162" s="34">
        <v>2.4308663606209251</v>
      </c>
      <c r="K162" s="34">
        <v>2.3482281384342798</v>
      </c>
      <c r="L162" s="34">
        <v>2.2894159397161644</v>
      </c>
      <c r="M162" s="34">
        <v>2.3258619085036543</v>
      </c>
      <c r="N162" s="34">
        <v>2.5245562092820961</v>
      </c>
      <c r="O162" s="34">
        <v>2.6397417196045438</v>
      </c>
      <c r="P162" s="34">
        <v>2.4167410567989833</v>
      </c>
      <c r="Q162" s="34">
        <v>90.087371593178815</v>
      </c>
      <c r="R162" s="34">
        <v>76.474179998244722</v>
      </c>
    </row>
    <row r="163" spans="2:18">
      <c r="B163" s="25" t="s">
        <v>27</v>
      </c>
      <c r="C163" s="34" t="str">
        <f t="shared" si="6"/>
        <v>Vic</v>
      </c>
      <c r="D163" s="34">
        <v>-22.974319262009459</v>
      </c>
      <c r="E163" s="34">
        <v>-31.775375509307111</v>
      </c>
      <c r="F163" s="34">
        <v>-11.675919902200405</v>
      </c>
      <c r="G163" s="34">
        <v>-23.884070988601735</v>
      </c>
      <c r="H163" s="34">
        <v>-28.416380385619419</v>
      </c>
      <c r="I163" s="34">
        <v>-24.27959896396905</v>
      </c>
      <c r="J163" s="34">
        <v>-28.481316267611533</v>
      </c>
      <c r="K163" s="34">
        <v>-28.659712963795755</v>
      </c>
      <c r="L163" s="34">
        <v>-35.279846436811624</v>
      </c>
      <c r="M163" s="34">
        <v>-28.220180284460127</v>
      </c>
      <c r="N163" s="34">
        <v>6.0273062897566945</v>
      </c>
      <c r="O163" s="34">
        <v>6.4501309878594952</v>
      </c>
      <c r="P163" s="34">
        <v>6.6807580612113497</v>
      </c>
      <c r="Q163" s="34">
        <v>232.23941003657029</v>
      </c>
      <c r="R163" s="34">
        <v>221.76402740416611</v>
      </c>
    </row>
    <row r="164" spans="2:18">
      <c r="B164" s="25" t="s">
        <v>28</v>
      </c>
      <c r="C164" s="34" t="str">
        <f t="shared" si="6"/>
        <v>Vic</v>
      </c>
      <c r="D164" s="34">
        <v>3.2597283839817663</v>
      </c>
      <c r="E164" s="34">
        <v>3.1008661371787412</v>
      </c>
      <c r="F164" s="34">
        <v>3.1436557364202429</v>
      </c>
      <c r="G164" s="34">
        <v>3.1787260104125181</v>
      </c>
      <c r="H164" s="34">
        <v>3.3635383555684655</v>
      </c>
      <c r="I164" s="34">
        <v>4.1379834397963293</v>
      </c>
      <c r="J164" s="34">
        <v>4.1763119656645813</v>
      </c>
      <c r="K164" s="34">
        <v>3.7566200209446095</v>
      </c>
      <c r="L164" s="34">
        <v>3.8545570139476695</v>
      </c>
      <c r="M164" s="34">
        <v>3.6492912365204404</v>
      </c>
      <c r="N164" s="34">
        <v>4.2323957465657713</v>
      </c>
      <c r="O164" s="34">
        <v>4.0081358925380641</v>
      </c>
      <c r="P164" s="34">
        <v>3.2486185377313745</v>
      </c>
      <c r="Q164" s="34">
        <v>115.5362583611893</v>
      </c>
      <c r="R164" s="34">
        <v>121.41305456454437</v>
      </c>
    </row>
    <row r="165" spans="2:18">
      <c r="B165" s="25" t="s">
        <v>40</v>
      </c>
      <c r="C165" s="34" t="str">
        <f t="shared" si="6"/>
        <v>NT</v>
      </c>
      <c r="D165" s="34">
        <v>1.311617307058178</v>
      </c>
      <c r="E165" s="34">
        <v>1.3567649118689928</v>
      </c>
      <c r="F165" s="34">
        <v>1.6739898444101229</v>
      </c>
      <c r="G165" s="34">
        <v>2.4971375222503411</v>
      </c>
      <c r="H165" s="34">
        <v>2.2683528691507036</v>
      </c>
      <c r="I165" s="34">
        <v>2.6196205085172863</v>
      </c>
      <c r="J165" s="34">
        <v>2.9266201021521283</v>
      </c>
      <c r="K165" s="34">
        <v>2.8361305906401242</v>
      </c>
      <c r="L165" s="34">
        <v>2.4584147134745677</v>
      </c>
      <c r="M165" s="34">
        <v>2.1885948248439178</v>
      </c>
      <c r="N165" s="34">
        <v>2.3615984209522907</v>
      </c>
      <c r="O165" s="34">
        <v>2.0465742353999872</v>
      </c>
      <c r="P165" s="34">
        <v>2.3938764270220076</v>
      </c>
      <c r="Q165" s="34">
        <v>2.4410072627155444</v>
      </c>
      <c r="R165" s="34">
        <v>90.02045103595475</v>
      </c>
    </row>
    <row r="166" spans="2:18" ht="15.75" thickBot="1">
      <c r="B166" s="26" t="s">
        <v>59</v>
      </c>
    </row>
  </sheetData>
  <mergeCells count="6">
    <mergeCell ref="T10:T11"/>
    <mergeCell ref="B5:N5"/>
    <mergeCell ref="B46:N46"/>
    <mergeCell ref="B87:N87"/>
    <mergeCell ref="B128:N128"/>
    <mergeCell ref="S10:S13"/>
  </mergeCells>
  <conditionalFormatting sqref="D29:R42 D51:R64 D70:R83 D92:R105 D111:R124 D133:R146 D152:R165 D10:R23">
    <cfRule type="cellIs" dxfId="5" priority="1" operator="lessThan">
      <formula>-0.01</formula>
    </cfRule>
    <cfRule type="cellIs" dxfId="4" priority="2" operator="between">
      <formula>-0.01</formula>
      <formula>0.01</formula>
    </cfRule>
    <cfRule type="cellIs" dxfId="3" priority="3" operator="greaterThan">
      <formula>0.01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00B0F0"/>
  </sheetPr>
  <dimension ref="B2:U166"/>
  <sheetViews>
    <sheetView workbookViewId="0"/>
  </sheetViews>
  <sheetFormatPr defaultRowHeight="15"/>
  <cols>
    <col min="1" max="1" width="17.7109375" customWidth="1"/>
    <col min="3" max="4" width="12" bestFit="1" customWidth="1"/>
  </cols>
  <sheetData>
    <row r="2" spans="2:21">
      <c r="B2" t="s">
        <v>139</v>
      </c>
    </row>
    <row r="5" spans="2:21" ht="27.75">
      <c r="B5" s="298" t="s">
        <v>42</v>
      </c>
      <c r="C5" s="298"/>
      <c r="D5" s="298"/>
      <c r="E5" s="298"/>
      <c r="F5" s="298"/>
      <c r="G5" s="298"/>
      <c r="H5" s="298"/>
      <c r="I5" s="298"/>
      <c r="J5" s="298"/>
      <c r="K5" s="298"/>
      <c r="L5" s="298"/>
      <c r="M5" s="298"/>
      <c r="N5" s="298"/>
    </row>
    <row r="7" spans="2:21">
      <c r="R7" s="34"/>
      <c r="S7" s="34"/>
      <c r="T7" s="34"/>
      <c r="U7" s="34"/>
    </row>
    <row r="8" spans="2:21" ht="15.75">
      <c r="B8" s="6" t="s">
        <v>75</v>
      </c>
      <c r="R8" s="34"/>
      <c r="S8" s="34"/>
      <c r="T8" s="34"/>
      <c r="U8" s="34"/>
    </row>
    <row r="9" spans="2:21" ht="15.75" thickBot="1">
      <c r="B9" s="26" t="s">
        <v>96</v>
      </c>
      <c r="C9" s="26" t="s">
        <v>0</v>
      </c>
      <c r="D9" s="27" t="s">
        <v>1</v>
      </c>
      <c r="E9" s="27" t="s">
        <v>2</v>
      </c>
      <c r="F9" s="27" t="s">
        <v>3</v>
      </c>
      <c r="G9" s="27" t="s">
        <v>4</v>
      </c>
      <c r="H9" s="27" t="s">
        <v>5</v>
      </c>
      <c r="I9" s="27" t="s">
        <v>6</v>
      </c>
      <c r="J9" s="27" t="s">
        <v>7</v>
      </c>
      <c r="K9" s="27" t="s">
        <v>8</v>
      </c>
      <c r="L9" s="27" t="s">
        <v>9</v>
      </c>
      <c r="M9" s="27" t="s">
        <v>10</v>
      </c>
      <c r="N9" s="27">
        <v>2016</v>
      </c>
      <c r="O9" s="27">
        <v>2017</v>
      </c>
      <c r="P9" s="27">
        <v>2018</v>
      </c>
      <c r="Q9" s="27" t="s">
        <v>100</v>
      </c>
      <c r="R9" s="34"/>
      <c r="S9" s="34"/>
      <c r="T9" s="34"/>
      <c r="U9" s="34"/>
    </row>
    <row r="10" spans="2:21">
      <c r="B10" s="25" t="s">
        <v>78</v>
      </c>
      <c r="C10" s="25" t="s">
        <v>11</v>
      </c>
      <c r="D10">
        <v>0</v>
      </c>
      <c r="E10" s="34">
        <v>3.9906304974276168</v>
      </c>
      <c r="F10" s="34">
        <v>4.1701915143269446</v>
      </c>
      <c r="G10" s="34">
        <v>3.9915482741697303</v>
      </c>
      <c r="H10" s="34">
        <v>4.5738874025973075</v>
      </c>
      <c r="I10" s="34">
        <v>4.8059636461359219</v>
      </c>
      <c r="J10" s="34">
        <v>4.9229956639798047</v>
      </c>
      <c r="K10" s="34">
        <v>5.2227054606011336</v>
      </c>
      <c r="L10" s="34">
        <v>5.6380212505681584</v>
      </c>
      <c r="M10" s="34">
        <v>4.5538894468394346</v>
      </c>
      <c r="N10" s="34">
        <v>3.7034591655794884</v>
      </c>
      <c r="O10" s="34">
        <v>3.3844786823764963</v>
      </c>
      <c r="P10" s="34">
        <v>3.7063626882638232</v>
      </c>
      <c r="Q10" s="34">
        <v>3.7226216459955879</v>
      </c>
      <c r="R10" s="42"/>
      <c r="S10" s="42"/>
      <c r="T10" s="34"/>
      <c r="U10" s="34"/>
    </row>
    <row r="11" spans="2:21">
      <c r="B11" s="25" t="s">
        <v>12</v>
      </c>
      <c r="C11" s="25" t="s">
        <v>13</v>
      </c>
      <c r="D11" s="34">
        <v>22.586095046801461</v>
      </c>
      <c r="E11" s="34">
        <v>24.315873670678343</v>
      </c>
      <c r="F11" s="34">
        <v>25.735098970010881</v>
      </c>
      <c r="G11" s="34">
        <v>27.292570692081085</v>
      </c>
      <c r="H11" s="34">
        <v>41.437051385181803</v>
      </c>
      <c r="I11" s="34">
        <v>49.62849387962433</v>
      </c>
      <c r="J11" s="34">
        <v>58.678561720944799</v>
      </c>
      <c r="K11" s="34">
        <v>69.417910940170259</v>
      </c>
      <c r="L11" s="34">
        <v>65.528414497672657</v>
      </c>
      <c r="M11" s="34">
        <v>57.46429919184402</v>
      </c>
      <c r="N11" s="34">
        <v>42.342509457711003</v>
      </c>
      <c r="O11" s="34">
        <v>40.579993910410167</v>
      </c>
      <c r="P11" s="34">
        <v>41.747252187485856</v>
      </c>
      <c r="Q11" s="34">
        <v>40.956777182539327</v>
      </c>
      <c r="R11" s="42"/>
      <c r="S11" s="42"/>
      <c r="T11" s="34"/>
      <c r="U11" s="34"/>
    </row>
    <row r="12" spans="2:21">
      <c r="B12" s="25" t="s">
        <v>14</v>
      </c>
      <c r="C12" s="25" t="s">
        <v>13</v>
      </c>
      <c r="D12" s="34">
        <v>19.488944279298835</v>
      </c>
      <c r="E12" s="34">
        <v>20.244961397682687</v>
      </c>
      <c r="F12" s="34">
        <v>20.952505971160917</v>
      </c>
      <c r="G12" s="34">
        <v>21.914909279882295</v>
      </c>
      <c r="H12" s="34">
        <v>25.353292228841042</v>
      </c>
      <c r="I12" s="34">
        <v>29.340121376148772</v>
      </c>
      <c r="J12" s="34">
        <v>32.973470382654114</v>
      </c>
      <c r="K12" s="34">
        <v>32.823416818043825</v>
      </c>
      <c r="L12" s="34">
        <v>30.930102839053916</v>
      </c>
      <c r="M12" s="34">
        <v>28.111969966096012</v>
      </c>
      <c r="N12" s="34">
        <v>22.633405460392396</v>
      </c>
      <c r="O12" s="34">
        <v>12.477246158688558</v>
      </c>
      <c r="P12" s="34">
        <v>23.13400019478479</v>
      </c>
      <c r="Q12" s="34">
        <v>23.138232678963732</v>
      </c>
      <c r="R12" s="42"/>
      <c r="S12" s="34"/>
      <c r="T12" s="34"/>
      <c r="U12" s="34"/>
    </row>
    <row r="13" spans="2:21">
      <c r="B13" s="25" t="s">
        <v>15</v>
      </c>
      <c r="C13" s="25" t="s">
        <v>13</v>
      </c>
      <c r="D13" s="34">
        <v>21.642008599678547</v>
      </c>
      <c r="E13" s="34">
        <v>22.454161120864569</v>
      </c>
      <c r="F13" s="34">
        <v>23.178488898957085</v>
      </c>
      <c r="G13" s="34">
        <v>24.583774610382761</v>
      </c>
      <c r="H13" s="34">
        <v>28.362978553780295</v>
      </c>
      <c r="I13" s="34">
        <v>33.947244479944857</v>
      </c>
      <c r="J13" s="34">
        <v>40.076775050593824</v>
      </c>
      <c r="K13" s="34">
        <v>44.738592339586603</v>
      </c>
      <c r="L13" s="34">
        <v>42.554755025930262</v>
      </c>
      <c r="M13" s="34">
        <v>37.956991081729484</v>
      </c>
      <c r="N13" s="34">
        <v>26.276327067654847</v>
      </c>
      <c r="O13" s="34">
        <v>26.131282379662139</v>
      </c>
      <c r="P13" s="34">
        <v>26.937010007019467</v>
      </c>
      <c r="Q13" s="34">
        <v>27.026914477259083</v>
      </c>
      <c r="R13" s="42"/>
      <c r="S13" s="34"/>
      <c r="T13" s="34"/>
      <c r="U13" s="34"/>
    </row>
    <row r="14" spans="2:21">
      <c r="B14" s="25" t="s">
        <v>16</v>
      </c>
      <c r="C14" s="25" t="s">
        <v>17</v>
      </c>
      <c r="D14" s="34">
        <v>23.140027601189104</v>
      </c>
      <c r="E14" s="34">
        <v>25.187775864479136</v>
      </c>
      <c r="F14" s="34">
        <v>27.419144748368012</v>
      </c>
      <c r="G14" s="34">
        <v>29.844995965701401</v>
      </c>
      <c r="H14" s="34">
        <v>30.638209603853738</v>
      </c>
      <c r="I14" s="34">
        <v>34.814676366252343</v>
      </c>
      <c r="J14" s="34">
        <v>38.231349879458548</v>
      </c>
      <c r="K14" s="34">
        <v>45.790872052192753</v>
      </c>
      <c r="L14" s="34">
        <v>50.835461617428336</v>
      </c>
      <c r="M14" s="34">
        <v>56.3623891305283</v>
      </c>
      <c r="N14" s="34">
        <v>45.163536316081036</v>
      </c>
      <c r="O14" s="34">
        <v>42.648752363224503</v>
      </c>
      <c r="P14" s="34">
        <v>41.063742890699586</v>
      </c>
      <c r="Q14" s="34">
        <v>37.501551457935648</v>
      </c>
      <c r="R14" s="34"/>
      <c r="S14" s="34"/>
      <c r="T14" s="34"/>
      <c r="U14" s="34"/>
    </row>
    <row r="15" spans="2:21">
      <c r="B15" s="25" t="s">
        <v>18</v>
      </c>
      <c r="C15" s="25" t="s">
        <v>17</v>
      </c>
      <c r="D15" s="34">
        <v>27.786442053488372</v>
      </c>
      <c r="E15" s="34">
        <v>28.605860953342926</v>
      </c>
      <c r="F15" s="34">
        <v>29.758697918021653</v>
      </c>
      <c r="G15" s="34">
        <v>29.661772934534156</v>
      </c>
      <c r="H15" s="34">
        <v>30.618398281769259</v>
      </c>
      <c r="I15" s="34">
        <v>34.759260200052722</v>
      </c>
      <c r="J15" s="34">
        <v>37.437017677635367</v>
      </c>
      <c r="K15" s="34">
        <v>41.973954528731383</v>
      </c>
      <c r="L15" s="34">
        <v>47.606664605120613</v>
      </c>
      <c r="M15" s="34">
        <v>53.813167982113555</v>
      </c>
      <c r="N15" s="34">
        <v>41.646623721865126</v>
      </c>
      <c r="O15" s="34">
        <v>41.538840826713795</v>
      </c>
      <c r="P15" s="34">
        <v>37.268173048467361</v>
      </c>
      <c r="Q15" s="34">
        <v>35.199051438093647</v>
      </c>
    </row>
    <row r="16" spans="2:21">
      <c r="B16" s="25" t="s">
        <v>19</v>
      </c>
      <c r="C16" s="25" t="s">
        <v>20</v>
      </c>
      <c r="D16" s="34">
        <v>16.856384579116025</v>
      </c>
      <c r="E16" s="34">
        <v>17.257535680210822</v>
      </c>
      <c r="F16" s="34">
        <v>17.650648448173115</v>
      </c>
      <c r="G16" s="34">
        <v>18.002038439399257</v>
      </c>
      <c r="H16" s="34">
        <v>18.345772875261105</v>
      </c>
      <c r="I16" s="34">
        <v>18.460409343438641</v>
      </c>
      <c r="J16" s="34">
        <v>24.583876617841042</v>
      </c>
      <c r="K16" s="34">
        <v>25.247985303467658</v>
      </c>
      <c r="L16" s="34">
        <v>26.775207758596025</v>
      </c>
      <c r="M16" s="34">
        <v>26.797486461454469</v>
      </c>
      <c r="N16" s="34">
        <v>19.668612186814016</v>
      </c>
      <c r="O16" s="34">
        <v>21.563853092733552</v>
      </c>
      <c r="P16" s="34">
        <v>22.01375740836022</v>
      </c>
      <c r="Q16" s="34">
        <v>22.042323923747063</v>
      </c>
    </row>
    <row r="17" spans="2:20">
      <c r="B17" s="25" t="s">
        <v>21</v>
      </c>
      <c r="C17" s="25" t="s">
        <v>22</v>
      </c>
      <c r="D17" s="34">
        <v>5.7303313509770248</v>
      </c>
      <c r="E17" s="34">
        <v>6.1778288357829751</v>
      </c>
      <c r="F17" s="34">
        <v>6.5323834641856138</v>
      </c>
      <c r="G17" s="34">
        <v>7.1108430217404361</v>
      </c>
      <c r="H17" s="34">
        <v>7.4746055272980243</v>
      </c>
      <c r="I17" s="34">
        <v>7.5507089777613032</v>
      </c>
      <c r="J17" s="34">
        <v>7.7400237600298283</v>
      </c>
      <c r="K17" s="34">
        <v>8.51013800638259</v>
      </c>
      <c r="L17" s="34">
        <v>8.667667097291428</v>
      </c>
      <c r="M17" s="34">
        <v>8.8188219094333249</v>
      </c>
      <c r="N17" s="34">
        <v>8.6548070074427983</v>
      </c>
      <c r="O17" s="34">
        <v>8.3001734062524974</v>
      </c>
      <c r="P17" s="34">
        <v>6.4409674727772313</v>
      </c>
      <c r="Q17" s="34">
        <v>6.6589922351105884</v>
      </c>
    </row>
    <row r="18" spans="2:20">
      <c r="B18" s="25" t="s">
        <v>23</v>
      </c>
      <c r="C18" s="25" t="s">
        <v>24</v>
      </c>
      <c r="D18" s="34">
        <v>12.054090865499973</v>
      </c>
      <c r="E18" s="34">
        <v>11.629680348316356</v>
      </c>
      <c r="F18" s="34">
        <v>12.099860627157</v>
      </c>
      <c r="G18" s="34">
        <v>12.037447315806503</v>
      </c>
      <c r="H18" s="34">
        <v>12.798889714283007</v>
      </c>
      <c r="I18" s="34">
        <v>14.543115338745906</v>
      </c>
      <c r="J18" s="34">
        <v>15.339644212772441</v>
      </c>
      <c r="K18" s="34">
        <v>16.131530292827051</v>
      </c>
      <c r="L18" s="34">
        <v>18.134177037869563</v>
      </c>
      <c r="M18" s="34">
        <v>18.510166006112968</v>
      </c>
      <c r="N18" s="34">
        <v>18.370146810887491</v>
      </c>
      <c r="O18" s="34">
        <v>19.34840660352188</v>
      </c>
      <c r="P18" s="34">
        <v>18.217773086426064</v>
      </c>
      <c r="Q18" s="34">
        <v>18.781498998753705</v>
      </c>
    </row>
    <row r="19" spans="2:20">
      <c r="B19" s="25" t="s">
        <v>25</v>
      </c>
      <c r="C19" s="25" t="s">
        <v>24</v>
      </c>
      <c r="D19" s="34">
        <v>7.6019413224951791</v>
      </c>
      <c r="E19" s="34">
        <v>7.1276001562310682</v>
      </c>
      <c r="F19" s="34">
        <v>6.6615807648137775</v>
      </c>
      <c r="G19" s="34">
        <v>6.7031896390474515</v>
      </c>
      <c r="H19" s="34">
        <v>7.0485432951871019</v>
      </c>
      <c r="I19" s="34">
        <v>6.8696246724288699</v>
      </c>
      <c r="J19" s="34">
        <v>7.3685324332296886</v>
      </c>
      <c r="K19" s="34">
        <v>7.6994275127918286</v>
      </c>
      <c r="L19" s="34">
        <v>8.1977821794683905</v>
      </c>
      <c r="M19" s="34">
        <v>8.8598687435138572</v>
      </c>
      <c r="N19" s="34">
        <v>8.5402189742549126</v>
      </c>
      <c r="O19" s="34">
        <v>8.4268743752479622</v>
      </c>
      <c r="P19" s="34">
        <v>8.6649712172214208</v>
      </c>
      <c r="Q19" s="34">
        <v>8.7387042536178114</v>
      </c>
    </row>
    <row r="20" spans="2:20">
      <c r="B20" s="25" t="s">
        <v>26</v>
      </c>
      <c r="C20" s="25" t="s">
        <v>24</v>
      </c>
      <c r="D20" s="34">
        <v>5.3966709881096051</v>
      </c>
      <c r="E20" s="34">
        <v>5.1262133055905963</v>
      </c>
      <c r="F20" s="34">
        <v>5.2968096899487307</v>
      </c>
      <c r="G20" s="34">
        <v>5.6171980215481483</v>
      </c>
      <c r="H20" s="34">
        <v>5.5131758359638923</v>
      </c>
      <c r="I20" s="34">
        <v>6.2382838294053045</v>
      </c>
      <c r="J20" s="34">
        <v>6.7513800369314652</v>
      </c>
      <c r="K20" s="34">
        <v>7.4402324677178058</v>
      </c>
      <c r="L20" s="34">
        <v>8.0174231190227374</v>
      </c>
      <c r="M20" s="34">
        <v>7.9995040104495274</v>
      </c>
      <c r="N20" s="34">
        <v>7.5641438908856458</v>
      </c>
      <c r="O20" s="34">
        <v>7.6669291982773871</v>
      </c>
      <c r="P20" s="34">
        <v>7.3710637915500854</v>
      </c>
      <c r="Q20" s="34">
        <v>7.4089866343302901</v>
      </c>
    </row>
    <row r="21" spans="2:20">
      <c r="B21" s="25" t="s">
        <v>27</v>
      </c>
      <c r="C21" s="25" t="s">
        <v>24</v>
      </c>
      <c r="D21" s="34">
        <v>13.314839754780792</v>
      </c>
      <c r="E21" s="34">
        <v>13.564493000182949</v>
      </c>
      <c r="F21" s="34">
        <v>13.801663583315019</v>
      </c>
      <c r="G21" s="34">
        <v>14.155339014301319</v>
      </c>
      <c r="H21" s="34">
        <v>14.479888233324061</v>
      </c>
      <c r="I21" s="34">
        <v>14.785389919613976</v>
      </c>
      <c r="J21" s="34">
        <v>15.379221199312155</v>
      </c>
      <c r="K21" s="34">
        <v>16.4742718739667</v>
      </c>
      <c r="L21" s="34">
        <v>18.109870508609333</v>
      </c>
      <c r="M21" s="34">
        <v>19.536128497657387</v>
      </c>
      <c r="N21" s="34">
        <v>18.710872895265766</v>
      </c>
      <c r="O21" s="34">
        <v>18.613861359909947</v>
      </c>
      <c r="P21" s="34">
        <v>18.527424279175193</v>
      </c>
      <c r="Q21" s="34">
        <v>19.012535312450382</v>
      </c>
    </row>
    <row r="22" spans="2:20">
      <c r="B22" s="25" t="s">
        <v>28</v>
      </c>
      <c r="C22" s="25" t="s">
        <v>24</v>
      </c>
      <c r="D22" s="34">
        <v>11.305131129293557</v>
      </c>
      <c r="E22" s="34">
        <v>10.481275419466499</v>
      </c>
      <c r="F22" s="34">
        <v>10.693480678058336</v>
      </c>
      <c r="G22" s="34">
        <v>10.131760875903581</v>
      </c>
      <c r="H22" s="34">
        <v>9.578362848595475</v>
      </c>
      <c r="I22" s="34">
        <v>10.365011258648394</v>
      </c>
      <c r="J22" s="34">
        <v>10.794375090253709</v>
      </c>
      <c r="K22" s="34">
        <v>11.249811626815472</v>
      </c>
      <c r="L22" s="34">
        <v>11.588536380303651</v>
      </c>
      <c r="M22" s="34">
        <v>12.54593681772127</v>
      </c>
      <c r="N22" s="34">
        <v>11.100228700299851</v>
      </c>
      <c r="O22" s="34">
        <v>11.721324454982664</v>
      </c>
      <c r="P22" s="34">
        <v>12.144447486649256</v>
      </c>
      <c r="Q22" s="34">
        <v>12.629221776489317</v>
      </c>
    </row>
    <row r="23" spans="2:20">
      <c r="B23" s="25" t="s">
        <v>83</v>
      </c>
      <c r="C23" s="25" t="s">
        <v>41</v>
      </c>
      <c r="D23" s="34">
        <v>2.880819095660982</v>
      </c>
      <c r="E23" s="34">
        <v>2.569947300741461</v>
      </c>
      <c r="F23" s="34">
        <v>2.6261200144658119</v>
      </c>
      <c r="G23" s="34">
        <v>2.8093603872766266</v>
      </c>
      <c r="H23" s="34">
        <v>3.3110400364624866</v>
      </c>
      <c r="I23" s="34">
        <v>3.1556338964565214</v>
      </c>
      <c r="J23" s="34">
        <v>3.1993197796883379</v>
      </c>
      <c r="K23" s="34">
        <v>3.344561073638971</v>
      </c>
      <c r="L23" s="34">
        <v>4.0182846403172618</v>
      </c>
      <c r="M23" s="34">
        <v>4.2087910441397582</v>
      </c>
      <c r="N23" s="34">
        <v>4.7705075983185736</v>
      </c>
      <c r="O23" s="34">
        <v>4.7637199395933862</v>
      </c>
      <c r="P23" s="34">
        <v>4.460583267976574</v>
      </c>
      <c r="Q23" s="34">
        <v>4.5415190183524032</v>
      </c>
    </row>
    <row r="24" spans="2:20" ht="15.75" thickBot="1">
      <c r="B24" s="26" t="s">
        <v>59</v>
      </c>
    </row>
    <row r="27" spans="2:20" ht="15.75">
      <c r="B27" s="6" t="s">
        <v>76</v>
      </c>
    </row>
    <row r="28" spans="2:20" ht="15.75" thickBot="1">
      <c r="B28" s="26" t="s">
        <v>96</v>
      </c>
      <c r="C28" s="26" t="s">
        <v>0</v>
      </c>
      <c r="D28" s="27" t="s">
        <v>1</v>
      </c>
      <c r="E28" s="27" t="s">
        <v>2</v>
      </c>
      <c r="F28" s="27" t="s">
        <v>3</v>
      </c>
      <c r="G28" s="27" t="s">
        <v>4</v>
      </c>
      <c r="H28" s="27" t="s">
        <v>5</v>
      </c>
      <c r="I28" s="27" t="s">
        <v>6</v>
      </c>
      <c r="J28" s="27" t="s">
        <v>7</v>
      </c>
      <c r="K28" s="27" t="s">
        <v>8</v>
      </c>
      <c r="L28" s="27" t="s">
        <v>9</v>
      </c>
      <c r="M28" s="27" t="s">
        <v>10</v>
      </c>
      <c r="N28" s="27">
        <v>2016</v>
      </c>
      <c r="O28" s="27">
        <v>2017</v>
      </c>
      <c r="P28" s="27">
        <v>2018</v>
      </c>
      <c r="Q28" s="27" t="s">
        <v>32</v>
      </c>
      <c r="R28" s="34"/>
      <c r="S28" s="34"/>
      <c r="T28" s="34"/>
    </row>
    <row r="29" spans="2:20">
      <c r="B29" s="25" t="s">
        <v>78</v>
      </c>
      <c r="C29" t="str">
        <f>C10</f>
        <v>ACT</v>
      </c>
      <c r="D29">
        <v>4.1220325349403026</v>
      </c>
      <c r="E29" s="34">
        <v>4.1716573735178315</v>
      </c>
      <c r="F29" s="34">
        <v>4.4049462399740946</v>
      </c>
      <c r="G29" s="34">
        <v>4.0723479392433148</v>
      </c>
      <c r="H29" s="34">
        <v>4.6953196585477883</v>
      </c>
      <c r="I29" s="34">
        <v>6.1534856358747732</v>
      </c>
      <c r="J29" s="34">
        <v>6.2561501568000892</v>
      </c>
      <c r="K29" s="34">
        <v>6.5084103294409772</v>
      </c>
      <c r="L29" s="34">
        <v>6.8172379136013603</v>
      </c>
      <c r="M29" s="34">
        <v>-25.865811584198099</v>
      </c>
      <c r="N29" s="34">
        <v>-21.633797173205153</v>
      </c>
      <c r="O29" s="34">
        <v>-21.372745379383474</v>
      </c>
      <c r="P29" s="34">
        <v>3.6957204616377339</v>
      </c>
      <c r="Q29" s="34">
        <v>3.7086638071622815</v>
      </c>
      <c r="R29" s="34"/>
      <c r="S29" s="34"/>
      <c r="T29" s="34"/>
    </row>
    <row r="30" spans="2:20">
      <c r="B30" s="25" t="s">
        <v>79</v>
      </c>
      <c r="C30" s="34" t="str">
        <f t="shared" ref="C30:C42" si="0">C11</f>
        <v>NSW</v>
      </c>
      <c r="D30" s="34">
        <v>31.294817313015528</v>
      </c>
      <c r="E30" s="34">
        <v>32.049266088147988</v>
      </c>
      <c r="F30" s="34">
        <v>33.761804367041805</v>
      </c>
      <c r="G30" s="34">
        <v>35.383436727317076</v>
      </c>
      <c r="H30" s="34">
        <v>41.839383286376915</v>
      </c>
      <c r="I30" s="34">
        <v>49.773340575035945</v>
      </c>
      <c r="J30" s="34">
        <v>56.570080501623124</v>
      </c>
      <c r="K30" s="34">
        <v>67.126399413262789</v>
      </c>
      <c r="L30" s="34">
        <v>63.823786233221199</v>
      </c>
      <c r="M30" s="34">
        <v>58.89778062172627</v>
      </c>
      <c r="N30" s="34">
        <v>43.358418935499913</v>
      </c>
      <c r="O30" s="34">
        <v>44.003280560225676</v>
      </c>
      <c r="P30" s="34">
        <v>42.01935541342641</v>
      </c>
      <c r="Q30" s="34">
        <v>41.027730732184182</v>
      </c>
      <c r="R30" s="34"/>
      <c r="S30" s="34"/>
      <c r="T30" s="34"/>
    </row>
    <row r="31" spans="2:20">
      <c r="B31" s="25" t="s">
        <v>80</v>
      </c>
      <c r="C31" s="34" t="str">
        <f t="shared" si="0"/>
        <v>NSW</v>
      </c>
      <c r="D31" s="34">
        <v>20.069752591813881</v>
      </c>
      <c r="E31" s="34">
        <v>20.53458826204178</v>
      </c>
      <c r="F31" s="34">
        <v>22.592377449845571</v>
      </c>
      <c r="G31" s="34">
        <v>23.067116172670808</v>
      </c>
      <c r="H31" s="34">
        <v>25.873346870453588</v>
      </c>
      <c r="I31" s="34">
        <v>29.187437946050522</v>
      </c>
      <c r="J31" s="34">
        <v>31.266206253404562</v>
      </c>
      <c r="K31" s="34">
        <v>31.622856877100958</v>
      </c>
      <c r="L31" s="34">
        <v>30.401786119040025</v>
      </c>
      <c r="M31" s="34">
        <v>28.923932819193169</v>
      </c>
      <c r="N31" s="34">
        <v>24.311909846841445</v>
      </c>
      <c r="O31" s="34">
        <v>24.877576324524284</v>
      </c>
      <c r="P31" s="34">
        <v>23.519439857874772</v>
      </c>
      <c r="Q31" s="34">
        <v>23.906855448032843</v>
      </c>
      <c r="R31" s="34"/>
      <c r="S31" s="34"/>
      <c r="T31" s="34"/>
    </row>
    <row r="32" spans="2:20">
      <c r="B32" s="25" t="s">
        <v>81</v>
      </c>
      <c r="C32" s="34" t="str">
        <f t="shared" si="0"/>
        <v>NSW</v>
      </c>
      <c r="D32" s="34">
        <v>21.393084085863052</v>
      </c>
      <c r="E32" s="34">
        <v>22.912708294955905</v>
      </c>
      <c r="F32" s="34">
        <v>23.979022561092847</v>
      </c>
      <c r="G32" s="34">
        <v>25.051772968987507</v>
      </c>
      <c r="H32" s="34">
        <v>28.943072346791269</v>
      </c>
      <c r="I32" s="34">
        <v>32.298186601367206</v>
      </c>
      <c r="J32" s="34">
        <v>39.314718157165998</v>
      </c>
      <c r="K32" s="34">
        <v>45.664230040805023</v>
      </c>
      <c r="L32" s="34">
        <v>41.607061310695599</v>
      </c>
      <c r="M32" s="34">
        <v>40.098028727398514</v>
      </c>
      <c r="N32" s="34">
        <v>24.703954931583439</v>
      </c>
      <c r="O32" s="34">
        <v>27.004063951078138</v>
      </c>
      <c r="P32" s="34">
        <v>27.318779621947328</v>
      </c>
      <c r="Q32" s="34">
        <v>27.140738920893455</v>
      </c>
      <c r="R32" s="34"/>
      <c r="S32" s="34"/>
      <c r="T32" s="34"/>
    </row>
    <row r="33" spans="2:20">
      <c r="B33" s="25" t="s">
        <v>16</v>
      </c>
      <c r="C33" s="34" t="str">
        <f t="shared" si="0"/>
        <v>Qld</v>
      </c>
      <c r="D33" s="34">
        <v>23.588911270633275</v>
      </c>
      <c r="E33" s="34">
        <v>24.955023268501463</v>
      </c>
      <c r="F33" s="34">
        <v>26.49798034170874</v>
      </c>
      <c r="G33" s="34">
        <v>30.948516460419796</v>
      </c>
      <c r="H33" s="34">
        <v>32.860320951931953</v>
      </c>
      <c r="I33" s="34">
        <v>33.049162513402507</v>
      </c>
      <c r="J33" s="34">
        <v>37.054599550092462</v>
      </c>
      <c r="K33" s="34">
        <v>41.898368102906261</v>
      </c>
      <c r="L33" s="34">
        <v>48.081840117509955</v>
      </c>
      <c r="M33" s="34">
        <v>55.799774325526414</v>
      </c>
      <c r="N33" s="34">
        <v>44.978383950658099</v>
      </c>
      <c r="O33" s="34">
        <v>43.8002034319627</v>
      </c>
      <c r="P33" s="34">
        <v>41.431978182299645</v>
      </c>
      <c r="Q33" s="34">
        <v>37.972814362569807</v>
      </c>
      <c r="R33" s="34"/>
      <c r="S33" s="34"/>
      <c r="T33" s="34"/>
    </row>
    <row r="34" spans="2:20">
      <c r="B34" s="25" t="s">
        <v>18</v>
      </c>
      <c r="C34" s="34" t="str">
        <f t="shared" si="0"/>
        <v>Qld</v>
      </c>
      <c r="D34" s="34">
        <v>25.505472070912674</v>
      </c>
      <c r="E34" s="34">
        <v>25.149188514205775</v>
      </c>
      <c r="F34" s="34">
        <v>25.762450324690803</v>
      </c>
      <c r="G34" s="34">
        <v>26.796778775274561</v>
      </c>
      <c r="H34" s="34">
        <v>28.238143313705677</v>
      </c>
      <c r="I34" s="34">
        <v>32.654804772037551</v>
      </c>
      <c r="J34" s="34">
        <v>35.886005497724682</v>
      </c>
      <c r="K34" s="34">
        <v>40.819067932625785</v>
      </c>
      <c r="L34" s="34">
        <v>45.836151826998957</v>
      </c>
      <c r="M34" s="34">
        <v>51.892155113141371</v>
      </c>
      <c r="N34" s="34">
        <v>41.747747756417539</v>
      </c>
      <c r="O34" s="34">
        <v>42.60927375975939</v>
      </c>
      <c r="P34" s="34">
        <v>37.972865167708733</v>
      </c>
      <c r="Q34" s="34">
        <v>35.883517262135683</v>
      </c>
      <c r="R34" s="34"/>
      <c r="S34" s="34"/>
      <c r="T34" s="34"/>
    </row>
    <row r="35" spans="2:20">
      <c r="B35" s="25" t="s">
        <v>19</v>
      </c>
      <c r="C35" s="34" t="str">
        <f t="shared" si="0"/>
        <v>SA</v>
      </c>
      <c r="D35" s="34">
        <v>17.048262236330402</v>
      </c>
      <c r="E35" s="34">
        <v>17.338943297636888</v>
      </c>
      <c r="F35" s="34">
        <v>17.521029106918832</v>
      </c>
      <c r="G35" s="34">
        <v>17.896955674466653</v>
      </c>
      <c r="H35" s="34">
        <v>18.316124437604685</v>
      </c>
      <c r="I35" s="34">
        <v>19.808678640500375</v>
      </c>
      <c r="J35" s="34">
        <v>24.24853368987624</v>
      </c>
      <c r="K35" s="34">
        <v>25.089633157594221</v>
      </c>
      <c r="L35" s="34">
        <v>25.407897295576049</v>
      </c>
      <c r="M35" s="34">
        <v>27.168953551496315</v>
      </c>
      <c r="N35" s="34">
        <v>19.581488233201071</v>
      </c>
      <c r="O35" s="34">
        <v>21.456603279835576</v>
      </c>
      <c r="P35" s="34">
        <v>21.975976774902392</v>
      </c>
      <c r="Q35" s="34">
        <v>22.062345891379209</v>
      </c>
      <c r="R35" s="34"/>
      <c r="S35" s="34"/>
      <c r="T35" s="34"/>
    </row>
    <row r="36" spans="2:20">
      <c r="B36" s="25" t="s">
        <v>21</v>
      </c>
      <c r="C36" s="34" t="str">
        <f t="shared" si="0"/>
        <v>Tas</v>
      </c>
      <c r="D36" s="34">
        <v>4.9791793485631217</v>
      </c>
      <c r="E36" s="34">
        <v>5.2260684744557864</v>
      </c>
      <c r="F36" s="34">
        <v>5.9838591089581712</v>
      </c>
      <c r="G36" s="34">
        <v>6.4733014393561916</v>
      </c>
      <c r="H36" s="34">
        <v>7.2993933947506662</v>
      </c>
      <c r="I36" s="34">
        <v>7.1714494053275075</v>
      </c>
      <c r="J36" s="34">
        <v>7.6153112327722283</v>
      </c>
      <c r="K36" s="34">
        <v>8.1682322211343603</v>
      </c>
      <c r="L36" s="34">
        <v>8.1772054396222984</v>
      </c>
      <c r="M36" s="34">
        <v>8.3719496674832499</v>
      </c>
      <c r="N36" s="34">
        <v>8.8694592076420804</v>
      </c>
      <c r="O36" s="34">
        <v>8.5264893853330364</v>
      </c>
      <c r="P36" s="34">
        <v>6.779278589884683</v>
      </c>
      <c r="Q36" s="34">
        <v>6.5068331758087936</v>
      </c>
      <c r="R36" s="34"/>
      <c r="S36" s="34"/>
      <c r="T36" s="34"/>
    </row>
    <row r="37" spans="2:20">
      <c r="B37" s="25" t="s">
        <v>23</v>
      </c>
      <c r="C37" s="34" t="str">
        <f t="shared" si="0"/>
        <v>Vic</v>
      </c>
      <c r="D37" s="34">
        <v>11.893087346470907</v>
      </c>
      <c r="E37" s="34">
        <v>12.391345164350355</v>
      </c>
      <c r="F37" s="34">
        <v>12.367291215257467</v>
      </c>
      <c r="G37" s="34">
        <v>11.949794113884764</v>
      </c>
      <c r="H37" s="34">
        <v>13.468789711639431</v>
      </c>
      <c r="I37" s="34">
        <v>14.153390315968068</v>
      </c>
      <c r="J37" s="34">
        <v>14.832833004466124</v>
      </c>
      <c r="K37" s="34">
        <v>16.296139326074808</v>
      </c>
      <c r="L37" s="34">
        <v>18.396663966327537</v>
      </c>
      <c r="M37" s="34">
        <v>20.467449008068911</v>
      </c>
      <c r="N37" s="34">
        <v>17.98176163029143</v>
      </c>
      <c r="O37" s="34">
        <v>19.525233645371827</v>
      </c>
      <c r="P37" s="34">
        <v>18.205138849327454</v>
      </c>
      <c r="Q37" s="34" t="e">
        <v>#REF!</v>
      </c>
      <c r="R37" s="34"/>
      <c r="S37" s="34"/>
      <c r="T37" s="34"/>
    </row>
    <row r="38" spans="2:20">
      <c r="B38" s="25" t="s">
        <v>25</v>
      </c>
      <c r="C38" s="34" t="str">
        <f t="shared" si="0"/>
        <v>Vic</v>
      </c>
      <c r="D38" s="34">
        <v>7.835262433956359</v>
      </c>
      <c r="E38" s="34">
        <v>7.8615299671789103</v>
      </c>
      <c r="F38" s="34">
        <v>7.5029198501846963</v>
      </c>
      <c r="G38" s="34">
        <v>7.4852072328642976</v>
      </c>
      <c r="H38" s="34">
        <v>7.5690289372162169</v>
      </c>
      <c r="I38" s="34">
        <v>6.4597597001594806</v>
      </c>
      <c r="J38" s="34">
        <v>6.8051215410127952</v>
      </c>
      <c r="K38" s="34">
        <v>7.3098129127125162</v>
      </c>
      <c r="L38" s="34">
        <v>7.2256250241578073</v>
      </c>
      <c r="M38" s="34">
        <v>8.917372046030664</v>
      </c>
      <c r="N38" s="34">
        <v>8.5403198201088344</v>
      </c>
      <c r="O38" s="34">
        <v>8.392204775748155</v>
      </c>
      <c r="P38" s="34">
        <v>8.5833329650923247</v>
      </c>
      <c r="Q38" s="34" t="e">
        <v>#REF!</v>
      </c>
      <c r="R38" s="34"/>
      <c r="S38" s="34"/>
      <c r="T38" s="34"/>
    </row>
    <row r="39" spans="2:20">
      <c r="B39" s="25" t="s">
        <v>26</v>
      </c>
      <c r="C39" s="34" t="str">
        <f t="shared" si="0"/>
        <v>Vic</v>
      </c>
      <c r="D39" s="34">
        <v>5.9628757986755261</v>
      </c>
      <c r="E39" s="34">
        <v>6.1764145794411718</v>
      </c>
      <c r="F39" s="34">
        <v>6.1499250022423837</v>
      </c>
      <c r="G39" s="34">
        <v>6.3854938221930126</v>
      </c>
      <c r="H39" s="34">
        <v>6.0678984881618021</v>
      </c>
      <c r="I39" s="34">
        <v>6.3846405563042765</v>
      </c>
      <c r="J39" s="34">
        <v>6.5918220708348088</v>
      </c>
      <c r="K39" s="34">
        <v>7.3169114494880603</v>
      </c>
      <c r="L39" s="34">
        <v>7.7617561074186483</v>
      </c>
      <c r="M39" s="34">
        <v>8.0371907350489096</v>
      </c>
      <c r="N39" s="34">
        <v>7.8297518460078663</v>
      </c>
      <c r="O39" s="34">
        <v>8.1790025346659263</v>
      </c>
      <c r="P39" s="34">
        <v>7.3980567085961582</v>
      </c>
      <c r="Q39" s="34" t="e">
        <v>#REF!</v>
      </c>
      <c r="R39" s="34"/>
      <c r="S39" s="34"/>
      <c r="T39" s="34"/>
    </row>
    <row r="40" spans="2:20">
      <c r="B40" s="25" t="s">
        <v>27</v>
      </c>
      <c r="C40" s="34" t="str">
        <f t="shared" si="0"/>
        <v>Vic</v>
      </c>
      <c r="D40" s="34">
        <v>15.32527746850667</v>
      </c>
      <c r="E40" s="34">
        <v>15.276071025372971</v>
      </c>
      <c r="F40" s="34">
        <v>15.082116843478502</v>
      </c>
      <c r="G40" s="34">
        <v>15.428353523683768</v>
      </c>
      <c r="H40" s="34">
        <v>14.859305863113946</v>
      </c>
      <c r="I40" s="34">
        <v>13.92797387495898</v>
      </c>
      <c r="J40" s="34">
        <v>14.74743277762866</v>
      </c>
      <c r="K40" s="34">
        <v>16.518260319200976</v>
      </c>
      <c r="L40" s="34">
        <v>17.988304251383965</v>
      </c>
      <c r="M40" s="34">
        <v>20.368557486180634</v>
      </c>
      <c r="N40" s="34">
        <v>18.984572595499571</v>
      </c>
      <c r="O40" s="34">
        <v>18.938509736336641</v>
      </c>
      <c r="P40" s="34">
        <v>18.656398900796262</v>
      </c>
      <c r="Q40" s="34" t="e">
        <v>#REF!</v>
      </c>
      <c r="R40" s="34"/>
      <c r="S40" s="34"/>
      <c r="T40" s="34"/>
    </row>
    <row r="41" spans="2:20">
      <c r="B41" s="25" t="s">
        <v>28</v>
      </c>
      <c r="C41" s="34" t="str">
        <f t="shared" si="0"/>
        <v>Vic</v>
      </c>
      <c r="D41" s="34">
        <v>11.08797958942705</v>
      </c>
      <c r="E41" s="34">
        <v>11.232820898384318</v>
      </c>
      <c r="F41" s="34">
        <v>10.957690024992701</v>
      </c>
      <c r="G41" s="34">
        <v>10.533431126446544</v>
      </c>
      <c r="H41" s="34">
        <v>10.491732327048112</v>
      </c>
      <c r="I41" s="34">
        <v>10.422253836509867</v>
      </c>
      <c r="J41" s="34">
        <v>10.693522706693784</v>
      </c>
      <c r="K41" s="34">
        <v>11.091784797377727</v>
      </c>
      <c r="L41" s="34">
        <v>11.169085388379415</v>
      </c>
      <c r="M41" s="34">
        <v>12.437754889316295</v>
      </c>
      <c r="N41" s="34">
        <v>11.413314051776524</v>
      </c>
      <c r="O41" s="34">
        <v>12.116264533778406</v>
      </c>
      <c r="P41" s="34">
        <v>12.214710910512167</v>
      </c>
      <c r="Q41" s="34" t="e">
        <v>#REF!</v>
      </c>
      <c r="R41" s="34"/>
      <c r="S41" s="34"/>
      <c r="T41" s="34"/>
    </row>
    <row r="42" spans="2:20">
      <c r="B42" s="25" t="s">
        <v>40</v>
      </c>
      <c r="C42" s="34" t="str">
        <f t="shared" si="0"/>
        <v>NT</v>
      </c>
      <c r="D42" s="34">
        <v>2.880819095660982</v>
      </c>
      <c r="E42" s="34">
        <v>2.569947300741461</v>
      </c>
      <c r="F42" s="34">
        <v>2.6261200144658119</v>
      </c>
      <c r="G42" s="34">
        <v>2.8093603872766266</v>
      </c>
      <c r="H42" s="34">
        <v>3.3110400364624866</v>
      </c>
      <c r="I42" s="34">
        <v>3.1556338964565214</v>
      </c>
      <c r="J42" s="34">
        <v>3.1993197796883379</v>
      </c>
      <c r="K42" s="34">
        <v>3.344561073638971</v>
      </c>
      <c r="L42" s="34">
        <v>4.0182846403172618</v>
      </c>
      <c r="M42" s="34">
        <v>4.2087910441397582</v>
      </c>
      <c r="N42" s="34">
        <v>4.7705075983185736</v>
      </c>
      <c r="O42" s="34">
        <v>4.7637199395933862</v>
      </c>
      <c r="P42" s="34">
        <v>4.460583267976574</v>
      </c>
      <c r="Q42" s="34">
        <v>4.5415190183524032</v>
      </c>
      <c r="R42" s="34"/>
      <c r="S42" s="34"/>
      <c r="T42" s="34"/>
    </row>
    <row r="43" spans="2:20" ht="15.75" thickBot="1">
      <c r="B43" s="26" t="s">
        <v>59</v>
      </c>
    </row>
    <row r="46" spans="2:20" ht="27.75">
      <c r="B46" s="298" t="s">
        <v>72</v>
      </c>
      <c r="C46" s="298"/>
      <c r="D46" s="298"/>
      <c r="E46" s="298"/>
      <c r="F46" s="298"/>
      <c r="G46" s="298"/>
      <c r="H46" s="298"/>
      <c r="I46" s="298"/>
      <c r="J46" s="298"/>
      <c r="K46" s="298"/>
      <c r="L46" s="298"/>
      <c r="M46" s="298"/>
      <c r="N46" s="298"/>
    </row>
    <row r="49" spans="2:20" ht="15.75">
      <c r="B49" s="6" t="s">
        <v>46</v>
      </c>
    </row>
    <row r="50" spans="2:20" ht="15.75" thickBot="1">
      <c r="B50" s="26" t="s">
        <v>96</v>
      </c>
      <c r="C50" s="26" t="s">
        <v>0</v>
      </c>
      <c r="D50" s="27" t="s">
        <v>1</v>
      </c>
      <c r="E50" s="27" t="s">
        <v>2</v>
      </c>
      <c r="F50" s="27" t="s">
        <v>3</v>
      </c>
      <c r="G50" s="27" t="s">
        <v>4</v>
      </c>
      <c r="H50" s="27" t="s">
        <v>5</v>
      </c>
      <c r="I50" s="27" t="s">
        <v>6</v>
      </c>
      <c r="J50" s="27" t="s">
        <v>7</v>
      </c>
      <c r="K50" s="27" t="s">
        <v>8</v>
      </c>
      <c r="L50" s="27" t="s">
        <v>9</v>
      </c>
      <c r="M50" s="27" t="s">
        <v>10</v>
      </c>
      <c r="N50" s="27">
        <v>2016</v>
      </c>
      <c r="O50" s="27">
        <v>2017</v>
      </c>
      <c r="P50" s="27">
        <v>2018</v>
      </c>
      <c r="Q50" s="27" t="s">
        <v>100</v>
      </c>
    </row>
    <row r="51" spans="2:20">
      <c r="B51" s="25" t="s">
        <v>43</v>
      </c>
      <c r="C51" t="str">
        <f>C10</f>
        <v>ACT</v>
      </c>
      <c r="D51">
        <v>19.866000243029475</v>
      </c>
      <c r="E51" s="34">
        <v>20.150714034136172</v>
      </c>
      <c r="F51" s="34">
        <v>19.949166814554587</v>
      </c>
      <c r="G51" s="34">
        <v>19.893007195579344</v>
      </c>
      <c r="H51" s="34">
        <v>21.305719319778632</v>
      </c>
      <c r="I51" s="34">
        <v>22.240734730823419</v>
      </c>
      <c r="J51" s="34">
        <v>23.069183658604629</v>
      </c>
      <c r="K51" s="34">
        <v>23.621164044150646</v>
      </c>
      <c r="L51" s="34">
        <v>24.045235996445285</v>
      </c>
      <c r="M51" s="34">
        <v>25.892243853579885</v>
      </c>
      <c r="N51" s="34">
        <v>26.076608877668832</v>
      </c>
      <c r="O51" s="34">
        <v>26.382614432946525</v>
      </c>
      <c r="P51" s="34">
        <v>26.39994091273627</v>
      </c>
      <c r="Q51" s="34">
        <v>26.399724468973773</v>
      </c>
      <c r="R51" s="34"/>
      <c r="S51" s="34"/>
      <c r="T51" s="34"/>
    </row>
    <row r="52" spans="2:20">
      <c r="B52" s="25" t="s">
        <v>12</v>
      </c>
      <c r="C52" s="34" t="str">
        <f t="shared" ref="C52:C64" si="1">C11</f>
        <v>NSW</v>
      </c>
      <c r="D52" s="34">
        <v>185.71726090357333</v>
      </c>
      <c r="E52" s="34">
        <v>198.20735987447188</v>
      </c>
      <c r="F52" s="34">
        <v>210.30479587444279</v>
      </c>
      <c r="G52" s="34">
        <v>222.68237670160488</v>
      </c>
      <c r="H52" s="34">
        <v>319.19021484384029</v>
      </c>
      <c r="I52" s="34">
        <v>358.25100754635787</v>
      </c>
      <c r="J52" s="34">
        <v>402.357816418933</v>
      </c>
      <c r="K52" s="34">
        <v>445.47135456710748</v>
      </c>
      <c r="L52" s="34">
        <v>486.13542446772408</v>
      </c>
      <c r="M52" s="34">
        <v>428.71380866137042</v>
      </c>
      <c r="N52" s="34">
        <v>433.02539913487453</v>
      </c>
      <c r="O52" s="34">
        <v>436.8912295714581</v>
      </c>
      <c r="P52" s="34">
        <v>439.88259807020222</v>
      </c>
      <c r="Q52" s="34">
        <v>440.58517094417766</v>
      </c>
      <c r="R52" s="34"/>
      <c r="S52" s="34"/>
      <c r="T52" s="34"/>
    </row>
    <row r="53" spans="2:20">
      <c r="B53" s="25" t="s">
        <v>14</v>
      </c>
      <c r="C53" s="34" t="str">
        <f t="shared" si="1"/>
        <v>NSW</v>
      </c>
      <c r="D53" s="34">
        <v>105.75453576083373</v>
      </c>
      <c r="E53" s="34">
        <v>113.06201393032916</v>
      </c>
      <c r="F53" s="34">
        <v>120.35432067593956</v>
      </c>
      <c r="G53" s="34">
        <v>125.95234208355123</v>
      </c>
      <c r="H53" s="34">
        <v>135.95180018027895</v>
      </c>
      <c r="I53" s="34">
        <v>149.93209308471069</v>
      </c>
      <c r="J53" s="34">
        <v>161.41752500131861</v>
      </c>
      <c r="K53" s="34">
        <v>171.17047081247074</v>
      </c>
      <c r="L53" s="34">
        <v>180.26820853236859</v>
      </c>
      <c r="M53" s="34">
        <v>172.53393848061296</v>
      </c>
      <c r="N53" s="34">
        <v>176.38471300172114</v>
      </c>
      <c r="O53" s="34">
        <v>178.19870391087534</v>
      </c>
      <c r="P53" s="34">
        <v>179.54094685868586</v>
      </c>
      <c r="Q53" s="34">
        <v>180.24427022879081</v>
      </c>
      <c r="R53" s="34"/>
      <c r="S53" s="34"/>
      <c r="T53" s="34"/>
    </row>
    <row r="54" spans="2:20">
      <c r="B54" s="25" t="s">
        <v>15</v>
      </c>
      <c r="C54" s="34" t="str">
        <f t="shared" si="1"/>
        <v>NSW</v>
      </c>
      <c r="D54" s="34">
        <v>104.89296268865201</v>
      </c>
      <c r="E54" s="34">
        <v>111.15411962413964</v>
      </c>
      <c r="F54" s="34">
        <v>117.76702738747554</v>
      </c>
      <c r="G54" s="34">
        <v>124.67162430054941</v>
      </c>
      <c r="H54" s="34">
        <v>161.55123191813982</v>
      </c>
      <c r="I54" s="34">
        <v>178.04963991775912</v>
      </c>
      <c r="J54" s="34">
        <v>196.02594395000779</v>
      </c>
      <c r="K54" s="34">
        <v>213.16847287728433</v>
      </c>
      <c r="L54" s="34">
        <v>230.03996814873244</v>
      </c>
      <c r="M54" s="34">
        <v>208.79416473947913</v>
      </c>
      <c r="N54" s="34">
        <v>215.44355168876245</v>
      </c>
      <c r="O54" s="34">
        <v>221.21196582296761</v>
      </c>
      <c r="P54" s="34">
        <v>226.36480529389155</v>
      </c>
      <c r="Q54" s="34">
        <v>230.54823103381386</v>
      </c>
      <c r="R54" s="34"/>
      <c r="S54" s="34"/>
      <c r="T54" s="34"/>
    </row>
    <row r="55" spans="2:20">
      <c r="B55" s="25" t="s">
        <v>16</v>
      </c>
      <c r="C55" s="34" t="str">
        <f t="shared" si="1"/>
        <v>Qld</v>
      </c>
      <c r="D55" s="34">
        <v>185.41579436718803</v>
      </c>
      <c r="E55" s="34">
        <v>205.0734779004988</v>
      </c>
      <c r="F55" s="34">
        <v>224.85508694071905</v>
      </c>
      <c r="G55" s="34">
        <v>243.55622046758072</v>
      </c>
      <c r="H55" s="34">
        <v>226.49123264592527</v>
      </c>
      <c r="I55" s="34">
        <v>286.17010695560202</v>
      </c>
      <c r="J55" s="34">
        <v>315.45908505619991</v>
      </c>
      <c r="K55" s="34">
        <v>343.2041907890507</v>
      </c>
      <c r="L55" s="34">
        <v>369.01122352246421</v>
      </c>
      <c r="M55" s="34">
        <v>396.14132053692992</v>
      </c>
      <c r="N55" s="34">
        <v>331.34017617578138</v>
      </c>
      <c r="O55" s="34">
        <v>337.39813428132948</v>
      </c>
      <c r="P55" s="34">
        <v>341.62745802928475</v>
      </c>
      <c r="Q55" s="34">
        <v>345.63504209038911</v>
      </c>
      <c r="R55" s="34"/>
      <c r="S55" s="34"/>
      <c r="T55" s="34"/>
    </row>
    <row r="56" spans="2:20">
      <c r="B56" s="25" t="s">
        <v>18</v>
      </c>
      <c r="C56" s="34" t="str">
        <f t="shared" si="1"/>
        <v>Qld</v>
      </c>
      <c r="D56" s="34">
        <v>174.56246411067968</v>
      </c>
      <c r="E56" s="34">
        <v>192.42769646358283</v>
      </c>
      <c r="F56" s="34">
        <v>212.09761238962074</v>
      </c>
      <c r="G56" s="34">
        <v>232.4712414070691</v>
      </c>
      <c r="H56" s="34">
        <v>253.3669801374981</v>
      </c>
      <c r="I56" s="34">
        <v>256.67476914398321</v>
      </c>
      <c r="J56" s="34">
        <v>278.26314313380863</v>
      </c>
      <c r="K56" s="34">
        <v>300.3124145610509</v>
      </c>
      <c r="L56" s="34">
        <v>322.93572629912524</v>
      </c>
      <c r="M56" s="34">
        <v>348.37039474606354</v>
      </c>
      <c r="N56" s="34">
        <v>294.17360413799179</v>
      </c>
      <c r="O56" s="34">
        <v>300.81290194528447</v>
      </c>
      <c r="P56" s="34">
        <v>306.03170478932225</v>
      </c>
      <c r="Q56" s="34">
        <v>309.83819990785923</v>
      </c>
      <c r="R56" s="34"/>
      <c r="S56" s="34"/>
      <c r="T56" s="34"/>
    </row>
    <row r="57" spans="2:20">
      <c r="B57" s="25" t="s">
        <v>19</v>
      </c>
      <c r="C57" s="34" t="str">
        <f t="shared" si="1"/>
        <v>SA</v>
      </c>
      <c r="D57" s="34">
        <v>94.469553196762718</v>
      </c>
      <c r="E57" s="34">
        <v>94.392997643118633</v>
      </c>
      <c r="F57" s="34">
        <v>94.010219874897757</v>
      </c>
      <c r="G57" s="34">
        <v>93.933664321254582</v>
      </c>
      <c r="H57" s="34">
        <v>94.278164312652734</v>
      </c>
      <c r="I57" s="34">
        <v>99.44250526397218</v>
      </c>
      <c r="J57" s="34">
        <v>105.30691639040833</v>
      </c>
      <c r="K57" s="34">
        <v>109.44062150915079</v>
      </c>
      <c r="L57" s="34">
        <v>113.16702114948384</v>
      </c>
      <c r="M57" s="34">
        <v>116.35385325352217</v>
      </c>
      <c r="N57" s="34">
        <v>115.30325293747501</v>
      </c>
      <c r="O57" s="34">
        <v>118.45024641632881</v>
      </c>
      <c r="P57" s="34">
        <v>121.05683607221454</v>
      </c>
      <c r="Q57" s="34">
        <v>123.32121693432055</v>
      </c>
      <c r="R57" s="34"/>
      <c r="S57" s="34"/>
      <c r="T57" s="34"/>
    </row>
    <row r="58" spans="2:20">
      <c r="B58" s="25" t="s">
        <v>21</v>
      </c>
      <c r="C58" s="34" t="str">
        <f t="shared" si="1"/>
        <v>Tas</v>
      </c>
      <c r="D58" s="34">
        <v>32.914810138488292</v>
      </c>
      <c r="E58" s="34">
        <v>34.947470531562658</v>
      </c>
      <c r="F58" s="34">
        <v>36.601788473240276</v>
      </c>
      <c r="G58" s="34">
        <v>38.306365913332911</v>
      </c>
      <c r="H58" s="34">
        <v>39.823826285972473</v>
      </c>
      <c r="I58" s="34">
        <v>41.097419345141361</v>
      </c>
      <c r="J58" s="34">
        <v>42.141036471791267</v>
      </c>
      <c r="K58" s="34">
        <v>45.733437311209627</v>
      </c>
      <c r="L58" s="34">
        <v>46.374126348392338</v>
      </c>
      <c r="M58" s="34">
        <v>46.889602389195488</v>
      </c>
      <c r="N58" s="34">
        <v>47.429668885097271</v>
      </c>
      <c r="O58" s="34">
        <v>47.991401422202443</v>
      </c>
      <c r="P58" s="34">
        <v>46.573811173318518</v>
      </c>
      <c r="Q58" s="34">
        <v>46.798134446087261</v>
      </c>
      <c r="R58" s="34"/>
      <c r="S58" s="34"/>
      <c r="T58" s="34"/>
    </row>
    <row r="59" spans="2:20">
      <c r="B59" s="25" t="s">
        <v>23</v>
      </c>
      <c r="C59" s="34" t="str">
        <f t="shared" si="1"/>
        <v>Vic</v>
      </c>
      <c r="D59" s="34">
        <v>56.708734693096176</v>
      </c>
      <c r="E59" s="34">
        <v>58.42718119894721</v>
      </c>
      <c r="F59" s="34">
        <v>59.966709545594313</v>
      </c>
      <c r="G59" s="34">
        <v>61.656029839481562</v>
      </c>
      <c r="H59" s="34">
        <v>63.403602557296836</v>
      </c>
      <c r="I59" s="34">
        <v>77.27940015332797</v>
      </c>
      <c r="J59" s="34">
        <v>83.772768683492814</v>
      </c>
      <c r="K59" s="34">
        <v>90.120265740857121</v>
      </c>
      <c r="L59" s="34">
        <v>96.200361470078406</v>
      </c>
      <c r="M59" s="34">
        <v>102.07442292055794</v>
      </c>
      <c r="N59" s="34">
        <v>110.66964891791622</v>
      </c>
      <c r="O59" s="34">
        <v>118.10391832431878</v>
      </c>
      <c r="P59" s="34">
        <v>124.35448898978939</v>
      </c>
      <c r="Q59" s="34">
        <v>131.23220738826694</v>
      </c>
      <c r="R59" s="34"/>
      <c r="S59" s="34"/>
      <c r="T59" s="34"/>
    </row>
    <row r="60" spans="2:20">
      <c r="B60" s="25" t="s">
        <v>25</v>
      </c>
      <c r="C60" s="34" t="str">
        <f t="shared" si="1"/>
        <v>Vic</v>
      </c>
      <c r="D60" s="34">
        <v>42.528430354254851</v>
      </c>
      <c r="E60" s="34">
        <v>43.668513508257547</v>
      </c>
      <c r="F60" s="34">
        <v>44.750344238333582</v>
      </c>
      <c r="G60" s="34">
        <v>46.381412108294171</v>
      </c>
      <c r="H60" s="34">
        <v>47.305129116282387</v>
      </c>
      <c r="I60" s="34">
        <v>47.412845669781973</v>
      </c>
      <c r="J60" s="34">
        <v>50.176622454889184</v>
      </c>
      <c r="K60" s="34">
        <v>53.317485266387166</v>
      </c>
      <c r="L60" s="34">
        <v>56.240463853852134</v>
      </c>
      <c r="M60" s="34">
        <v>59.035634024684668</v>
      </c>
      <c r="N60" s="34">
        <v>56.248883731723708</v>
      </c>
      <c r="O60" s="34">
        <v>59.122247498584102</v>
      </c>
      <c r="P60" s="34">
        <v>61.169504442257676</v>
      </c>
      <c r="Q60" s="34">
        <v>62.283346235362842</v>
      </c>
      <c r="R60" s="34"/>
      <c r="S60" s="34"/>
      <c r="T60" s="34"/>
    </row>
    <row r="61" spans="2:20">
      <c r="B61" s="25" t="s">
        <v>26</v>
      </c>
      <c r="C61" s="34" t="str">
        <f t="shared" si="1"/>
        <v>Vic</v>
      </c>
      <c r="D61" s="34">
        <v>24.490983373949916</v>
      </c>
      <c r="E61" s="34">
        <v>24.595005559534115</v>
      </c>
      <c r="F61" s="34">
        <v>24.778084606162338</v>
      </c>
      <c r="G61" s="34">
        <v>24.711510407388459</v>
      </c>
      <c r="H61" s="34">
        <v>24.911233003710095</v>
      </c>
      <c r="I61" s="34">
        <v>28.097439171537417</v>
      </c>
      <c r="J61" s="34">
        <v>29.472662338770192</v>
      </c>
      <c r="K61" s="34">
        <v>30.689672007826175</v>
      </c>
      <c r="L61" s="34">
        <v>31.920329068472029</v>
      </c>
      <c r="M61" s="34">
        <v>32.816057156426723</v>
      </c>
      <c r="N61" s="34">
        <v>38.354982793510999</v>
      </c>
      <c r="O61" s="34">
        <v>41.547680792800293</v>
      </c>
      <c r="P61" s="34">
        <v>43.571584342204005</v>
      </c>
      <c r="Q61" s="34">
        <v>45.391677866482951</v>
      </c>
      <c r="R61" s="34"/>
      <c r="S61" s="34"/>
      <c r="T61" s="34"/>
    </row>
    <row r="62" spans="2:20">
      <c r="B62" s="25" t="s">
        <v>27</v>
      </c>
      <c r="C62" s="34" t="str">
        <f t="shared" si="1"/>
        <v>Vic</v>
      </c>
      <c r="D62" s="34">
        <v>69.540911506766406</v>
      </c>
      <c r="E62" s="34">
        <v>71.962547987167</v>
      </c>
      <c r="F62" s="34">
        <v>74.509011090268814</v>
      </c>
      <c r="G62" s="34">
        <v>76.855751597048766</v>
      </c>
      <c r="H62" s="34">
        <v>79.248261865485802</v>
      </c>
      <c r="I62" s="34">
        <v>81.590203809932063</v>
      </c>
      <c r="J62" s="34">
        <v>86.440751934054333</v>
      </c>
      <c r="K62" s="34">
        <v>91.229671962890734</v>
      </c>
      <c r="L62" s="34">
        <v>96.219199795503755</v>
      </c>
      <c r="M62" s="34">
        <v>100.97385217759711</v>
      </c>
      <c r="N62" s="34">
        <v>106.94995257393111</v>
      </c>
      <c r="O62" s="34">
        <v>113.51971788420678</v>
      </c>
      <c r="P62" s="34">
        <v>120.53324789219278</v>
      </c>
      <c r="Q62" s="34">
        <v>126.07924731104868</v>
      </c>
      <c r="R62" s="34"/>
      <c r="S62" s="34"/>
      <c r="T62" s="34"/>
    </row>
    <row r="63" spans="2:20">
      <c r="B63" s="25" t="s">
        <v>28</v>
      </c>
      <c r="C63" s="34" t="str">
        <f t="shared" si="1"/>
        <v>Vic</v>
      </c>
      <c r="D63" s="34">
        <v>51.128984658358149</v>
      </c>
      <c r="E63" s="34">
        <v>51.174754420015461</v>
      </c>
      <c r="F63" s="34">
        <v>51.124823770934881</v>
      </c>
      <c r="G63" s="34">
        <v>51.936196818491908</v>
      </c>
      <c r="H63" s="34">
        <v>53.417472741210986</v>
      </c>
      <c r="I63" s="34">
        <v>51.045113624308897</v>
      </c>
      <c r="J63" s="34">
        <v>54.26230360564773</v>
      </c>
      <c r="K63" s="34">
        <v>56.170687830657471</v>
      </c>
      <c r="L63" s="34">
        <v>57.374170362897985</v>
      </c>
      <c r="M63" s="34">
        <v>58.412658569097403</v>
      </c>
      <c r="N63" s="34">
        <v>66.578987676052748</v>
      </c>
      <c r="O63" s="34">
        <v>69.36476828322111</v>
      </c>
      <c r="P63" s="34">
        <v>71.033204698461304</v>
      </c>
      <c r="Q63" s="34">
        <v>72.194232333703894</v>
      </c>
      <c r="R63" s="34"/>
      <c r="S63" s="34"/>
      <c r="T63" s="34"/>
    </row>
    <row r="64" spans="2:20">
      <c r="B64" s="25" t="s">
        <v>40</v>
      </c>
      <c r="C64" s="34" t="str">
        <f t="shared" si="1"/>
        <v>NT</v>
      </c>
      <c r="D64" s="34">
        <v>13.337654995144248</v>
      </c>
      <c r="E64" s="34">
        <v>13.593778901865733</v>
      </c>
      <c r="F64" s="34">
        <v>14.850591607648084</v>
      </c>
      <c r="G64" s="34">
        <v>15.911079464611817</v>
      </c>
      <c r="H64" s="34">
        <v>17.877284160608838</v>
      </c>
      <c r="I64" s="34">
        <v>19.992736653748125</v>
      </c>
      <c r="J64" s="34">
        <v>21.138562029084255</v>
      </c>
      <c r="K64" s="34">
        <v>23.648295298670405</v>
      </c>
      <c r="L64" s="34">
        <v>25.458080451637102</v>
      </c>
      <c r="M64" s="34">
        <v>26.317517291179229</v>
      </c>
      <c r="N64" s="34">
        <v>26.768437866897671</v>
      </c>
      <c r="O64" s="34">
        <v>26.765058789537079</v>
      </c>
      <c r="P64" s="34">
        <v>26.519000023096169</v>
      </c>
      <c r="Q64" s="34">
        <v>26.13543792961832</v>
      </c>
      <c r="R64" s="34"/>
      <c r="S64" s="34"/>
      <c r="T64" s="34"/>
    </row>
    <row r="65" spans="2:20" ht="15.75" thickBot="1">
      <c r="B65" s="26" t="s">
        <v>59</v>
      </c>
      <c r="R65" s="34"/>
      <c r="S65" s="34"/>
      <c r="T65" s="34"/>
    </row>
    <row r="66" spans="2:20">
      <c r="R66" s="34"/>
      <c r="S66" s="34"/>
      <c r="T66" s="34"/>
    </row>
    <row r="68" spans="2:20" ht="15.75">
      <c r="B68" s="6" t="s">
        <v>45</v>
      </c>
    </row>
    <row r="69" spans="2:20" ht="15.75" thickBot="1">
      <c r="B69" s="26" t="s">
        <v>96</v>
      </c>
      <c r="C69" s="26" t="s">
        <v>0</v>
      </c>
      <c r="D69" s="27" t="s">
        <v>1</v>
      </c>
      <c r="E69" s="27" t="s">
        <v>2</v>
      </c>
      <c r="F69" s="27" t="s">
        <v>3</v>
      </c>
      <c r="G69" s="27" t="s">
        <v>4</v>
      </c>
      <c r="H69" s="27" t="s">
        <v>5</v>
      </c>
      <c r="I69" s="27" t="s">
        <v>6</v>
      </c>
      <c r="J69" s="27" t="s">
        <v>7</v>
      </c>
      <c r="K69" s="27" t="s">
        <v>8</v>
      </c>
      <c r="L69" s="27" t="s">
        <v>9</v>
      </c>
      <c r="M69" s="27" t="s">
        <v>10</v>
      </c>
      <c r="N69" s="27">
        <v>2016</v>
      </c>
      <c r="O69" s="27">
        <v>2017</v>
      </c>
      <c r="P69" s="27">
        <v>2018</v>
      </c>
      <c r="Q69" s="27" t="s">
        <v>100</v>
      </c>
      <c r="R69" s="34"/>
      <c r="S69" s="34"/>
      <c r="T69" s="34"/>
    </row>
    <row r="70" spans="2:20">
      <c r="B70" s="25" t="s">
        <v>43</v>
      </c>
      <c r="C70" t="str">
        <f>C10</f>
        <v>ACT</v>
      </c>
      <c r="D70">
        <v>0</v>
      </c>
      <c r="E70" s="34">
        <v>19.862438670351708</v>
      </c>
      <c r="F70" s="34">
        <v>20.123877592273857</v>
      </c>
      <c r="G70" s="34">
        <v>20.099403798214098</v>
      </c>
      <c r="H70" s="34">
        <v>18.4490337961156</v>
      </c>
      <c r="I70" s="34">
        <v>19.349898754623155</v>
      </c>
      <c r="J70" s="34">
        <v>19.87141050664377</v>
      </c>
      <c r="K70" s="34">
        <v>20.171094312735477</v>
      </c>
      <c r="L70" s="34">
        <v>20.62602588770892</v>
      </c>
      <c r="M70" s="34">
        <v>25.810237502699351</v>
      </c>
      <c r="N70" s="34">
        <v>25.918258250422809</v>
      </c>
      <c r="O70" s="34">
        <v>25.818857251737882</v>
      </c>
      <c r="P70" s="34">
        <v>26.12294865470983</v>
      </c>
      <c r="Q70" s="34">
        <v>26.444084208753452</v>
      </c>
      <c r="R70" s="34"/>
      <c r="S70" s="34"/>
      <c r="T70" s="34"/>
    </row>
    <row r="71" spans="2:20">
      <c r="B71" s="25" t="s">
        <v>12</v>
      </c>
      <c r="C71" s="34" t="str">
        <f t="shared" ref="C71:C83" si="2">C11</f>
        <v>NSW</v>
      </c>
      <c r="D71" s="34">
        <v>182.46764805435396</v>
      </c>
      <c r="E71" s="34">
        <v>201.72203860147874</v>
      </c>
      <c r="F71" s="34">
        <v>222.71759223036315</v>
      </c>
      <c r="G71" s="34">
        <v>244.97060726669952</v>
      </c>
      <c r="H71" s="34">
        <v>315.26431363214397</v>
      </c>
      <c r="I71" s="34">
        <v>355.07930066012523</v>
      </c>
      <c r="J71" s="34">
        <v>394.9443328248035</v>
      </c>
      <c r="K71" s="34">
        <v>418.91260174318995</v>
      </c>
      <c r="L71" s="34">
        <v>424.93154706053974</v>
      </c>
      <c r="M71" s="34">
        <v>426.10682394407013</v>
      </c>
      <c r="N71" s="34">
        <v>419.79170376101683</v>
      </c>
      <c r="O71" s="34">
        <v>416.90102956692863</v>
      </c>
      <c r="P71" s="34">
        <v>418.79335420634743</v>
      </c>
      <c r="Q71" s="34">
        <v>426.04002341198247</v>
      </c>
      <c r="R71" s="34"/>
      <c r="S71" s="34"/>
      <c r="T71" s="34"/>
    </row>
    <row r="72" spans="2:20">
      <c r="B72" s="25" t="s">
        <v>14</v>
      </c>
      <c r="C72" s="34" t="str">
        <f t="shared" si="2"/>
        <v>NSW</v>
      </c>
      <c r="D72" s="34">
        <v>100.49736053652032</v>
      </c>
      <c r="E72" s="34">
        <v>108.31142020317338</v>
      </c>
      <c r="F72" s="34">
        <v>114.92489974247383</v>
      </c>
      <c r="G72" s="34">
        <v>123.87482480307335</v>
      </c>
      <c r="H72" s="34">
        <v>129.91229260390446</v>
      </c>
      <c r="I72" s="34">
        <v>139.20044112758569</v>
      </c>
      <c r="J72" s="34">
        <v>152.25620586563855</v>
      </c>
      <c r="K72" s="34">
        <v>162.89373709239862</v>
      </c>
      <c r="L72" s="34">
        <v>165.99843814404721</v>
      </c>
      <c r="M72" s="34">
        <v>171.08040155051458</v>
      </c>
      <c r="N72" s="34">
        <v>170.95513997193666</v>
      </c>
      <c r="O72" s="34">
        <v>169.79996127424329</v>
      </c>
      <c r="P72" s="34">
        <v>173.20502546308035</v>
      </c>
      <c r="Q72" s="34">
        <v>177.3081915517605</v>
      </c>
      <c r="R72" s="34"/>
      <c r="S72" s="34"/>
      <c r="T72" s="34"/>
    </row>
    <row r="73" spans="2:20">
      <c r="B73" s="25" t="s">
        <v>15</v>
      </c>
      <c r="C73" s="34" t="str">
        <f t="shared" si="2"/>
        <v>NSW</v>
      </c>
      <c r="D73" s="34">
        <v>108.42368608369998</v>
      </c>
      <c r="E73" s="34">
        <v>119.21584165322747</v>
      </c>
      <c r="F73" s="34">
        <v>131.10250902109146</v>
      </c>
      <c r="G73" s="34">
        <v>145.00571401642719</v>
      </c>
      <c r="H73" s="34">
        <v>158.90212587567839</v>
      </c>
      <c r="I73" s="34">
        <v>172.44551157623664</v>
      </c>
      <c r="J73" s="34">
        <v>187.59677461055435</v>
      </c>
      <c r="K73" s="34">
        <v>198.21788604521498</v>
      </c>
      <c r="L73" s="34">
        <v>201.47730677327309</v>
      </c>
      <c r="M73" s="34">
        <v>207.70018883636567</v>
      </c>
      <c r="N73" s="34">
        <v>211.2258229824065</v>
      </c>
      <c r="O73" s="34">
        <v>213.88658108525578</v>
      </c>
      <c r="P73" s="34">
        <v>215.92635556072128</v>
      </c>
      <c r="Q73" s="34">
        <v>220.20461018374954</v>
      </c>
      <c r="R73" s="34"/>
      <c r="S73" s="34"/>
      <c r="T73" s="34"/>
    </row>
    <row r="74" spans="2:20">
      <c r="B74" s="25" t="s">
        <v>16</v>
      </c>
      <c r="C74" s="34" t="str">
        <f t="shared" si="2"/>
        <v>Qld</v>
      </c>
      <c r="D74" s="34">
        <v>183.5681344764489</v>
      </c>
      <c r="E74" s="34">
        <v>200.72237975725966</v>
      </c>
      <c r="F74" s="34">
        <v>214.98282899253445</v>
      </c>
      <c r="G74" s="34">
        <v>233.56083578434846</v>
      </c>
      <c r="H74" s="34">
        <v>256.7475993236767</v>
      </c>
      <c r="I74" s="34">
        <v>279.70420985078817</v>
      </c>
      <c r="J74" s="34">
        <v>299.87433817134479</v>
      </c>
      <c r="K74" s="34">
        <v>317.31856174972927</v>
      </c>
      <c r="L74" s="34">
        <v>329.39141146931252</v>
      </c>
      <c r="M74" s="34">
        <v>324.9044287211309</v>
      </c>
      <c r="N74" s="34">
        <v>330.14734646010038</v>
      </c>
      <c r="O74" s="34">
        <v>334.38715396123371</v>
      </c>
      <c r="P74" s="34">
        <v>337.23777162317856</v>
      </c>
      <c r="Q74" s="34">
        <v>339.1383415686505</v>
      </c>
      <c r="R74" s="34"/>
      <c r="S74" s="34"/>
      <c r="T74" s="34"/>
    </row>
    <row r="75" spans="2:20">
      <c r="B75" s="25" t="s">
        <v>18</v>
      </c>
      <c r="C75" s="34" t="str">
        <f t="shared" si="2"/>
        <v>Qld</v>
      </c>
      <c r="D75" s="34">
        <v>171.28813337139673</v>
      </c>
      <c r="E75" s="34">
        <v>188.05086636934084</v>
      </c>
      <c r="F75" s="34">
        <v>201.54902357795072</v>
      </c>
      <c r="G75" s="34">
        <v>216.66112065970083</v>
      </c>
      <c r="H75" s="34">
        <v>233.30323796822086</v>
      </c>
      <c r="I75" s="34">
        <v>247.87113224639506</v>
      </c>
      <c r="J75" s="34">
        <v>260.23734813246119</v>
      </c>
      <c r="K75" s="34">
        <v>274.12574088092879</v>
      </c>
      <c r="L75" s="34">
        <v>284.1006593240254</v>
      </c>
      <c r="M75" s="34">
        <v>287.1129258322253</v>
      </c>
      <c r="N75" s="34">
        <v>292.44162076492648</v>
      </c>
      <c r="O75" s="34">
        <v>295.93764625530821</v>
      </c>
      <c r="P75" s="34">
        <v>298.84828488984931</v>
      </c>
      <c r="Q75" s="34">
        <v>302.71384844293243</v>
      </c>
      <c r="R75" s="34"/>
      <c r="S75" s="34"/>
      <c r="T75" s="34"/>
    </row>
    <row r="76" spans="2:20">
      <c r="B76" s="25" t="s">
        <v>19</v>
      </c>
      <c r="C76" s="34" t="str">
        <f t="shared" si="2"/>
        <v>SA</v>
      </c>
      <c r="D76" s="34">
        <v>99.441339762237931</v>
      </c>
      <c r="E76" s="34">
        <v>98.4496437369462</v>
      </c>
      <c r="F76" s="34">
        <v>97.11247062239454</v>
      </c>
      <c r="G76" s="34">
        <v>97.071710271926349</v>
      </c>
      <c r="H76" s="34">
        <v>94.639504329445117</v>
      </c>
      <c r="I76" s="34">
        <v>97.803385674931178</v>
      </c>
      <c r="J76" s="34">
        <v>102.21700727210646</v>
      </c>
      <c r="K76" s="34">
        <v>106.2172835437982</v>
      </c>
      <c r="L76" s="34">
        <v>108.27444437393888</v>
      </c>
      <c r="M76" s="34">
        <v>109.87717221472576</v>
      </c>
      <c r="N76" s="34">
        <v>111.10085488195591</v>
      </c>
      <c r="O76" s="34">
        <v>110.8055785129086</v>
      </c>
      <c r="P76" s="34">
        <v>113.07262351703048</v>
      </c>
      <c r="Q76" s="34">
        <v>115.0521071075118</v>
      </c>
      <c r="R76" s="34"/>
      <c r="S76" s="34"/>
      <c r="T76" s="34"/>
    </row>
    <row r="77" spans="2:20">
      <c r="B77" s="25" t="s">
        <v>21</v>
      </c>
      <c r="C77" s="34" t="str">
        <f t="shared" si="2"/>
        <v>Tas</v>
      </c>
      <c r="D77" s="34">
        <v>31.742815837511898</v>
      </c>
      <c r="E77" s="34">
        <v>35.385945019864266</v>
      </c>
      <c r="F77" s="34">
        <v>36.77436697965959</v>
      </c>
      <c r="G77" s="34">
        <v>39.599168594485491</v>
      </c>
      <c r="H77" s="34">
        <v>41.765615355843465</v>
      </c>
      <c r="I77" s="34">
        <v>43.682684905988026</v>
      </c>
      <c r="J77" s="34">
        <v>45.050305431503375</v>
      </c>
      <c r="K77" s="34">
        <v>45.217794201022798</v>
      </c>
      <c r="L77" s="34">
        <v>45.479988745640185</v>
      </c>
      <c r="M77" s="34">
        <v>45.400277374789766</v>
      </c>
      <c r="N77" s="34">
        <v>45.962402104291641</v>
      </c>
      <c r="O77" s="34">
        <v>45.517980474950718</v>
      </c>
      <c r="P77" s="34">
        <v>47.707594972760944</v>
      </c>
      <c r="Q77" s="34">
        <v>48.118081699295999</v>
      </c>
      <c r="R77" s="34"/>
      <c r="S77" s="34"/>
      <c r="T77" s="34"/>
    </row>
    <row r="78" spans="2:20">
      <c r="B78" s="25" t="s">
        <v>23</v>
      </c>
      <c r="C78" s="34" t="str">
        <f t="shared" si="2"/>
        <v>Vic</v>
      </c>
      <c r="D78" s="34">
        <v>55.267628827874887</v>
      </c>
      <c r="E78" s="34">
        <v>58.043028366525277</v>
      </c>
      <c r="F78" s="34">
        <v>59.774923323617259</v>
      </c>
      <c r="G78" s="34">
        <v>66.690074147087671</v>
      </c>
      <c r="H78" s="34">
        <v>72.248171821898268</v>
      </c>
      <c r="I78" s="34">
        <v>75.946642558989424</v>
      </c>
      <c r="J78" s="34">
        <v>83.728473060126817</v>
      </c>
      <c r="K78" s="34">
        <v>91.4421470181519</v>
      </c>
      <c r="L78" s="34">
        <v>99.44142212441966</v>
      </c>
      <c r="M78" s="34">
        <v>105.77771615464599</v>
      </c>
      <c r="N78" s="34">
        <v>109.82889084348199</v>
      </c>
      <c r="O78" s="34">
        <v>113.6823520696862</v>
      </c>
      <c r="P78" s="34">
        <v>118.86661978647135</v>
      </c>
      <c r="Q78" s="34" t="e">
        <v>#REF!</v>
      </c>
    </row>
    <row r="79" spans="2:20">
      <c r="B79" s="25" t="s">
        <v>25</v>
      </c>
      <c r="C79" s="34" t="str">
        <f t="shared" si="2"/>
        <v>Vic</v>
      </c>
      <c r="D79" s="34">
        <v>40.713673289731332</v>
      </c>
      <c r="E79" s="34">
        <v>41.665062004311039</v>
      </c>
      <c r="F79" s="34">
        <v>40.729774007971173</v>
      </c>
      <c r="G79" s="34">
        <v>43.158292498303581</v>
      </c>
      <c r="H79" s="34">
        <v>44.425222340695427</v>
      </c>
      <c r="I79" s="34">
        <v>46.531430078226776</v>
      </c>
      <c r="J79" s="34">
        <v>48.659351374470816</v>
      </c>
      <c r="K79" s="34">
        <v>50.577539080700717</v>
      </c>
      <c r="L79" s="34">
        <v>52.733333895797387</v>
      </c>
      <c r="M79" s="34">
        <v>54.175765767946586</v>
      </c>
      <c r="N79" s="34">
        <v>55.210104822067478</v>
      </c>
      <c r="O79" s="34">
        <v>54.562935159612152</v>
      </c>
      <c r="P79" s="34">
        <v>54.146122665190205</v>
      </c>
      <c r="Q79" s="34" t="e">
        <v>#REF!</v>
      </c>
    </row>
    <row r="80" spans="2:20">
      <c r="B80" s="25" t="s">
        <v>26</v>
      </c>
      <c r="C80" s="34" t="str">
        <f t="shared" si="2"/>
        <v>Vic</v>
      </c>
      <c r="D80" s="34">
        <v>24.160960641601605</v>
      </c>
      <c r="E80" s="34">
        <v>25.417268348541256</v>
      </c>
      <c r="F80" s="34">
        <v>24.561600966935202</v>
      </c>
      <c r="G80" s="34">
        <v>26.409741069087318</v>
      </c>
      <c r="H80" s="34">
        <v>26.373734127357352</v>
      </c>
      <c r="I80" s="34">
        <v>28.712802424403662</v>
      </c>
      <c r="J80" s="34">
        <v>31.205131502631275</v>
      </c>
      <c r="K80" s="34">
        <v>33.055245363318818</v>
      </c>
      <c r="L80" s="34">
        <v>34.884138315069094</v>
      </c>
      <c r="M80" s="34">
        <v>36.471178971333984</v>
      </c>
      <c r="N80" s="34">
        <v>37.751982594121046</v>
      </c>
      <c r="O80" s="34">
        <v>39.24975428946027</v>
      </c>
      <c r="P80" s="34">
        <v>40.599017466628766</v>
      </c>
      <c r="Q80" s="34" t="e">
        <v>#REF!</v>
      </c>
    </row>
    <row r="81" spans="2:20">
      <c r="B81" s="25" t="s">
        <v>27</v>
      </c>
      <c r="C81" s="34" t="str">
        <f t="shared" si="2"/>
        <v>Vic</v>
      </c>
      <c r="D81" s="34">
        <v>67.976972775270042</v>
      </c>
      <c r="E81" s="34">
        <v>71.301043088385995</v>
      </c>
      <c r="F81" s="34">
        <v>71.163737198974559</v>
      </c>
      <c r="G81" s="34">
        <v>75.287971163520979</v>
      </c>
      <c r="H81" s="34">
        <v>76.368548116238344</v>
      </c>
      <c r="I81" s="34">
        <v>79.9416886402405</v>
      </c>
      <c r="J81" s="34">
        <v>85.664210547840867</v>
      </c>
      <c r="K81" s="34">
        <v>90.62024743910888</v>
      </c>
      <c r="L81" s="34">
        <v>96.504093420630397</v>
      </c>
      <c r="M81" s="34">
        <v>101.62670568603289</v>
      </c>
      <c r="N81" s="34">
        <v>104.99278510586873</v>
      </c>
      <c r="O81" s="34">
        <v>108.76529083183141</v>
      </c>
      <c r="P81" s="34">
        <v>113.35576899134639</v>
      </c>
      <c r="Q81" s="34" t="e">
        <v>#REF!</v>
      </c>
    </row>
    <row r="82" spans="2:20">
      <c r="B82" s="25" t="s">
        <v>28</v>
      </c>
      <c r="C82" s="34" t="str">
        <f t="shared" si="2"/>
        <v>Vic</v>
      </c>
      <c r="D82" s="34">
        <v>49.171294355816826</v>
      </c>
      <c r="E82" s="34">
        <v>49.391045138562504</v>
      </c>
      <c r="F82" s="34">
        <v>47.088093146320489</v>
      </c>
      <c r="G82" s="34">
        <v>49.635768087928227</v>
      </c>
      <c r="H82" s="34">
        <v>47.634030142955908</v>
      </c>
      <c r="I82" s="34">
        <v>50.836760154529202</v>
      </c>
      <c r="J82" s="34">
        <v>54.896962103122178</v>
      </c>
      <c r="K82" s="34">
        <v>57.326228772230252</v>
      </c>
      <c r="L82" s="34">
        <v>60.190766765434091</v>
      </c>
      <c r="M82" s="34">
        <v>64.012573992868965</v>
      </c>
      <c r="N82" s="34">
        <v>64.73267719256728</v>
      </c>
      <c r="O82" s="34">
        <v>61.921629915232643</v>
      </c>
      <c r="P82" s="34">
        <v>61.809153422986128</v>
      </c>
      <c r="Q82" s="34" t="e">
        <v>#REF!</v>
      </c>
    </row>
    <row r="83" spans="2:20">
      <c r="B83" s="25" t="s">
        <v>40</v>
      </c>
      <c r="C83" s="34" t="str">
        <f t="shared" si="2"/>
        <v>NT</v>
      </c>
      <c r="D83" s="34">
        <v>13.337654995144248</v>
      </c>
      <c r="E83" s="34">
        <v>13.593778901865733</v>
      </c>
      <c r="F83" s="34">
        <v>14.850591607648084</v>
      </c>
      <c r="G83" s="34">
        <v>15.911079464611817</v>
      </c>
      <c r="H83" s="34">
        <v>17.877284160608838</v>
      </c>
      <c r="I83" s="34">
        <v>19.992736653748125</v>
      </c>
      <c r="J83" s="34">
        <v>21.138562029084255</v>
      </c>
      <c r="K83" s="34">
        <v>23.648295298670405</v>
      </c>
      <c r="L83" s="34">
        <v>25.458080451637102</v>
      </c>
      <c r="M83" s="34">
        <v>26.317517291179229</v>
      </c>
      <c r="N83" s="34">
        <v>26.768437866897671</v>
      </c>
      <c r="O83" s="34">
        <v>26.765058789537079</v>
      </c>
      <c r="P83" s="34">
        <v>26.519000023096169</v>
      </c>
      <c r="Q83" s="34">
        <v>26.13543792961832</v>
      </c>
    </row>
    <row r="84" spans="2:20" ht="15.75" thickBot="1">
      <c r="B84" s="26" t="s">
        <v>59</v>
      </c>
    </row>
    <row r="87" spans="2:20" ht="27.75">
      <c r="B87" s="298" t="s">
        <v>47</v>
      </c>
      <c r="C87" s="298"/>
      <c r="D87" s="298"/>
      <c r="E87" s="298"/>
      <c r="F87" s="298"/>
      <c r="G87" s="298"/>
      <c r="H87" s="298"/>
      <c r="I87" s="298"/>
      <c r="J87" s="298"/>
      <c r="K87" s="298"/>
      <c r="L87" s="298"/>
      <c r="M87" s="298"/>
      <c r="N87" s="298"/>
    </row>
    <row r="90" spans="2:20" ht="15.75">
      <c r="B90" s="6" t="s">
        <v>48</v>
      </c>
    </row>
    <row r="91" spans="2:20" ht="15.75" thickBot="1">
      <c r="B91" s="26" t="s">
        <v>96</v>
      </c>
      <c r="C91" s="26" t="s">
        <v>0</v>
      </c>
      <c r="D91" s="27" t="s">
        <v>1</v>
      </c>
      <c r="E91" s="27" t="s">
        <v>2</v>
      </c>
      <c r="F91" s="27" t="s">
        <v>3</v>
      </c>
      <c r="G91" s="27" t="s">
        <v>4</v>
      </c>
      <c r="H91" s="27" t="s">
        <v>5</v>
      </c>
      <c r="I91" s="27" t="s">
        <v>6</v>
      </c>
      <c r="J91" s="27" t="s">
        <v>7</v>
      </c>
      <c r="K91" s="27" t="s">
        <v>8</v>
      </c>
      <c r="L91" s="27" t="s">
        <v>9</v>
      </c>
      <c r="M91" s="27" t="s">
        <v>10</v>
      </c>
      <c r="N91" s="27">
        <v>2016</v>
      </c>
      <c r="O91" s="27">
        <v>2017</v>
      </c>
      <c r="P91" s="27">
        <v>2018</v>
      </c>
      <c r="Q91" s="27" t="s">
        <v>100</v>
      </c>
      <c r="R91" s="34"/>
      <c r="S91" s="34"/>
      <c r="T91" s="34"/>
    </row>
    <row r="92" spans="2:20">
      <c r="B92" s="25" t="s">
        <v>43</v>
      </c>
      <c r="C92" s="34" t="str">
        <f>C10</f>
        <v>ACT</v>
      </c>
      <c r="D92">
        <v>0.80656418229205684</v>
      </c>
      <c r="E92" s="34">
        <v>0</v>
      </c>
      <c r="F92" s="34">
        <v>0.77766527181983491</v>
      </c>
      <c r="G92" s="34">
        <v>0.81506150409526512</v>
      </c>
      <c r="H92" s="34">
        <v>2.1263489442796555</v>
      </c>
      <c r="I92" s="34">
        <v>1.9358790709707279</v>
      </c>
      <c r="J92" s="34">
        <v>1.8937391349229671</v>
      </c>
      <c r="K92" s="34">
        <v>1.6819115121102044</v>
      </c>
      <c r="L92" s="34">
        <v>1.6089779178271542</v>
      </c>
      <c r="M92" s="34">
        <v>2.1566097303295493</v>
      </c>
      <c r="N92" s="34">
        <v>1.7903367646820101</v>
      </c>
      <c r="O92" s="34">
        <v>1.9128060738652692</v>
      </c>
      <c r="P92" s="34">
        <v>1.6655008909001339</v>
      </c>
      <c r="Q92" s="34">
        <v>1.6342721732019996</v>
      </c>
      <c r="R92" s="34"/>
      <c r="S92" s="34"/>
      <c r="T92" s="34"/>
    </row>
    <row r="93" spans="2:20">
      <c r="B93" s="25" t="s">
        <v>12</v>
      </c>
      <c r="C93" s="34" t="str">
        <f t="shared" ref="C93:C105" si="3">C11</f>
        <v>NSW</v>
      </c>
      <c r="D93" s="34">
        <v>17.223809248863404</v>
      </c>
      <c r="E93" s="34">
        <v>22.324759963308338</v>
      </c>
      <c r="F93" s="34">
        <v>22.174959262206812</v>
      </c>
      <c r="G93" s="34">
        <v>22.344180500947687</v>
      </c>
      <c r="H93" s="34">
        <v>47.350383495269625</v>
      </c>
      <c r="I93" s="34">
        <v>48.43895610712525</v>
      </c>
      <c r="J93" s="34">
        <v>54.867375334224334</v>
      </c>
      <c r="K93" s="34">
        <v>55.59535660786878</v>
      </c>
      <c r="L93" s="34">
        <v>53.991036720523425</v>
      </c>
      <c r="M93" s="34">
        <v>17.969624879137768</v>
      </c>
      <c r="N93" s="34">
        <v>19.129760849229683</v>
      </c>
      <c r="O93" s="34">
        <v>19.390186123098374</v>
      </c>
      <c r="P93" s="34">
        <v>17.652651915745764</v>
      </c>
      <c r="Q93" s="34">
        <v>15.415070511343743</v>
      </c>
      <c r="R93" s="34"/>
      <c r="S93" s="34"/>
      <c r="T93" s="34"/>
    </row>
    <row r="94" spans="2:20">
      <c r="B94" s="25" t="s">
        <v>14</v>
      </c>
      <c r="C94" s="34" t="str">
        <f t="shared" si="3"/>
        <v>NSW</v>
      </c>
      <c r="D94" s="34">
        <v>11.414953077875055</v>
      </c>
      <c r="E94" s="34">
        <v>13.620802785083185</v>
      </c>
      <c r="F94" s="34">
        <v>13.80106765253953</v>
      </c>
      <c r="G94" s="34">
        <v>16.310525697114144</v>
      </c>
      <c r="H94" s="34">
        <v>19.104774687862005</v>
      </c>
      <c r="I94" s="34">
        <v>20.462908924140038</v>
      </c>
      <c r="J94" s="34">
        <v>18.186525096137075</v>
      </c>
      <c r="K94" s="34">
        <v>16.509206533180077</v>
      </c>
      <c r="L94" s="34">
        <v>15.817322018908953</v>
      </c>
      <c r="M94" s="34">
        <v>12.234277501609995</v>
      </c>
      <c r="N94" s="34">
        <v>9.9604897533625945</v>
      </c>
      <c r="O94" s="34">
        <v>8.4167374439193736</v>
      </c>
      <c r="P94" s="34">
        <v>8.1734442217313017</v>
      </c>
      <c r="Q94" s="34">
        <v>7.8092349185428702</v>
      </c>
      <c r="R94" s="34"/>
      <c r="S94" s="34"/>
      <c r="T94" s="34"/>
    </row>
    <row r="95" spans="2:20">
      <c r="B95" s="25" t="s">
        <v>15</v>
      </c>
      <c r="C95" s="34" t="str">
        <f t="shared" si="3"/>
        <v>NSW</v>
      </c>
      <c r="D95" s="34">
        <v>9.2433278581817149</v>
      </c>
      <c r="E95" s="34">
        <v>13.671304366427307</v>
      </c>
      <c r="F95" s="34">
        <v>13.813999659357307</v>
      </c>
      <c r="G95" s="34">
        <v>13.823667187667411</v>
      </c>
      <c r="H95" s="34">
        <v>24.219573975872322</v>
      </c>
      <c r="I95" s="34">
        <v>25.143130981574132</v>
      </c>
      <c r="J95" s="34">
        <v>25.764419889057422</v>
      </c>
      <c r="K95" s="34">
        <v>25.854150816149513</v>
      </c>
      <c r="L95" s="34">
        <v>26.444254033508628</v>
      </c>
      <c r="M95" s="34">
        <v>14.693499947385931</v>
      </c>
      <c r="N95" s="34">
        <v>14.658545525872228</v>
      </c>
      <c r="O95" s="34">
        <v>14.310796043038181</v>
      </c>
      <c r="P95" s="34">
        <v>13.550159730914004</v>
      </c>
      <c r="Q95" s="34">
        <v>12.867374169029006</v>
      </c>
      <c r="R95" s="34"/>
      <c r="S95" s="34"/>
      <c r="T95" s="34"/>
    </row>
    <row r="96" spans="2:20">
      <c r="B96" s="25" t="s">
        <v>16</v>
      </c>
      <c r="C96" s="34" t="str">
        <f t="shared" si="3"/>
        <v>Qld</v>
      </c>
      <c r="D96" s="34">
        <v>22.828929689525808</v>
      </c>
      <c r="E96" s="34">
        <v>24.330820476734061</v>
      </c>
      <c r="F96" s="34">
        <v>28.356712641239483</v>
      </c>
      <c r="G96" s="34">
        <v>28.293720503554596</v>
      </c>
      <c r="H96" s="34">
        <v>28.918474145235905</v>
      </c>
      <c r="I96" s="34">
        <v>36.956402822676637</v>
      </c>
      <c r="J96" s="34">
        <v>37.729668993355972</v>
      </c>
      <c r="K96" s="34">
        <v>37.187527441642942</v>
      </c>
      <c r="L96" s="34">
        <v>36.249543674400911</v>
      </c>
      <c r="M96" s="34">
        <v>38.100282037304396</v>
      </c>
      <c r="N96" s="34">
        <v>16.127319970337112</v>
      </c>
      <c r="O96" s="34">
        <v>16.203676246324903</v>
      </c>
      <c r="P96" s="34">
        <v>14.831772364359949</v>
      </c>
      <c r="Q96" s="34">
        <v>14.830738576487761</v>
      </c>
      <c r="R96" s="34"/>
      <c r="S96" s="34"/>
      <c r="T96" s="34"/>
    </row>
    <row r="97" spans="2:20">
      <c r="B97" s="25" t="s">
        <v>18</v>
      </c>
      <c r="C97" s="34" t="str">
        <f t="shared" si="3"/>
        <v>Qld</v>
      </c>
      <c r="D97" s="34">
        <v>18.882939609980781</v>
      </c>
      <c r="E97" s="34">
        <v>20.242695181803469</v>
      </c>
      <c r="F97" s="34">
        <v>20.879013434203443</v>
      </c>
      <c r="G97" s="34">
        <v>20.645174215357997</v>
      </c>
      <c r="H97" s="34">
        <v>20.343146493396489</v>
      </c>
      <c r="I97" s="34">
        <v>32.595996975720709</v>
      </c>
      <c r="J97" s="34">
        <v>31.378189733136423</v>
      </c>
      <c r="K97" s="34">
        <v>32.327204561466942</v>
      </c>
      <c r="L97" s="34">
        <v>33.69492159913284</v>
      </c>
      <c r="M97" s="34">
        <v>36.291658527958134</v>
      </c>
      <c r="N97" s="34">
        <v>19.193484501560761</v>
      </c>
      <c r="O97" s="34">
        <v>17.285550475513105</v>
      </c>
      <c r="P97" s="34">
        <v>15.89453485734407</v>
      </c>
      <c r="Q97" s="34">
        <v>14.73975786164624</v>
      </c>
      <c r="R97" s="34"/>
      <c r="S97" s="34"/>
      <c r="T97" s="34"/>
    </row>
    <row r="98" spans="2:20">
      <c r="B98" s="25" t="s">
        <v>19</v>
      </c>
      <c r="C98" s="34" t="str">
        <f t="shared" si="3"/>
        <v>SA</v>
      </c>
      <c r="D98" s="34">
        <v>5.6651109696599917</v>
      </c>
      <c r="E98" s="34">
        <v>5.7033887464820054</v>
      </c>
      <c r="F98" s="34">
        <v>5.5119998623719084</v>
      </c>
      <c r="G98" s="34">
        <v>5.9043027703418716</v>
      </c>
      <c r="H98" s="34">
        <v>6.2009998451683543</v>
      </c>
      <c r="I98" s="34">
        <v>9.8742325350514193</v>
      </c>
      <c r="J98" s="34">
        <v>11.331268086184537</v>
      </c>
      <c r="K98" s="34">
        <v>10.110004174209564</v>
      </c>
      <c r="L98" s="34">
        <v>10.171862722943274</v>
      </c>
      <c r="M98" s="34">
        <v>10.061912927022604</v>
      </c>
      <c r="N98" s="34">
        <v>11.223154234474691</v>
      </c>
      <c r="O98" s="34">
        <v>10.988974081096728</v>
      </c>
      <c r="P98" s="34">
        <v>10.547287481591923</v>
      </c>
      <c r="Q98" s="34">
        <v>10.371263881453842</v>
      </c>
      <c r="R98" s="34"/>
      <c r="S98" s="34"/>
      <c r="T98" s="34"/>
    </row>
    <row r="99" spans="2:20">
      <c r="B99" s="25" t="s">
        <v>21</v>
      </c>
      <c r="C99" s="34" t="str">
        <f t="shared" si="3"/>
        <v>Tas</v>
      </c>
      <c r="D99" s="34">
        <v>1.8212047674086307</v>
      </c>
      <c r="E99" s="34">
        <v>1.8125618172742861</v>
      </c>
      <c r="F99" s="34">
        <v>3.6381306094621664</v>
      </c>
      <c r="G99" s="34">
        <v>4.2301426535344433</v>
      </c>
      <c r="H99" s="34">
        <v>4.086607600985559</v>
      </c>
      <c r="I99" s="34">
        <v>4.000890818374728</v>
      </c>
      <c r="J99" s="34">
        <v>3.931485314925709</v>
      </c>
      <c r="K99" s="34">
        <v>3.1311683362869047</v>
      </c>
      <c r="L99" s="34">
        <v>3.2309657065401325</v>
      </c>
      <c r="M99" s="34">
        <v>3.0164933659922752</v>
      </c>
      <c r="N99" s="34">
        <v>2.8505358037334645</v>
      </c>
      <c r="O99" s="34">
        <v>2.8568325563052497</v>
      </c>
      <c r="P99" s="34">
        <v>3.1401237135420246</v>
      </c>
      <c r="Q99" s="34">
        <v>2.8371937439008121</v>
      </c>
      <c r="R99" s="34"/>
      <c r="S99" s="34"/>
      <c r="T99" s="34"/>
    </row>
    <row r="100" spans="2:20">
      <c r="B100" s="25" t="s">
        <v>23</v>
      </c>
      <c r="C100" s="34" t="str">
        <f t="shared" si="3"/>
        <v>Vic</v>
      </c>
      <c r="D100" s="34">
        <v>5.2593617031384099</v>
      </c>
      <c r="E100" s="34">
        <v>4.9639386960791967</v>
      </c>
      <c r="F100" s="34">
        <v>4.9930649080428111</v>
      </c>
      <c r="G100" s="34">
        <v>5.3300967893356699</v>
      </c>
      <c r="H100" s="34">
        <v>5.5797500347378275</v>
      </c>
      <c r="I100" s="34">
        <v>9.6473578141790881</v>
      </c>
      <c r="J100" s="34">
        <v>9.79934157542192</v>
      </c>
      <c r="K100" s="34">
        <v>10.11889040643058</v>
      </c>
      <c r="L100" s="34">
        <v>9.805276405056361</v>
      </c>
      <c r="M100" s="34">
        <v>9.6384642874495512</v>
      </c>
      <c r="N100" s="34">
        <v>10.216364423440211</v>
      </c>
      <c r="O100" s="34">
        <v>12.312374825627273</v>
      </c>
      <c r="P100" s="34">
        <v>11.40971189007945</v>
      </c>
      <c r="Q100" s="34">
        <v>12.210508635179792</v>
      </c>
      <c r="R100" s="34"/>
      <c r="S100" s="34"/>
      <c r="T100" s="34"/>
    </row>
    <row r="101" spans="2:20">
      <c r="B101" s="25" t="s">
        <v>25</v>
      </c>
      <c r="C101" s="34" t="str">
        <f t="shared" si="3"/>
        <v>Vic</v>
      </c>
      <c r="D101" s="34">
        <v>3.9778083767407679</v>
      </c>
      <c r="E101" s="34">
        <v>3.7905684426891639</v>
      </c>
      <c r="F101" s="34">
        <v>3.7364769061853451</v>
      </c>
      <c r="G101" s="34">
        <v>4.1026349994418467</v>
      </c>
      <c r="H101" s="34">
        <v>3.4410538991261745</v>
      </c>
      <c r="I101" s="34">
        <v>5.1017329770162121</v>
      </c>
      <c r="J101" s="34">
        <v>5.0448219132300665</v>
      </c>
      <c r="K101" s="34">
        <v>5.5686555922321759</v>
      </c>
      <c r="L101" s="34">
        <v>5.5273356631219031</v>
      </c>
      <c r="M101" s="34">
        <v>5.5955624707696643</v>
      </c>
      <c r="N101" s="34">
        <v>5.0731430476988351</v>
      </c>
      <c r="O101" s="34">
        <v>5.8509098954053513</v>
      </c>
      <c r="P101" s="34">
        <v>5.1858944857498841</v>
      </c>
      <c r="Q101" s="34">
        <v>4.3838225175189791</v>
      </c>
      <c r="R101" s="34"/>
      <c r="S101" s="34"/>
      <c r="T101" s="34"/>
    </row>
    <row r="102" spans="2:20">
      <c r="B102" s="25" t="s">
        <v>26</v>
      </c>
      <c r="C102" s="34" t="str">
        <f t="shared" si="3"/>
        <v>Vic</v>
      </c>
      <c r="D102" s="34">
        <v>1.9251883615890222</v>
      </c>
      <c r="E102" s="34">
        <v>1.6588026477075317</v>
      </c>
      <c r="F102" s="34">
        <v>1.763189159897486</v>
      </c>
      <c r="G102" s="34">
        <v>1.5597022806886685</v>
      </c>
      <c r="H102" s="34">
        <v>1.8411576549010178</v>
      </c>
      <c r="I102" s="34">
        <v>3.1580185359049864</v>
      </c>
      <c r="J102" s="34">
        <v>3.0161909334982369</v>
      </c>
      <c r="K102" s="34">
        <v>3.0563638972413827</v>
      </c>
      <c r="L102" s="34">
        <v>3.2312666057463844</v>
      </c>
      <c r="M102" s="34">
        <v>2.9207964022394037</v>
      </c>
      <c r="N102" s="34">
        <v>4.2953885391406743</v>
      </c>
      <c r="O102" s="34">
        <v>5.2794536187270751</v>
      </c>
      <c r="P102" s="34">
        <v>4.3004369471057657</v>
      </c>
      <c r="Q102" s="34">
        <v>4.2393075318825311</v>
      </c>
      <c r="R102" s="34"/>
      <c r="S102" s="34"/>
      <c r="T102" s="34"/>
    </row>
    <row r="103" spans="2:20">
      <c r="B103" s="25" t="s">
        <v>27</v>
      </c>
      <c r="C103" s="34" t="str">
        <f t="shared" si="3"/>
        <v>Vic</v>
      </c>
      <c r="D103" s="34">
        <v>6.0707347506953795</v>
      </c>
      <c r="E103" s="34">
        <v>6.6615807648137775</v>
      </c>
      <c r="F103" s="34">
        <v>6.8404989240186183</v>
      </c>
      <c r="G103" s="34">
        <v>6.7239940761643027</v>
      </c>
      <c r="H103" s="34">
        <v>6.8155335994784139</v>
      </c>
      <c r="I103" s="34">
        <v>8.9315840654171552</v>
      </c>
      <c r="J103" s="34">
        <v>8.8952514827993809</v>
      </c>
      <c r="K103" s="34">
        <v>9.1464564540829656</v>
      </c>
      <c r="L103" s="34">
        <v>9.6473406147293304</v>
      </c>
      <c r="M103" s="34">
        <v>9.7869493339958353</v>
      </c>
      <c r="N103" s="34">
        <v>10.750676640764141</v>
      </c>
      <c r="O103" s="34">
        <v>11.701911882908291</v>
      </c>
      <c r="P103" s="34">
        <v>12.539258707332067</v>
      </c>
      <c r="Q103" s="34">
        <v>11.638083379307545</v>
      </c>
      <c r="R103" s="34"/>
      <c r="S103" s="34"/>
      <c r="T103" s="34"/>
    </row>
    <row r="104" spans="2:20">
      <c r="B104" s="25" t="s">
        <v>28</v>
      </c>
      <c r="C104" s="34" t="str">
        <f t="shared" si="3"/>
        <v>Vic</v>
      </c>
      <c r="D104" s="34">
        <v>4.0318999132445299</v>
      </c>
      <c r="E104" s="34">
        <v>3.7780857804190475</v>
      </c>
      <c r="F104" s="34">
        <v>3.8113728798059867</v>
      </c>
      <c r="G104" s="34">
        <v>4.0901523371717303</v>
      </c>
      <c r="H104" s="34">
        <v>4.3814144568075619</v>
      </c>
      <c r="I104" s="34">
        <v>5.7942942007655347</v>
      </c>
      <c r="J104" s="34">
        <v>5.9126676480329934</v>
      </c>
      <c r="K104" s="34">
        <v>5.0191173363021448</v>
      </c>
      <c r="L104" s="34">
        <v>4.64420876047663</v>
      </c>
      <c r="M104" s="34">
        <v>4.6936712355402506</v>
      </c>
      <c r="N104" s="34">
        <v>6.5875232328823756</v>
      </c>
      <c r="O104" s="34">
        <v>6.2887067549506526</v>
      </c>
      <c r="P104" s="34">
        <v>5.4735340786707241</v>
      </c>
      <c r="Q104" s="34">
        <v>5.132308465307176</v>
      </c>
      <c r="R104" s="34"/>
      <c r="S104" s="34"/>
      <c r="T104" s="34"/>
    </row>
    <row r="105" spans="2:20">
      <c r="B105" s="25" t="s">
        <v>40</v>
      </c>
      <c r="C105" s="34" t="str">
        <f t="shared" si="3"/>
        <v>NT</v>
      </c>
      <c r="D105" s="34">
        <v>0.82091792206291814</v>
      </c>
      <c r="E105" s="34">
        <v>0.99994779466118189</v>
      </c>
      <c r="F105" s="34">
        <v>1.5423627964093356</v>
      </c>
      <c r="G105" s="34">
        <v>1.8450430822681767</v>
      </c>
      <c r="H105" s="34">
        <v>2.5959969218011167</v>
      </c>
      <c r="I105" s="34">
        <v>2.8784438639849697</v>
      </c>
      <c r="J105" s="34">
        <v>2.330665667054916</v>
      </c>
      <c r="K105" s="34">
        <v>3.0608133839962477</v>
      </c>
      <c r="L105" s="34">
        <v>2.6650651779104635</v>
      </c>
      <c r="M105" s="34">
        <v>1.8539306955060937</v>
      </c>
      <c r="N105" s="34">
        <v>1.1487089541922799</v>
      </c>
      <c r="O105" s="34">
        <v>0.81941255818143688</v>
      </c>
      <c r="P105" s="34">
        <v>1.0448928915804743</v>
      </c>
      <c r="Q105" s="34">
        <v>1.2787291407078598</v>
      </c>
      <c r="R105" s="34"/>
      <c r="S105" s="34"/>
      <c r="T105" s="34"/>
    </row>
    <row r="106" spans="2:20" ht="15.75" thickBot="1">
      <c r="B106" s="26" t="s">
        <v>59</v>
      </c>
    </row>
    <row r="109" spans="2:20" ht="15.75">
      <c r="B109" s="6" t="s">
        <v>49</v>
      </c>
    </row>
    <row r="110" spans="2:20" ht="15.75" thickBot="1">
      <c r="B110" s="26" t="s">
        <v>96</v>
      </c>
      <c r="C110" s="26" t="s">
        <v>0</v>
      </c>
      <c r="D110" s="27" t="s">
        <v>1</v>
      </c>
      <c r="E110" s="27" t="s">
        <v>2</v>
      </c>
      <c r="F110" s="27" t="s">
        <v>3</v>
      </c>
      <c r="G110" s="27" t="s">
        <v>4</v>
      </c>
      <c r="H110" s="27" t="s">
        <v>5</v>
      </c>
      <c r="I110" s="27" t="s">
        <v>6</v>
      </c>
      <c r="J110" s="27" t="s">
        <v>7</v>
      </c>
      <c r="K110" s="27" t="s">
        <v>8</v>
      </c>
      <c r="L110" s="27" t="s">
        <v>9</v>
      </c>
      <c r="M110" s="27" t="s">
        <v>10</v>
      </c>
      <c r="N110" s="27">
        <v>2016</v>
      </c>
      <c r="O110" s="27">
        <v>2017</v>
      </c>
      <c r="P110" s="27">
        <v>2018</v>
      </c>
      <c r="Q110" s="27" t="s">
        <v>100</v>
      </c>
    </row>
    <row r="111" spans="2:20">
      <c r="B111" s="25" t="s">
        <v>43</v>
      </c>
      <c r="C111" t="str">
        <f>C10</f>
        <v>ACT</v>
      </c>
      <c r="D111">
        <v>0</v>
      </c>
      <c r="E111" s="34">
        <v>1.0771155981517992</v>
      </c>
      <c r="F111" s="34">
        <v>1.2615687203576798</v>
      </c>
      <c r="G111" s="34">
        <v>0.734371008094719</v>
      </c>
      <c r="H111" s="34">
        <v>2.1303467740036552</v>
      </c>
      <c r="I111" s="34">
        <v>2.2580292530103634</v>
      </c>
      <c r="J111" s="34">
        <v>2.0776909248459958</v>
      </c>
      <c r="K111" s="34">
        <v>2.0027136009776427</v>
      </c>
      <c r="L111" s="34">
        <v>2.4614166115789544</v>
      </c>
      <c r="M111" s="34">
        <v>2.1106012449622256</v>
      </c>
      <c r="N111" s="34">
        <v>1.7201465057224254</v>
      </c>
      <c r="O111" s="34">
        <v>1.5229360353950838</v>
      </c>
      <c r="P111" s="34">
        <v>1.9558754886983252</v>
      </c>
      <c r="Q111" s="34">
        <v>1.9633021622241813</v>
      </c>
      <c r="R111" s="34"/>
      <c r="S111" s="34"/>
      <c r="T111" s="34"/>
    </row>
    <row r="112" spans="2:20">
      <c r="B112" s="25" t="s">
        <v>12</v>
      </c>
      <c r="C112" s="34" t="str">
        <f t="shared" ref="C112:C124" si="4">C11</f>
        <v>NSW</v>
      </c>
      <c r="D112" s="34">
        <v>19.732944929844507</v>
      </c>
      <c r="E112" s="34">
        <v>25.663064589988494</v>
      </c>
      <c r="F112" s="34">
        <v>28.211545986851661</v>
      </c>
      <c r="G112" s="34">
        <v>38.832640679571796</v>
      </c>
      <c r="H112" s="34">
        <v>43.380700004823439</v>
      </c>
      <c r="I112" s="34">
        <v>48.88740655761876</v>
      </c>
      <c r="J112" s="34">
        <v>51.898810782003011</v>
      </c>
      <c r="K112" s="34">
        <v>37.194472272472922</v>
      </c>
      <c r="L112" s="34">
        <v>19.847735300367617</v>
      </c>
      <c r="M112" s="34">
        <v>15.8713600536679</v>
      </c>
      <c r="N112" s="34">
        <v>8.7462770864814274</v>
      </c>
      <c r="O112" s="34">
        <v>12.831263099050375</v>
      </c>
      <c r="P112" s="34">
        <v>16.671772129897704</v>
      </c>
      <c r="Q112" s="34">
        <v>21.987748163579795</v>
      </c>
      <c r="R112" s="34"/>
      <c r="S112" s="34"/>
      <c r="T112" s="34"/>
    </row>
    <row r="113" spans="2:20">
      <c r="B113" s="25" t="s">
        <v>14</v>
      </c>
      <c r="C113" s="34" t="str">
        <f t="shared" si="4"/>
        <v>NSW</v>
      </c>
      <c r="D113" s="34">
        <v>11.841671535102421</v>
      </c>
      <c r="E113" s="34">
        <v>13.034252615961179</v>
      </c>
      <c r="F113" s="34">
        <v>12.381903430909006</v>
      </c>
      <c r="G113" s="34">
        <v>14.519115153127586</v>
      </c>
      <c r="H113" s="34">
        <v>13.46112744913853</v>
      </c>
      <c r="I113" s="34">
        <v>15.760906513852206</v>
      </c>
      <c r="J113" s="34">
        <v>19.387461765970102</v>
      </c>
      <c r="K113" s="34">
        <v>17.104570830992088</v>
      </c>
      <c r="L113" s="34">
        <v>15.455341392512878</v>
      </c>
      <c r="M113" s="34">
        <v>10.727771108115178</v>
      </c>
      <c r="N113" s="34">
        <v>6.0616156671513011</v>
      </c>
      <c r="O113" s="34">
        <v>5.4030376675352443</v>
      </c>
      <c r="P113" s="34">
        <v>9.9322271062940786</v>
      </c>
      <c r="Q113" s="34">
        <v>10.906017982368269</v>
      </c>
      <c r="R113" s="34"/>
      <c r="S113" s="34"/>
      <c r="T113" s="34"/>
    </row>
    <row r="114" spans="2:20">
      <c r="B114" s="25" t="s">
        <v>15</v>
      </c>
      <c r="C114" s="34" t="str">
        <f t="shared" si="4"/>
        <v>NSW</v>
      </c>
      <c r="D114" s="34">
        <v>12.814615774793197</v>
      </c>
      <c r="E114" s="34">
        <v>15.68300967627431</v>
      </c>
      <c r="F114" s="34">
        <v>17.084065055638803</v>
      </c>
      <c r="G114" s="34">
        <v>18.867123199972298</v>
      </c>
      <c r="H114" s="34">
        <v>21.868173129272577</v>
      </c>
      <c r="I114" s="34">
        <v>22.278843392605722</v>
      </c>
      <c r="J114" s="34">
        <v>22.755796809819003</v>
      </c>
      <c r="K114" s="34">
        <v>19.33178714262624</v>
      </c>
      <c r="L114" s="34">
        <v>16.770704025413238</v>
      </c>
      <c r="M114" s="34">
        <v>13.619344521816856</v>
      </c>
      <c r="N114" s="34">
        <v>11.674001699663791</v>
      </c>
      <c r="O114" s="34">
        <v>11.365461949197879</v>
      </c>
      <c r="P114" s="34">
        <v>10.539720874802299</v>
      </c>
      <c r="Q114" s="34">
        <v>13.130438907497762</v>
      </c>
      <c r="R114" s="34"/>
      <c r="S114" s="34"/>
      <c r="T114" s="34"/>
    </row>
    <row r="115" spans="2:20">
      <c r="B115" s="25" t="s">
        <v>16</v>
      </c>
      <c r="C115" s="34" t="str">
        <f t="shared" si="4"/>
        <v>Qld</v>
      </c>
      <c r="D115" s="34">
        <v>26.624029889683698</v>
      </c>
      <c r="E115" s="34">
        <v>25.644308927035013</v>
      </c>
      <c r="F115" s="34">
        <v>23.249284990805336</v>
      </c>
      <c r="G115" s="34">
        <v>27.549119672304982</v>
      </c>
      <c r="H115" s="34">
        <v>31.962865534682351</v>
      </c>
      <c r="I115" s="34">
        <v>30.677824341151336</v>
      </c>
      <c r="J115" s="34">
        <v>29.022617255149271</v>
      </c>
      <c r="K115" s="34">
        <v>27.029988960617061</v>
      </c>
      <c r="L115" s="34">
        <v>22.473779293191456</v>
      </c>
      <c r="M115" s="34">
        <v>21.310757770783198</v>
      </c>
      <c r="N115" s="34">
        <v>19.498043127966525</v>
      </c>
      <c r="O115" s="34">
        <v>18.27028448850831</v>
      </c>
      <c r="P115" s="34">
        <v>18.062357286067595</v>
      </c>
      <c r="Q115" s="34">
        <v>16.828356754437266</v>
      </c>
      <c r="R115" s="34"/>
      <c r="S115" s="34"/>
      <c r="T115" s="34"/>
    </row>
    <row r="116" spans="2:20">
      <c r="B116" s="25" t="s">
        <v>18</v>
      </c>
      <c r="C116" s="34" t="str">
        <f t="shared" si="4"/>
        <v>Qld</v>
      </c>
      <c r="D116" s="34">
        <v>22.243367073177183</v>
      </c>
      <c r="E116" s="34">
        <v>25.138044814543719</v>
      </c>
      <c r="F116" s="34">
        <v>21.914046367014294</v>
      </c>
      <c r="G116" s="34">
        <v>24.081664342946397</v>
      </c>
      <c r="H116" s="34">
        <v>21.89892259923397</v>
      </c>
      <c r="I116" s="34">
        <v>24.713640835048977</v>
      </c>
      <c r="J116" s="34">
        <v>22.487868570741966</v>
      </c>
      <c r="K116" s="34">
        <v>24.52356929606367</v>
      </c>
      <c r="L116" s="34">
        <v>21.185436964156452</v>
      </c>
      <c r="M116" s="34">
        <v>-35.325526553936584</v>
      </c>
      <c r="N116" s="34">
        <v>22.800916893265594</v>
      </c>
      <c r="O116" s="34">
        <v>17.98903343233485</v>
      </c>
      <c r="P116" s="34">
        <v>18.262239039798601</v>
      </c>
      <c r="Q116" s="34">
        <v>19.527230758221549</v>
      </c>
      <c r="R116" s="34"/>
      <c r="S116" s="34"/>
      <c r="T116" s="34"/>
    </row>
    <row r="117" spans="2:20">
      <c r="B117" s="25" t="s">
        <v>19</v>
      </c>
      <c r="C117" s="34" t="str">
        <f t="shared" si="4"/>
        <v>SA</v>
      </c>
      <c r="D117" s="34">
        <v>5.3045649419162544</v>
      </c>
      <c r="E117" s="34">
        <v>4.2457132725486417</v>
      </c>
      <c r="F117" s="34">
        <v>3.9862082652996662</v>
      </c>
      <c r="G117" s="34">
        <v>5.5140108592696038</v>
      </c>
      <c r="H117" s="34">
        <v>5.0221498044535053</v>
      </c>
      <c r="I117" s="34">
        <v>8.2707168969753297</v>
      </c>
      <c r="J117" s="34">
        <v>9.7861727264596539</v>
      </c>
      <c r="K117" s="34">
        <v>9.8267358819516062</v>
      </c>
      <c r="L117" s="34">
        <v>8.2965025335824407</v>
      </c>
      <c r="M117" s="34">
        <v>8.9826197220009476</v>
      </c>
      <c r="N117" s="34">
        <v>7.0731146061381764</v>
      </c>
      <c r="O117" s="34">
        <v>7.5954738192466493</v>
      </c>
      <c r="P117" s="34">
        <v>10.168155104464461</v>
      </c>
      <c r="Q117" s="34">
        <v>10.05479773051934</v>
      </c>
      <c r="R117" s="34"/>
      <c r="S117" s="34"/>
      <c r="T117" s="34"/>
    </row>
    <row r="118" spans="2:20">
      <c r="B118" s="25" t="s">
        <v>21</v>
      </c>
      <c r="C118" s="34" t="str">
        <f t="shared" si="4"/>
        <v>Tas</v>
      </c>
      <c r="D118" s="34">
        <v>3.9840396624039158</v>
      </c>
      <c r="E118" s="34">
        <v>3.0892604039543272</v>
      </c>
      <c r="F118" s="34">
        <v>3.5504642129509989</v>
      </c>
      <c r="G118" s="34">
        <v>4.2500980965197073</v>
      </c>
      <c r="H118" s="34">
        <v>4.5953958849191281</v>
      </c>
      <c r="I118" s="34">
        <v>4.2858198592242331</v>
      </c>
      <c r="J118" s="34">
        <v>2.7159016686678257</v>
      </c>
      <c r="K118" s="34">
        <v>2.6436811623751026</v>
      </c>
      <c r="L118" s="34">
        <v>2.8697457453061759</v>
      </c>
      <c r="M118" s="34">
        <v>2.5312738852603189</v>
      </c>
      <c r="N118" s="34">
        <v>2.9398471004490432</v>
      </c>
      <c r="O118" s="34">
        <v>5.082429928223263</v>
      </c>
      <c r="P118" s="34">
        <v>2.769828993450318</v>
      </c>
      <c r="Q118" s="34">
        <v>-9.9565480367544978E-2</v>
      </c>
      <c r="R118" s="34"/>
      <c r="S118" s="34"/>
      <c r="T118" s="34"/>
    </row>
    <row r="119" spans="2:20">
      <c r="B119" s="25" t="s">
        <v>23</v>
      </c>
      <c r="C119" s="34" t="str">
        <f t="shared" si="4"/>
        <v>Vic</v>
      </c>
      <c r="D119" s="34">
        <v>4.6667662251876436</v>
      </c>
      <c r="E119" s="34">
        <v>4.9162895948122127</v>
      </c>
      <c r="F119" s="34">
        <v>6.9509082709196264</v>
      </c>
      <c r="G119" s="34">
        <v>8.4053517794063737</v>
      </c>
      <c r="H119" s="34">
        <v>8.2738959772067346</v>
      </c>
      <c r="I119" s="34">
        <v>8.8504810843766677</v>
      </c>
      <c r="J119" s="34">
        <v>9.987489146758719</v>
      </c>
      <c r="K119" s="34">
        <v>11.742340303303024</v>
      </c>
      <c r="L119" s="34">
        <v>12.121459834325549</v>
      </c>
      <c r="M119" s="34">
        <v>9.7199505539670099</v>
      </c>
      <c r="N119" s="34">
        <v>8.8951803292678733</v>
      </c>
      <c r="O119" s="34">
        <v>9.7838676150441302</v>
      </c>
      <c r="P119" s="34">
        <v>14.218959810544447</v>
      </c>
      <c r="Q119" s="34" t="e">
        <v>#REF!</v>
      </c>
      <c r="R119" s="34"/>
      <c r="S119" s="34"/>
      <c r="T119" s="34"/>
    </row>
    <row r="120" spans="2:20">
      <c r="B120" s="25" t="s">
        <v>25</v>
      </c>
      <c r="C120" s="34" t="str">
        <f t="shared" si="4"/>
        <v>Vic</v>
      </c>
      <c r="D120" s="34">
        <v>3.2559400106341911</v>
      </c>
      <c r="E120" s="34">
        <v>2.781887876056814</v>
      </c>
      <c r="F120" s="34">
        <v>2.9289377527283449</v>
      </c>
      <c r="G120" s="34">
        <v>3.4239033333448674</v>
      </c>
      <c r="H120" s="34">
        <v>3.652621510446707</v>
      </c>
      <c r="I120" s="34">
        <v>4.5532598829860547</v>
      </c>
      <c r="J120" s="34">
        <v>3.7048261704146483</v>
      </c>
      <c r="K120" s="34">
        <v>4.3818376566878783</v>
      </c>
      <c r="L120" s="34">
        <v>4.7299342813518024</v>
      </c>
      <c r="M120" s="34">
        <v>4.3639133820304039</v>
      </c>
      <c r="N120" s="34">
        <v>4.4598906748897775</v>
      </c>
      <c r="O120" s="34">
        <v>3.7526485158240064</v>
      </c>
      <c r="P120" s="34">
        <v>3.8799407645342683</v>
      </c>
      <c r="Q120" s="34" t="e">
        <v>#REF!</v>
      </c>
      <c r="R120" s="34"/>
      <c r="S120" s="34"/>
      <c r="T120" s="34"/>
    </row>
    <row r="121" spans="2:20">
      <c r="B121" s="25" t="s">
        <v>26</v>
      </c>
      <c r="C121" s="34" t="str">
        <f t="shared" si="4"/>
        <v>Vic</v>
      </c>
      <c r="D121" s="34">
        <v>2.2413150652931932</v>
      </c>
      <c r="E121" s="34">
        <v>2.3291003934653247</v>
      </c>
      <c r="F121" s="34">
        <v>1.4595229583933715</v>
      </c>
      <c r="G121" s="34">
        <v>2.5854605055592259</v>
      </c>
      <c r="H121" s="34">
        <v>2.7876731155265446</v>
      </c>
      <c r="I121" s="34">
        <v>3.9345948986443489</v>
      </c>
      <c r="J121" s="34">
        <v>3.6656675812678543</v>
      </c>
      <c r="K121" s="34">
        <v>3.7625796484718421</v>
      </c>
      <c r="L121" s="34">
        <v>3.882490173851636</v>
      </c>
      <c r="M121" s="34">
        <v>4.0461867032905161</v>
      </c>
      <c r="N121" s="34">
        <v>4.0536715699567623</v>
      </c>
      <c r="O121" s="34">
        <v>5.262813535658978</v>
      </c>
      <c r="P121" s="34">
        <v>4.9885823844033155</v>
      </c>
      <c r="Q121" s="34" t="e">
        <v>#REF!</v>
      </c>
      <c r="R121" s="34"/>
      <c r="S121" s="34"/>
      <c r="T121" s="34"/>
    </row>
    <row r="122" spans="2:20">
      <c r="B122" s="25" t="s">
        <v>27</v>
      </c>
      <c r="C122" s="34" t="str">
        <f t="shared" si="4"/>
        <v>Vic</v>
      </c>
      <c r="D122" s="34">
        <v>6.3315802554401159</v>
      </c>
      <c r="E122" s="34">
        <v>6.2047640494262737</v>
      </c>
      <c r="F122" s="34">
        <v>6.2669816634581821</v>
      </c>
      <c r="G122" s="34">
        <v>5.9239483537773765</v>
      </c>
      <c r="H122" s="34">
        <v>6.5964645050046613</v>
      </c>
      <c r="I122" s="34">
        <v>7.8592464614202981</v>
      </c>
      <c r="J122" s="34">
        <v>8.5079987551559384</v>
      </c>
      <c r="K122" s="34">
        <v>9.361893755157098</v>
      </c>
      <c r="L122" s="34">
        <v>10.533890986244387</v>
      </c>
      <c r="M122" s="34">
        <v>9.5469967625350023</v>
      </c>
      <c r="N122" s="34">
        <v>9.8247586969322356</v>
      </c>
      <c r="O122" s="34">
        <v>13.144679850846273</v>
      </c>
      <c r="P122" s="34">
        <v>13.831473466127875</v>
      </c>
      <c r="Q122" s="34" t="e">
        <v>#REF!</v>
      </c>
      <c r="R122" s="34"/>
      <c r="S122" s="34"/>
      <c r="T122" s="34"/>
    </row>
    <row r="123" spans="2:20">
      <c r="B123" s="25" t="s">
        <v>28</v>
      </c>
      <c r="C123" s="34" t="str">
        <f t="shared" si="4"/>
        <v>Vic</v>
      </c>
      <c r="D123" s="34">
        <v>3.4006333027746791</v>
      </c>
      <c r="E123" s="34">
        <v>2.9492780780694687</v>
      </c>
      <c r="F123" s="34">
        <v>2.9562685963268933</v>
      </c>
      <c r="G123" s="34">
        <v>4.1162465655480105</v>
      </c>
      <c r="H123" s="34">
        <v>4.4834038819380453</v>
      </c>
      <c r="I123" s="34">
        <v>5.9221019672749264</v>
      </c>
      <c r="J123" s="34">
        <v>6.158302174774434</v>
      </c>
      <c r="K123" s="34">
        <v>5.7241337323296477</v>
      </c>
      <c r="L123" s="34">
        <v>6.3713950860468458</v>
      </c>
      <c r="M123" s="34">
        <v>6.2429819868326035</v>
      </c>
      <c r="N123" s="34">
        <v>5.4012882828797615</v>
      </c>
      <c r="O123" s="34">
        <v>2.8653861822344879</v>
      </c>
      <c r="P123" s="34">
        <v>5.1304097299505429</v>
      </c>
      <c r="Q123" s="34" t="e">
        <v>#REF!</v>
      </c>
    </row>
    <row r="124" spans="2:20">
      <c r="B124" s="25" t="s">
        <v>40</v>
      </c>
      <c r="C124" s="34" t="str">
        <f t="shared" si="4"/>
        <v>NT</v>
      </c>
      <c r="D124" s="34">
        <v>0.82091792206291814</v>
      </c>
      <c r="E124" s="34">
        <v>0.99994779466118189</v>
      </c>
      <c r="F124" s="34">
        <v>1.5423627964093356</v>
      </c>
      <c r="G124" s="34">
        <v>1.8450430822681767</v>
      </c>
      <c r="H124" s="34">
        <v>2.5959969218011167</v>
      </c>
      <c r="I124" s="34">
        <v>2.8784438639849697</v>
      </c>
      <c r="J124" s="34">
        <v>2.330665667054916</v>
      </c>
      <c r="K124" s="34">
        <v>3.0608133839962477</v>
      </c>
      <c r="L124" s="34">
        <v>2.6650651779104635</v>
      </c>
      <c r="M124" s="34">
        <v>2.3121376060580019</v>
      </c>
      <c r="N124" s="34">
        <v>1.9723432029627759</v>
      </c>
      <c r="O124" s="34">
        <v>1.4062952707013991</v>
      </c>
      <c r="P124" s="34">
        <v>1.1901654439023375</v>
      </c>
      <c r="Q124" s="34">
        <v>1.1572823466711739</v>
      </c>
    </row>
    <row r="125" spans="2:20" ht="15.75" thickBot="1">
      <c r="B125" s="26" t="s">
        <v>59</v>
      </c>
    </row>
    <row r="128" spans="2:20" ht="27.75">
      <c r="B128" s="298" t="s">
        <v>52</v>
      </c>
      <c r="C128" s="298"/>
      <c r="D128" s="298"/>
      <c r="E128" s="298"/>
      <c r="F128" s="298"/>
      <c r="G128" s="298"/>
      <c r="H128" s="298"/>
      <c r="I128" s="298"/>
      <c r="J128" s="298"/>
      <c r="K128" s="298"/>
      <c r="L128" s="298"/>
      <c r="M128" s="298"/>
      <c r="N128" s="298"/>
    </row>
    <row r="131" spans="2:20" ht="15.75">
      <c r="B131" s="6" t="s">
        <v>50</v>
      </c>
    </row>
    <row r="132" spans="2:20" ht="15.75" thickBot="1">
      <c r="B132" s="26" t="s">
        <v>96</v>
      </c>
      <c r="C132" s="26" t="s">
        <v>0</v>
      </c>
      <c r="D132" s="27" t="s">
        <v>1</v>
      </c>
      <c r="E132" s="27" t="s">
        <v>2</v>
      </c>
      <c r="F132" s="27" t="s">
        <v>3</v>
      </c>
      <c r="G132" s="27" t="s">
        <v>4</v>
      </c>
      <c r="H132" s="27" t="s">
        <v>5</v>
      </c>
      <c r="I132" s="27" t="s">
        <v>6</v>
      </c>
      <c r="J132" s="27" t="s">
        <v>7</v>
      </c>
      <c r="K132" s="27" t="s">
        <v>8</v>
      </c>
      <c r="L132" s="27" t="s">
        <v>9</v>
      </c>
      <c r="M132" s="27" t="s">
        <v>10</v>
      </c>
      <c r="N132" s="27">
        <v>2016</v>
      </c>
      <c r="O132" s="27">
        <v>2017</v>
      </c>
      <c r="P132" s="27">
        <v>2018</v>
      </c>
      <c r="Q132" s="27" t="s">
        <v>100</v>
      </c>
    </row>
    <row r="133" spans="2:20">
      <c r="B133" s="25" t="s">
        <v>43</v>
      </c>
      <c r="C133" t="str">
        <f>C10</f>
        <v>ACT</v>
      </c>
      <c r="D133">
        <v>1.5103588688132703</v>
      </c>
      <c r="E133" s="34">
        <v>0</v>
      </c>
      <c r="F133" s="34">
        <v>1.5412217829098083</v>
      </c>
      <c r="G133" s="34">
        <v>1.5860331309097404</v>
      </c>
      <c r="H133" s="34">
        <v>2.0369989733533487</v>
      </c>
      <c r="I133" s="34">
        <v>2.187740371775476</v>
      </c>
      <c r="J133" s="34">
        <v>2.3371562695060817</v>
      </c>
      <c r="K133" s="34">
        <v>2.4970961149039965</v>
      </c>
      <c r="L133" s="34">
        <v>2.5771245611507112</v>
      </c>
      <c r="M133" s="34">
        <v>1.8426540857867195</v>
      </c>
      <c r="N133" s="34">
        <v>1.3994530979507971</v>
      </c>
      <c r="O133" s="34">
        <v>1.4544274260945116</v>
      </c>
      <c r="P133" s="34">
        <v>1.4692904499996331</v>
      </c>
      <c r="Q133" s="34">
        <v>1.5104867723250592</v>
      </c>
      <c r="R133" s="34"/>
      <c r="S133" s="34"/>
      <c r="T133" s="34"/>
    </row>
    <row r="134" spans="2:20">
      <c r="B134" s="25" t="s">
        <v>12</v>
      </c>
      <c r="C134" s="34" t="str">
        <f t="shared" ref="C134:C146" si="5">C11</f>
        <v>NSW</v>
      </c>
      <c r="D134" s="34">
        <v>12.107247719630379</v>
      </c>
      <c r="E134" s="34">
        <v>12.445166171065068</v>
      </c>
      <c r="F134" s="34">
        <v>12.639404431855894</v>
      </c>
      <c r="G134" s="34">
        <v>12.70824554149425</v>
      </c>
      <c r="H134" s="34">
        <v>16.998071402737878</v>
      </c>
      <c r="I134" s="34">
        <v>17.351904780930795</v>
      </c>
      <c r="J134" s="34">
        <v>17.719740386292528</v>
      </c>
      <c r="K134" s="34">
        <v>18.046367018663659</v>
      </c>
      <c r="L134" s="34">
        <v>18.093478181569481</v>
      </c>
      <c r="M134" s="34">
        <v>12.826578836614999</v>
      </c>
      <c r="N134" s="34">
        <v>12.031316865088058</v>
      </c>
      <c r="O134" s="34">
        <v>12.247018165610427</v>
      </c>
      <c r="P134" s="34">
        <v>12.047176442698515</v>
      </c>
      <c r="Q134" s="34">
        <v>12.230627046995266</v>
      </c>
      <c r="R134" s="34"/>
      <c r="S134" s="34"/>
      <c r="T134" s="34"/>
    </row>
    <row r="135" spans="2:20">
      <c r="B135" s="25" t="s">
        <v>14</v>
      </c>
      <c r="C135" s="34" t="str">
        <f t="shared" si="5"/>
        <v>NSW</v>
      </c>
      <c r="D135" s="34">
        <v>7.9552014458166695</v>
      </c>
      <c r="E135" s="34">
        <v>8.0595046458619208</v>
      </c>
      <c r="F135" s="34">
        <v>8.1432417953055847</v>
      </c>
      <c r="G135" s="34">
        <v>8.1871926820447811</v>
      </c>
      <c r="H135" s="34">
        <v>9.965123386512289</v>
      </c>
      <c r="I135" s="34">
        <v>10.045129186841734</v>
      </c>
      <c r="J135" s="34">
        <v>10.194957129883733</v>
      </c>
      <c r="K135" s="34">
        <v>10.321902200801503</v>
      </c>
      <c r="L135" s="34">
        <v>10.281910892939152</v>
      </c>
      <c r="M135" s="34">
        <v>7.0981856701759511</v>
      </c>
      <c r="N135" s="34">
        <v>7.2112103722354277</v>
      </c>
      <c r="O135" s="34">
        <v>7.3276888817329677</v>
      </c>
      <c r="P135" s="34">
        <v>7.4528147147649975</v>
      </c>
      <c r="Q135" s="34">
        <v>7.5951915237511685</v>
      </c>
      <c r="R135" s="34"/>
      <c r="S135" s="34"/>
      <c r="T135" s="34"/>
    </row>
    <row r="136" spans="2:20">
      <c r="B136" s="25" t="s">
        <v>15</v>
      </c>
      <c r="C136" s="34" t="str">
        <f t="shared" si="5"/>
        <v>NSW</v>
      </c>
      <c r="D136" s="34">
        <v>8.9463534691638529</v>
      </c>
      <c r="E136" s="34">
        <v>10.589770262124887</v>
      </c>
      <c r="F136" s="34">
        <v>10.702495000414501</v>
      </c>
      <c r="G136" s="34">
        <v>10.855940487871351</v>
      </c>
      <c r="H136" s="34">
        <v>13.261897957243434</v>
      </c>
      <c r="I136" s="34">
        <v>13.533713810948143</v>
      </c>
      <c r="J136" s="34">
        <v>13.794356076798067</v>
      </c>
      <c r="K136" s="34">
        <v>14.020927179704472</v>
      </c>
      <c r="L136" s="34">
        <v>14.176577137999857</v>
      </c>
      <c r="M136" s="34">
        <v>9.5122616014000982</v>
      </c>
      <c r="N136" s="34">
        <v>9.6142567192483739</v>
      </c>
      <c r="O136" s="34">
        <v>9.7152380803253209</v>
      </c>
      <c r="P136" s="34">
        <v>9.8212650890291116</v>
      </c>
      <c r="Q136" s="34">
        <v>9.9317628168287797</v>
      </c>
      <c r="R136" s="34"/>
      <c r="S136" s="34"/>
      <c r="T136" s="34"/>
    </row>
    <row r="137" spans="2:20">
      <c r="B137" s="25" t="s">
        <v>16</v>
      </c>
      <c r="C137" s="34" t="str">
        <f t="shared" si="5"/>
        <v>Qld</v>
      </c>
      <c r="D137" s="34">
        <v>8.152625306866355</v>
      </c>
      <c r="E137" s="34">
        <v>9.5027071059506625</v>
      </c>
      <c r="F137" s="34">
        <v>10.65569698074188</v>
      </c>
      <c r="G137" s="34">
        <v>10.938534373603829</v>
      </c>
      <c r="H137" s="34">
        <v>10.883202976766142</v>
      </c>
      <c r="I137" s="34">
        <v>10.365445818202318</v>
      </c>
      <c r="J137" s="34">
        <v>10.422464066194323</v>
      </c>
      <c r="K137" s="34">
        <v>10.713877477913115</v>
      </c>
      <c r="L137" s="34">
        <v>10.97551877668144</v>
      </c>
      <c r="M137" s="34">
        <v>10.850647373805657</v>
      </c>
      <c r="N137" s="34">
        <v>9.9613288805657021</v>
      </c>
      <c r="O137" s="34">
        <v>9.8683552450956427</v>
      </c>
      <c r="P137" s="34">
        <v>10.006444693553078</v>
      </c>
      <c r="Q137" s="34">
        <v>10.32370580391563</v>
      </c>
      <c r="R137" s="34"/>
      <c r="S137" s="34"/>
      <c r="T137" s="34"/>
    </row>
    <row r="138" spans="2:20">
      <c r="B138" s="25" t="s">
        <v>18</v>
      </c>
      <c r="C138" s="34" t="str">
        <f t="shared" si="5"/>
        <v>Qld</v>
      </c>
      <c r="D138" s="34">
        <v>10.116294502023038</v>
      </c>
      <c r="E138" s="34">
        <v>10.017783971135657</v>
      </c>
      <c r="F138" s="34">
        <v>9.989299301128483</v>
      </c>
      <c r="G138" s="34">
        <v>8.9134611643812605</v>
      </c>
      <c r="H138" s="34">
        <v>8.9778307913438198</v>
      </c>
      <c r="I138" s="34">
        <v>11.530251052292556</v>
      </c>
      <c r="J138" s="34">
        <v>12.088636616090923</v>
      </c>
      <c r="K138" s="34">
        <v>12.052971234774191</v>
      </c>
      <c r="L138" s="34">
        <v>11.945712553200281</v>
      </c>
      <c r="M138" s="34">
        <v>11.555835199628746</v>
      </c>
      <c r="N138" s="34">
        <v>9.8642244336765543</v>
      </c>
      <c r="O138" s="34">
        <v>10.034436520720419</v>
      </c>
      <c r="P138" s="34">
        <v>10.201870055203813</v>
      </c>
      <c r="Q138" s="34">
        <v>10.412636522260243</v>
      </c>
      <c r="R138" s="34"/>
      <c r="S138" s="34"/>
      <c r="T138" s="34"/>
    </row>
    <row r="139" spans="2:20">
      <c r="B139" s="25" t="s">
        <v>19</v>
      </c>
      <c r="C139" s="34" t="str">
        <f t="shared" si="5"/>
        <v>SA</v>
      </c>
      <c r="D139" s="34">
        <v>4.7464443259313214</v>
      </c>
      <c r="E139" s="34">
        <v>4.976110986863489</v>
      </c>
      <c r="F139" s="34">
        <v>5.0627375850750411</v>
      </c>
      <c r="G139" s="34">
        <v>5.0382674518512545</v>
      </c>
      <c r="H139" s="34">
        <v>5.0726069150395574</v>
      </c>
      <c r="I139" s="34">
        <v>6.3016657358411692</v>
      </c>
      <c r="J139" s="34">
        <v>6.2280598885943164</v>
      </c>
      <c r="K139" s="34">
        <v>6.8410040497639386</v>
      </c>
      <c r="L139" s="34">
        <v>6.9895737021215041</v>
      </c>
      <c r="M139" s="34">
        <v>7.0549550153183418</v>
      </c>
      <c r="N139" s="34">
        <v>7.0796235565434245</v>
      </c>
      <c r="O139" s="34">
        <v>7.3344672736019447</v>
      </c>
      <c r="P139" s="34">
        <v>7.3314542060896883</v>
      </c>
      <c r="Q139" s="34">
        <v>7.4267364603653618</v>
      </c>
      <c r="R139" s="34"/>
      <c r="S139" s="34"/>
      <c r="T139" s="34"/>
    </row>
    <row r="140" spans="2:20">
      <c r="B140" s="25" t="s">
        <v>21</v>
      </c>
      <c r="C140" s="34" t="str">
        <f t="shared" si="5"/>
        <v>Tas</v>
      </c>
      <c r="D140" s="34">
        <v>1.2517353858519655</v>
      </c>
      <c r="E140" s="34">
        <v>1.2229474732761076</v>
      </c>
      <c r="F140" s="34">
        <v>2.20987172566808</v>
      </c>
      <c r="G140" s="34">
        <v>2.3843018059862686</v>
      </c>
      <c r="H140" s="34">
        <v>2.4656105008234732</v>
      </c>
      <c r="I140" s="34">
        <v>2.5525688637434882</v>
      </c>
      <c r="J140" s="34">
        <v>2.5478090262775055</v>
      </c>
      <c r="K140" s="34">
        <v>2.2720027040145112</v>
      </c>
      <c r="L140" s="34">
        <v>2.24059273520011</v>
      </c>
      <c r="M140" s="34">
        <v>2.2652176290033452</v>
      </c>
      <c r="N140" s="34">
        <v>2.2607964469205797</v>
      </c>
      <c r="O140" s="34">
        <v>2.2423967389667467</v>
      </c>
      <c r="P140" s="34">
        <v>1.8780101681026622</v>
      </c>
      <c r="Q140" s="34">
        <v>1.8369914087402037</v>
      </c>
      <c r="R140" s="34"/>
      <c r="S140" s="34"/>
      <c r="T140" s="34"/>
    </row>
    <row r="141" spans="2:20">
      <c r="B141" s="25" t="s">
        <v>23</v>
      </c>
      <c r="C141" s="34" t="str">
        <f t="shared" si="5"/>
        <v>Vic</v>
      </c>
      <c r="D141" s="34">
        <v>4.4396668807347055</v>
      </c>
      <c r="E141" s="34">
        <v>4.5520108411656963</v>
      </c>
      <c r="F141" s="34">
        <v>4.6726765764433651</v>
      </c>
      <c r="G141" s="34">
        <v>4.7891814242977375</v>
      </c>
      <c r="H141" s="34">
        <v>4.9223298218455511</v>
      </c>
      <c r="I141" s="34">
        <v>5.4604407557083334</v>
      </c>
      <c r="J141" s="34">
        <v>5.6936492483353334</v>
      </c>
      <c r="K141" s="34">
        <v>5.8914474230431608</v>
      </c>
      <c r="L141" s="34">
        <v>6.1893816980248744</v>
      </c>
      <c r="M141" s="34">
        <v>6.2740956094187936</v>
      </c>
      <c r="N141" s="34">
        <v>6.9170458391934915</v>
      </c>
      <c r="O141" s="34">
        <v>7.0457024919857645</v>
      </c>
      <c r="P141" s="34">
        <v>7.2159478109359156</v>
      </c>
      <c r="Q141" s="34">
        <v>7.3569335190743459</v>
      </c>
      <c r="R141" s="34"/>
      <c r="S141" s="34"/>
      <c r="T141" s="34"/>
    </row>
    <row r="142" spans="2:20">
      <c r="B142" s="25" t="s">
        <v>25</v>
      </c>
      <c r="C142" s="34" t="str">
        <f t="shared" si="5"/>
        <v>Vic</v>
      </c>
      <c r="D142" s="34">
        <v>1.4147017239454556</v>
      </c>
      <c r="E142" s="34">
        <v>1.4611788364644909</v>
      </c>
      <c r="F142" s="34">
        <v>1.4687932604492602</v>
      </c>
      <c r="G142" s="34">
        <v>1.4979194724128462</v>
      </c>
      <c r="H142" s="34">
        <v>1.5270456843764251</v>
      </c>
      <c r="I142" s="34">
        <v>1.5038264791593079</v>
      </c>
      <c r="J142" s="34">
        <v>1.6317247389723732</v>
      </c>
      <c r="K142" s="34">
        <v>1.7152462966216788</v>
      </c>
      <c r="L142" s="34">
        <v>1.6402283037336716</v>
      </c>
      <c r="M142" s="34">
        <v>1.6663510765444443</v>
      </c>
      <c r="N142" s="34">
        <v>2.5347315436700768</v>
      </c>
      <c r="O142" s="34">
        <v>2.5708468678194834</v>
      </c>
      <c r="P142" s="34">
        <v>2.6672463545261849</v>
      </c>
      <c r="Q142" s="34">
        <v>2.7123103455228943</v>
      </c>
      <c r="R142" s="34"/>
      <c r="S142" s="34"/>
      <c r="T142" s="34"/>
    </row>
    <row r="143" spans="2:20">
      <c r="B143" s="25" t="s">
        <v>26</v>
      </c>
      <c r="C143" s="34" t="str">
        <f t="shared" si="5"/>
        <v>Vic</v>
      </c>
      <c r="D143" s="34">
        <v>2.0833266412104052</v>
      </c>
      <c r="E143" s="34">
        <v>2.1164470480198645</v>
      </c>
      <c r="F143" s="34">
        <v>2.159137570162315</v>
      </c>
      <c r="G143" s="34">
        <v>2.2066655682075549</v>
      </c>
      <c r="H143" s="34">
        <v>2.2577937304485687</v>
      </c>
      <c r="I143" s="34">
        <v>2.0020175075241013</v>
      </c>
      <c r="J143" s="34">
        <v>1.9642218797126105</v>
      </c>
      <c r="K143" s="34">
        <v>1.9718237601900768</v>
      </c>
      <c r="L143" s="34">
        <v>2.1436072471631178</v>
      </c>
      <c r="M143" s="34">
        <v>2.1100281843139328</v>
      </c>
      <c r="N143" s="34">
        <v>2.7789386360706629</v>
      </c>
      <c r="O143" s="34">
        <v>2.7249209574571438</v>
      </c>
      <c r="P143" s="34">
        <v>2.7569878723904253</v>
      </c>
      <c r="Q143" s="34">
        <v>2.8122595297580091</v>
      </c>
      <c r="R143" s="34"/>
      <c r="S143" s="34"/>
      <c r="T143" s="34"/>
    </row>
    <row r="144" spans="2:20">
      <c r="B144" s="25" t="s">
        <v>27</v>
      </c>
      <c r="C144" s="34" t="str">
        <f t="shared" si="5"/>
        <v>Vic</v>
      </c>
      <c r="D144" s="34">
        <v>4.7434116626406819</v>
      </c>
      <c r="E144" s="34">
        <v>4.8515947356482343</v>
      </c>
      <c r="F144" s="34">
        <v>4.9472951463857271</v>
      </c>
      <c r="G144" s="34">
        <v>5.0554782193933363</v>
      </c>
      <c r="H144" s="34">
        <v>5.1844657295177683</v>
      </c>
      <c r="I144" s="34">
        <v>5.1312617059009824</v>
      </c>
      <c r="J144" s="34">
        <v>5.6564204406269312</v>
      </c>
      <c r="K144" s="34">
        <v>5.977146356665429</v>
      </c>
      <c r="L144" s="34">
        <v>5.6564825660704798</v>
      </c>
      <c r="M144" s="34">
        <v>5.7340297025676819</v>
      </c>
      <c r="N144" s="34">
        <v>6.982290267600149</v>
      </c>
      <c r="O144" s="34">
        <v>7.165253053421651</v>
      </c>
      <c r="P144" s="34">
        <v>7.4706156899446796</v>
      </c>
      <c r="Q144" s="34">
        <v>7.5514568464240028</v>
      </c>
    </row>
    <row r="145" spans="2:20">
      <c r="B145" s="25" t="s">
        <v>28</v>
      </c>
      <c r="C145" s="34" t="str">
        <f t="shared" si="5"/>
        <v>Vic</v>
      </c>
      <c r="D145" s="34">
        <v>3.3619970380821513</v>
      </c>
      <c r="E145" s="34">
        <v>3.4327321242794255</v>
      </c>
      <c r="F145" s="34">
        <v>3.5034672104766997</v>
      </c>
      <c r="G145" s="34">
        <v>3.5783631840973413</v>
      </c>
      <c r="H145" s="34">
        <v>3.5700414092506065</v>
      </c>
      <c r="I145" s="34">
        <v>3.6388792107272536</v>
      </c>
      <c r="J145" s="34">
        <v>3.7131967739934169</v>
      </c>
      <c r="K145" s="34">
        <v>3.7328860328776443</v>
      </c>
      <c r="L145" s="34">
        <v>3.8784303800445628</v>
      </c>
      <c r="M145" s="34">
        <v>3.9303010080792831</v>
      </c>
      <c r="N145" s="34">
        <v>4.3100025489486029</v>
      </c>
      <c r="O145" s="34">
        <v>4.4023212087288641</v>
      </c>
      <c r="P145" s="34">
        <v>4.4979327780836513</v>
      </c>
      <c r="Q145" s="34">
        <v>4.5259503362965745</v>
      </c>
    </row>
    <row r="146" spans="2:20">
      <c r="B146" s="25" t="s">
        <v>40</v>
      </c>
      <c r="C146" s="34" t="str">
        <f t="shared" si="5"/>
        <v>NT</v>
      </c>
      <c r="D146" s="34">
        <v>1.311617307058178</v>
      </c>
      <c r="E146" s="34">
        <v>1.3567649118689928</v>
      </c>
      <c r="F146" s="34">
        <v>1.6739898444101229</v>
      </c>
      <c r="G146" s="34">
        <v>2.4971375222503411</v>
      </c>
      <c r="H146" s="34">
        <v>2.2683528691507036</v>
      </c>
      <c r="I146" s="34">
        <v>2.6196205085172863</v>
      </c>
      <c r="J146" s="34">
        <v>2.9266201021521283</v>
      </c>
      <c r="K146" s="34">
        <v>2.8361305906401242</v>
      </c>
      <c r="L146" s="34">
        <v>2.4584147134745677</v>
      </c>
      <c r="M146" s="34">
        <v>2.1885948248439178</v>
      </c>
      <c r="N146" s="34">
        <v>2.3615984209522907</v>
      </c>
      <c r="O146" s="34">
        <v>2.0465742353999872</v>
      </c>
      <c r="P146" s="34">
        <v>2.3938764270220076</v>
      </c>
      <c r="Q146" s="34">
        <v>2.4410072627155444</v>
      </c>
    </row>
    <row r="147" spans="2:20" ht="15.75" thickBot="1">
      <c r="B147" s="26" t="s">
        <v>59</v>
      </c>
    </row>
    <row r="150" spans="2:20" ht="15.75">
      <c r="B150" s="6" t="s">
        <v>51</v>
      </c>
    </row>
    <row r="151" spans="2:20" ht="15.75" thickBot="1">
      <c r="B151" s="26" t="s">
        <v>96</v>
      </c>
      <c r="C151" s="26" t="s">
        <v>0</v>
      </c>
      <c r="D151" s="27" t="s">
        <v>1</v>
      </c>
      <c r="E151" s="27" t="s">
        <v>2</v>
      </c>
      <c r="F151" s="27" t="s">
        <v>3</v>
      </c>
      <c r="G151" s="27" t="s">
        <v>4</v>
      </c>
      <c r="H151" s="27" t="s">
        <v>5</v>
      </c>
      <c r="I151" s="27" t="s">
        <v>6</v>
      </c>
      <c r="J151" s="27" t="s">
        <v>7</v>
      </c>
      <c r="K151" s="27" t="s">
        <v>8</v>
      </c>
      <c r="L151" s="27" t="s">
        <v>9</v>
      </c>
      <c r="M151" s="27" t="s">
        <v>10</v>
      </c>
      <c r="N151" s="27">
        <v>2016</v>
      </c>
      <c r="O151" s="27">
        <v>2017</v>
      </c>
      <c r="P151" s="27">
        <v>2018</v>
      </c>
      <c r="Q151" s="27" t="s">
        <v>32</v>
      </c>
    </row>
    <row r="152" spans="2:20">
      <c r="B152" s="25" t="s">
        <v>270</v>
      </c>
      <c r="C152" t="str">
        <f>C10</f>
        <v>ACT</v>
      </c>
      <c r="D152">
        <v>1.2716634842553276</v>
      </c>
      <c r="E152" s="34">
        <v>0</v>
      </c>
      <c r="F152" s="34">
        <v>1.3769124725745456</v>
      </c>
      <c r="G152" s="34">
        <v>1.4049511642215222</v>
      </c>
      <c r="H152" s="34">
        <v>1.576800746840199</v>
      </c>
      <c r="I152" s="34">
        <v>1.7713221556120544</v>
      </c>
      <c r="J152" s="34">
        <v>1.9194452448880668</v>
      </c>
      <c r="K152" s="34">
        <v>2.1044456230334845</v>
      </c>
      <c r="L152" s="34">
        <v>2.3817779937438814</v>
      </c>
      <c r="M152" s="34">
        <v>2.1616636473900854</v>
      </c>
      <c r="N152" s="34">
        <v>1.1683239370022278</v>
      </c>
      <c r="O152" s="34">
        <v>1.3325925371731699</v>
      </c>
      <c r="P152" s="34">
        <v>1.5613762231534736</v>
      </c>
      <c r="Q152" s="34">
        <v>1.5091136969548842</v>
      </c>
      <c r="R152" s="34"/>
      <c r="S152" s="34"/>
      <c r="T152" s="34"/>
    </row>
    <row r="153" spans="2:20">
      <c r="B153" s="25" t="s">
        <v>12</v>
      </c>
      <c r="C153" s="34" t="str">
        <f t="shared" ref="C153:C165" si="6">C11</f>
        <v>NSW</v>
      </c>
      <c r="D153" s="34">
        <v>14.545158637655049</v>
      </c>
      <c r="E153" s="34">
        <v>12.712462132307962</v>
      </c>
      <c r="F153" s="34">
        <v>17.867851111962295</v>
      </c>
      <c r="G153" s="34">
        <v>16.362764331978497</v>
      </c>
      <c r="H153" s="34">
        <v>17.924898941565971</v>
      </c>
      <c r="I153" s="34">
        <v>17.385798886370367</v>
      </c>
      <c r="J153" s="34">
        <v>19.1827440731455</v>
      </c>
      <c r="K153" s="34">
        <v>15.478969181971706</v>
      </c>
      <c r="L153" s="34">
        <v>17.283563495350222</v>
      </c>
      <c r="M153" s="34">
        <v>19.119243829966877</v>
      </c>
      <c r="N153" s="34">
        <v>16.990464736611784</v>
      </c>
      <c r="O153" s="34">
        <v>15.088373543239413</v>
      </c>
      <c r="P153" s="34">
        <v>13.00897099349902</v>
      </c>
      <c r="Q153" s="34">
        <v>12.225859977198809</v>
      </c>
      <c r="R153" s="34"/>
      <c r="S153" s="34"/>
      <c r="T153" s="34"/>
    </row>
    <row r="154" spans="2:20">
      <c r="B154" s="25" t="s">
        <v>14</v>
      </c>
      <c r="C154" s="34" t="str">
        <f t="shared" si="6"/>
        <v>NSW</v>
      </c>
      <c r="D154" s="34">
        <v>6.3123279103110406</v>
      </c>
      <c r="E154" s="34">
        <v>6.9038032265486891</v>
      </c>
      <c r="F154" s="34">
        <v>8.5110965856442817</v>
      </c>
      <c r="G154" s="34">
        <v>7.9094569382759801</v>
      </c>
      <c r="H154" s="34">
        <v>7.5409296941558637</v>
      </c>
      <c r="I154" s="34">
        <v>7.9095630515232642</v>
      </c>
      <c r="J154" s="34">
        <v>8.0653590804381565</v>
      </c>
      <c r="K154" s="34">
        <v>7.3389569754110084</v>
      </c>
      <c r="L154" s="34">
        <v>8.3380566042800979</v>
      </c>
      <c r="M154" s="34">
        <v>7.960228390172972</v>
      </c>
      <c r="N154" s="34">
        <v>8.9814707850939612</v>
      </c>
      <c r="O154" s="34">
        <v>8.6667014942529477</v>
      </c>
      <c r="P154" s="34">
        <v>7.1939595144334021</v>
      </c>
      <c r="Q154" s="34">
        <v>6.8282497649291258</v>
      </c>
      <c r="R154" s="34"/>
      <c r="S154" s="34"/>
      <c r="T154" s="34"/>
    </row>
    <row r="155" spans="2:20">
      <c r="B155" s="25" t="s">
        <v>15</v>
      </c>
      <c r="C155" s="34" t="str">
        <f t="shared" si="6"/>
        <v>NSW</v>
      </c>
      <c r="D155" s="34">
        <v>9.0994542358067747</v>
      </c>
      <c r="E155" s="34">
        <v>10.804097230880984</v>
      </c>
      <c r="F155" s="34">
        <v>12.27563330551402</v>
      </c>
      <c r="G155" s="34">
        <v>11.599548263923452</v>
      </c>
      <c r="H155" s="34">
        <v>12.212189261879985</v>
      </c>
      <c r="I155" s="34">
        <v>12.609429142605904</v>
      </c>
      <c r="J155" s="34">
        <v>15.234662617161234</v>
      </c>
      <c r="K155" s="34">
        <v>14.171395757826076</v>
      </c>
      <c r="L155" s="34">
        <v>13.711415871233385</v>
      </c>
      <c r="M155" s="34">
        <v>11.495793779342819</v>
      </c>
      <c r="N155" s="34">
        <v>9.0424117868332132</v>
      </c>
      <c r="O155" s="34">
        <v>9.1456432387429913</v>
      </c>
      <c r="P155" s="34">
        <v>9.6560657085281605</v>
      </c>
      <c r="Q155" s="34">
        <v>11.019492006954295</v>
      </c>
      <c r="R155" s="34"/>
      <c r="S155" s="34"/>
      <c r="T155" s="34"/>
    </row>
    <row r="156" spans="2:20">
      <c r="B156" s="25" t="s">
        <v>16</v>
      </c>
      <c r="C156" s="34" t="str">
        <f t="shared" si="6"/>
        <v>Qld</v>
      </c>
      <c r="D156" s="34">
        <v>7.6127308584981392</v>
      </c>
      <c r="E156" s="34">
        <v>8.8652042610875128</v>
      </c>
      <c r="F156" s="34">
        <v>9.3890592169055935</v>
      </c>
      <c r="G156" s="34">
        <v>9.6692465229029381</v>
      </c>
      <c r="H156" s="34">
        <v>9.7567855846822908</v>
      </c>
      <c r="I156" s="34">
        <v>10.735611977399287</v>
      </c>
      <c r="J156" s="34">
        <v>11.617432251548337</v>
      </c>
      <c r="K156" s="34">
        <v>12.434211601567426</v>
      </c>
      <c r="L156" s="34">
        <v>11.338803632581005</v>
      </c>
      <c r="M156" s="34">
        <v>11.556927734192925</v>
      </c>
      <c r="N156" s="34">
        <v>10.054022680054629</v>
      </c>
      <c r="O156" s="34">
        <v>10.108764293700801</v>
      </c>
      <c r="P156" s="34">
        <v>10.16305804519169</v>
      </c>
      <c r="Q156" s="34">
        <v>9.6118306052197227</v>
      </c>
      <c r="R156" s="34"/>
      <c r="S156" s="34"/>
      <c r="T156" s="34"/>
    </row>
    <row r="157" spans="2:20">
      <c r="B157" s="25" t="s">
        <v>18</v>
      </c>
      <c r="C157" s="34" t="str">
        <f t="shared" si="6"/>
        <v>Qld</v>
      </c>
      <c r="D157" s="34">
        <v>10.259985516098084</v>
      </c>
      <c r="E157" s="34">
        <v>9.5909392009527892</v>
      </c>
      <c r="F157" s="34">
        <v>10.357589690584462</v>
      </c>
      <c r="G157" s="34">
        <v>10.145091439211512</v>
      </c>
      <c r="H157" s="34">
        <v>10.105766300016001</v>
      </c>
      <c r="I157" s="34">
        <v>12.2601982865379</v>
      </c>
      <c r="J157" s="34">
        <v>12.83912706567412</v>
      </c>
      <c r="K157" s="34">
        <v>10.635684883381998</v>
      </c>
      <c r="L157" s="34">
        <v>10.579746158645321</v>
      </c>
      <c r="M157" s="34">
        <v>11.395342538831926</v>
      </c>
      <c r="N157" s="34">
        <v>11.367428558852168</v>
      </c>
      <c r="O157" s="34">
        <v>10.09160687702672</v>
      </c>
      <c r="P157" s="34">
        <v>10.746259355803659</v>
      </c>
      <c r="Q157" s="34">
        <v>10.736260510185673</v>
      </c>
      <c r="R157" s="34"/>
      <c r="S157" s="34"/>
      <c r="T157" s="34"/>
    </row>
    <row r="158" spans="2:20">
      <c r="B158" s="25" t="s">
        <v>19</v>
      </c>
      <c r="C158" s="34" t="str">
        <f t="shared" si="6"/>
        <v>SA</v>
      </c>
      <c r="D158" s="34">
        <v>-0.99627162128192026</v>
      </c>
      <c r="E158" s="34">
        <v>-1.2488883801057682</v>
      </c>
      <c r="F158" s="34">
        <v>-0.72027992923514716</v>
      </c>
      <c r="G158" s="34">
        <v>0.4122173728587768</v>
      </c>
      <c r="H158" s="34">
        <v>-0.79663539357946433</v>
      </c>
      <c r="I158" s="34">
        <v>-0.53745559811153498</v>
      </c>
      <c r="J158" s="34">
        <v>-1.7370596426387976</v>
      </c>
      <c r="K158" s="34">
        <v>-0.22099781300101995</v>
      </c>
      <c r="L158" s="34">
        <v>-8.7852787289702974</v>
      </c>
      <c r="M158" s="34">
        <v>-3.2213634577008747</v>
      </c>
      <c r="N158" s="34">
        <v>6.183372593673738</v>
      </c>
      <c r="O158" s="34">
        <v>-8.7058502243455109</v>
      </c>
      <c r="P158" s="34">
        <v>7.0130897918144228</v>
      </c>
      <c r="Q158" s="34">
        <v>7.248525594679279</v>
      </c>
      <c r="R158" s="34"/>
      <c r="S158" s="34"/>
      <c r="T158" s="34"/>
    </row>
    <row r="159" spans="2:20">
      <c r="B159" s="25" t="s">
        <v>21</v>
      </c>
      <c r="C159" s="34" t="str">
        <f t="shared" si="6"/>
        <v>Tas</v>
      </c>
      <c r="D159" s="34">
        <v>1.8187435796300377</v>
      </c>
      <c r="E159" s="34">
        <v>1.8508985704594068</v>
      </c>
      <c r="F159" s="34">
        <v>1.8792383902677869</v>
      </c>
      <c r="G159" s="34">
        <v>2.1152314481453374</v>
      </c>
      <c r="H159" s="34">
        <v>2.4933379575636962</v>
      </c>
      <c r="I159" s="34">
        <v>2.413653942277918</v>
      </c>
      <c r="J159" s="34">
        <v>2.6539678018603041</v>
      </c>
      <c r="K159" s="34">
        <v>2.1779427652625287</v>
      </c>
      <c r="L159" s="34">
        <v>2.2226943236511829</v>
      </c>
      <c r="M159" s="34">
        <v>1.8828293343751454</v>
      </c>
      <c r="N159" s="34">
        <v>2.0268504691268419</v>
      </c>
      <c r="O159" s="34">
        <v>2.6665520242120806</v>
      </c>
      <c r="P159" s="34">
        <v>2.4124507079873467</v>
      </c>
      <c r="Q159" s="34">
        <v>2.1490884561828096</v>
      </c>
      <c r="R159" s="34"/>
      <c r="S159" s="34"/>
      <c r="T159" s="34"/>
    </row>
    <row r="160" spans="2:20">
      <c r="B160" s="25" t="s">
        <v>23</v>
      </c>
      <c r="C160" s="34" t="str">
        <f t="shared" si="6"/>
        <v>Vic</v>
      </c>
      <c r="D160" s="34">
        <v>-12.47261903068231</v>
      </c>
      <c r="E160" s="34">
        <v>-20.451573406491917</v>
      </c>
      <c r="F160" s="34">
        <v>-18.488472905484826</v>
      </c>
      <c r="G160" s="34">
        <v>-28.8402946396902</v>
      </c>
      <c r="H160" s="34">
        <v>-41.526300079794794</v>
      </c>
      <c r="I160" s="34">
        <v>-44.733533656419496</v>
      </c>
      <c r="J160" s="34">
        <v>-40.117260005654032</v>
      </c>
      <c r="K160" s="34">
        <v>-39.120133398673943</v>
      </c>
      <c r="L160" s="34">
        <v>-44.822335061506493</v>
      </c>
      <c r="M160" s="34">
        <v>-39.496578756594033</v>
      </c>
      <c r="N160" s="34">
        <v>7.071479839275213</v>
      </c>
      <c r="O160" s="34">
        <v>6.2508563509215662</v>
      </c>
      <c r="P160" s="34">
        <v>5.7981859495501737</v>
      </c>
      <c r="Q160" s="34" t="e">
        <v>#REF!</v>
      </c>
      <c r="R160" s="34"/>
      <c r="S160" s="34"/>
      <c r="T160" s="34"/>
    </row>
    <row r="161" spans="2:20">
      <c r="B161" s="25" t="s">
        <v>25</v>
      </c>
      <c r="C161" s="34" t="str">
        <f t="shared" si="6"/>
        <v>Vic</v>
      </c>
      <c r="D161" s="34">
        <v>-10.697124474517999</v>
      </c>
      <c r="E161" s="34">
        <v>-13.259597351452015</v>
      </c>
      <c r="F161" s="34">
        <v>-12.1685980484285</v>
      </c>
      <c r="G161" s="34">
        <v>-13.897030378645148</v>
      </c>
      <c r="H161" s="34">
        <v>-13.005831996650805</v>
      </c>
      <c r="I161" s="34">
        <v>-15.728800681246518</v>
      </c>
      <c r="J161" s="34">
        <v>-15.974253493937013</v>
      </c>
      <c r="K161" s="34">
        <v>-16.32100383448747</v>
      </c>
      <c r="L161" s="34">
        <v>-18.424316298009884</v>
      </c>
      <c r="M161" s="34">
        <v>1.7430487666457992</v>
      </c>
      <c r="N161" s="34">
        <v>2.2889488184708284</v>
      </c>
      <c r="O161" s="34">
        <v>2.2527042205914256</v>
      </c>
      <c r="P161" s="34">
        <v>2.0740866626452572</v>
      </c>
      <c r="Q161" s="34" t="e">
        <v>#REF!</v>
      </c>
      <c r="R161" s="34"/>
      <c r="S161" s="34"/>
      <c r="T161" s="34"/>
    </row>
    <row r="162" spans="2:20">
      <c r="B162" s="25" t="s">
        <v>26</v>
      </c>
      <c r="C162" s="34" t="str">
        <f t="shared" si="6"/>
        <v>Vic</v>
      </c>
      <c r="D162" s="34">
        <v>2.0666954747628239</v>
      </c>
      <c r="E162" s="34">
        <v>2.2417138432646908</v>
      </c>
      <c r="F162" s="34">
        <v>1.9220418036213403</v>
      </c>
      <c r="G162" s="34">
        <v>1.8007079538636788</v>
      </c>
      <c r="H162" s="34">
        <v>2.1428163588357307</v>
      </c>
      <c r="I162" s="34">
        <v>2.1240941461593081</v>
      </c>
      <c r="J162" s="34">
        <v>2.4308663606209251</v>
      </c>
      <c r="K162" s="34">
        <v>2.3482281384342798</v>
      </c>
      <c r="L162" s="34">
        <v>2.2894159397161644</v>
      </c>
      <c r="M162" s="34">
        <v>2.3258619085036258</v>
      </c>
      <c r="N162" s="34">
        <v>2.5245562092820961</v>
      </c>
      <c r="O162" s="34">
        <v>2.6397417196045438</v>
      </c>
      <c r="P162" s="34">
        <v>2.4167410567989833</v>
      </c>
      <c r="Q162" s="34" t="e">
        <v>#REF!</v>
      </c>
    </row>
    <row r="163" spans="2:20">
      <c r="B163" s="25" t="s">
        <v>27</v>
      </c>
      <c r="C163" s="34" t="str">
        <f t="shared" si="6"/>
        <v>Vic</v>
      </c>
      <c r="D163" s="34">
        <v>-22.974319262009459</v>
      </c>
      <c r="E163" s="34">
        <v>-31.775375509307111</v>
      </c>
      <c r="F163" s="34">
        <v>-11.675919902200405</v>
      </c>
      <c r="G163" s="34">
        <v>-23.884070988601735</v>
      </c>
      <c r="H163" s="34">
        <v>-28.416380385619419</v>
      </c>
      <c r="I163" s="34">
        <v>-24.27959896396905</v>
      </c>
      <c r="J163" s="34">
        <v>-28.481316267611533</v>
      </c>
      <c r="K163" s="34">
        <v>-28.659712963795755</v>
      </c>
      <c r="L163" s="34">
        <v>-35.279846436811624</v>
      </c>
      <c r="M163" s="34">
        <v>-28.220180284460127</v>
      </c>
      <c r="N163" s="34">
        <v>6.0273062897566945</v>
      </c>
      <c r="O163" s="34">
        <v>6.4501309878594952</v>
      </c>
      <c r="P163" s="34">
        <v>6.6807580612113497</v>
      </c>
      <c r="Q163" s="34" t="e">
        <v>#REF!</v>
      </c>
    </row>
    <row r="164" spans="2:20">
      <c r="B164" s="25" t="s">
        <v>28</v>
      </c>
      <c r="C164" s="34" t="str">
        <f t="shared" si="6"/>
        <v>Vic</v>
      </c>
      <c r="D164" s="34">
        <v>3.2597283839817663</v>
      </c>
      <c r="E164" s="34">
        <v>3.1008661371787412</v>
      </c>
      <c r="F164" s="34">
        <v>3.1436557364202429</v>
      </c>
      <c r="G164" s="34">
        <v>3.1787260104125181</v>
      </c>
      <c r="H164" s="34">
        <v>3.3635383555684655</v>
      </c>
      <c r="I164" s="34">
        <v>4.1379834397963293</v>
      </c>
      <c r="J164" s="34">
        <v>4.1763119656645813</v>
      </c>
      <c r="K164" s="34">
        <v>3.7566200209446095</v>
      </c>
      <c r="L164" s="34">
        <v>3.8545570139476695</v>
      </c>
      <c r="M164" s="34">
        <v>3.6492912365204404</v>
      </c>
      <c r="N164" s="34">
        <v>4.2323957465657713</v>
      </c>
      <c r="O164" s="34">
        <v>4.0081358925380641</v>
      </c>
      <c r="P164" s="34">
        <v>3.2486185377313745</v>
      </c>
      <c r="Q164" s="34" t="e">
        <v>#REF!</v>
      </c>
    </row>
    <row r="165" spans="2:20">
      <c r="B165" s="25" t="s">
        <v>40</v>
      </c>
      <c r="C165" s="34" t="str">
        <f t="shared" si="6"/>
        <v>NT</v>
      </c>
      <c r="D165" s="34">
        <v>1.311617307058178</v>
      </c>
      <c r="E165" s="34">
        <v>1.3567649118689928</v>
      </c>
      <c r="F165" s="34">
        <v>1.6739898444101229</v>
      </c>
      <c r="G165" s="34">
        <v>2.4971375222503411</v>
      </c>
      <c r="H165" s="34">
        <v>2.2683528691507036</v>
      </c>
      <c r="I165" s="34">
        <v>2.6196205085172863</v>
      </c>
      <c r="J165" s="34">
        <v>2.9266201021521283</v>
      </c>
      <c r="K165" s="34">
        <v>2.8361305906401242</v>
      </c>
      <c r="L165" s="34">
        <v>2.4584147134745677</v>
      </c>
      <c r="M165" s="34">
        <v>2.1885948248439178</v>
      </c>
      <c r="N165" s="34">
        <v>2.3615984209522907</v>
      </c>
      <c r="O165" s="34">
        <v>2.0465742353999872</v>
      </c>
      <c r="P165" s="34">
        <v>2.3938764270220076</v>
      </c>
      <c r="Q165" s="34">
        <v>2.4410072627155444</v>
      </c>
    </row>
    <row r="166" spans="2:20" ht="15.75" thickBot="1">
      <c r="B166" s="26" t="s">
        <v>59</v>
      </c>
      <c r="C166" s="34"/>
      <c r="D166" s="34"/>
    </row>
  </sheetData>
  <mergeCells count="4">
    <mergeCell ref="B5:N5"/>
    <mergeCell ref="B46:N46"/>
    <mergeCell ref="B87:N87"/>
    <mergeCell ref="B128:N128"/>
  </mergeCells>
  <conditionalFormatting sqref="D10:Q23 D29:Q42 D51:Q64 D70:Q83 D92:Q105 D111:Q124 D133:Q146 D152:Q165">
    <cfRule type="cellIs" dxfId="2" priority="1" operator="lessThan">
      <formula>-0.01</formula>
    </cfRule>
    <cfRule type="cellIs" dxfId="1" priority="2" operator="between">
      <formula>-0.01</formula>
      <formula>0.01</formula>
    </cfRule>
    <cfRule type="cellIs" dxfId="0" priority="3" operator="greaterThan">
      <formula>0.01</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rgb="FF00B0F0"/>
  </sheetPr>
  <dimension ref="C3:G28"/>
  <sheetViews>
    <sheetView workbookViewId="0"/>
  </sheetViews>
  <sheetFormatPr defaultColWidth="9.140625" defaultRowHeight="15"/>
  <cols>
    <col min="1" max="2" width="9.140625" style="42"/>
    <col min="3" max="3" width="28" style="42" bestFit="1" customWidth="1"/>
    <col min="4" max="4" width="19.42578125" style="42" bestFit="1" customWidth="1"/>
    <col min="5" max="5" width="19.85546875" style="42" bestFit="1" customWidth="1"/>
    <col min="6" max="6" width="15.42578125" style="42" bestFit="1" customWidth="1"/>
    <col min="7" max="7" width="66.7109375" style="42" bestFit="1" customWidth="1"/>
    <col min="8" max="16384" width="9.140625" style="42"/>
  </cols>
  <sheetData>
    <row r="3" spans="3:7" ht="15.75" thickBot="1"/>
    <row r="4" spans="3:7" ht="15.75" thickBot="1">
      <c r="C4" s="38" t="s">
        <v>104</v>
      </c>
      <c r="D4" s="39" t="s">
        <v>105</v>
      </c>
      <c r="E4" s="39" t="s">
        <v>106</v>
      </c>
      <c r="F4" s="39" t="s">
        <v>107</v>
      </c>
      <c r="G4" s="40" t="s">
        <v>108</v>
      </c>
    </row>
    <row r="5" spans="3:7" ht="15.75" customHeight="1" thickBot="1">
      <c r="C5" s="314" t="s">
        <v>53</v>
      </c>
      <c r="D5" s="317" t="s">
        <v>75</v>
      </c>
      <c r="E5" s="65" t="s">
        <v>43</v>
      </c>
      <c r="F5" s="65" t="s">
        <v>109</v>
      </c>
      <c r="G5" s="309" t="s">
        <v>133</v>
      </c>
    </row>
    <row r="6" spans="3:7" ht="15.75" thickBot="1">
      <c r="C6" s="315"/>
      <c r="D6" s="318"/>
      <c r="E6" s="65" t="s">
        <v>12</v>
      </c>
      <c r="F6" s="65" t="s">
        <v>109</v>
      </c>
      <c r="G6" s="310"/>
    </row>
    <row r="7" spans="3:7" ht="15.75" thickBot="1">
      <c r="C7" s="315"/>
      <c r="D7" s="318"/>
      <c r="E7" s="65" t="s">
        <v>14</v>
      </c>
      <c r="F7" s="65" t="s">
        <v>109</v>
      </c>
      <c r="G7" s="310"/>
    </row>
    <row r="8" spans="3:7" ht="15.75" thickBot="1">
      <c r="C8" s="315"/>
      <c r="D8" s="318"/>
      <c r="E8" s="65" t="s">
        <v>15</v>
      </c>
      <c r="F8" s="65" t="s">
        <v>110</v>
      </c>
      <c r="G8" s="311"/>
    </row>
    <row r="9" spans="3:7" ht="15.75" customHeight="1" thickBot="1">
      <c r="C9" s="315"/>
      <c r="D9" s="318"/>
      <c r="E9" s="65" t="s">
        <v>43</v>
      </c>
      <c r="F9" s="65">
        <v>2017</v>
      </c>
      <c r="G9" s="313" t="s">
        <v>129</v>
      </c>
    </row>
    <row r="10" spans="3:7" ht="15.75" thickBot="1">
      <c r="C10" s="316"/>
      <c r="D10" s="305"/>
      <c r="E10" s="65" t="s">
        <v>12</v>
      </c>
      <c r="F10" s="65">
        <v>2017</v>
      </c>
      <c r="G10" s="311"/>
    </row>
    <row r="11" spans="3:7" ht="43.5" thickBot="1">
      <c r="C11" s="306" t="s">
        <v>53</v>
      </c>
      <c r="D11" s="319" t="s">
        <v>76</v>
      </c>
      <c r="E11" s="65" t="s">
        <v>43</v>
      </c>
      <c r="F11" s="65" t="s">
        <v>111</v>
      </c>
      <c r="G11" s="66" t="s">
        <v>130</v>
      </c>
    </row>
    <row r="12" spans="3:7" ht="43.5" thickBot="1">
      <c r="C12" s="307"/>
      <c r="D12" s="320"/>
      <c r="E12" s="65" t="s">
        <v>12</v>
      </c>
      <c r="F12" s="65" t="s">
        <v>111</v>
      </c>
      <c r="G12" s="66" t="s">
        <v>131</v>
      </c>
    </row>
    <row r="13" spans="3:7" ht="29.25" thickBot="1">
      <c r="C13" s="308"/>
      <c r="D13" s="321"/>
      <c r="E13" s="46" t="s">
        <v>126</v>
      </c>
      <c r="F13" s="46">
        <v>2019</v>
      </c>
      <c r="G13" s="47" t="s">
        <v>132</v>
      </c>
    </row>
    <row r="14" spans="3:7" ht="29.25" thickBot="1">
      <c r="C14" s="299" t="s">
        <v>54</v>
      </c>
      <c r="D14" s="302" t="s">
        <v>46</v>
      </c>
      <c r="E14" s="65" t="s">
        <v>15</v>
      </c>
      <c r="F14" s="65" t="s">
        <v>112</v>
      </c>
      <c r="G14" s="66" t="s">
        <v>115</v>
      </c>
    </row>
    <row r="15" spans="3:7" ht="57.75" thickBot="1">
      <c r="C15" s="300"/>
      <c r="D15" s="312"/>
      <c r="E15" s="43" t="s">
        <v>23</v>
      </c>
      <c r="F15" s="43" t="s">
        <v>112</v>
      </c>
      <c r="G15" s="41" t="s">
        <v>103</v>
      </c>
    </row>
    <row r="16" spans="3:7" ht="29.25" thickBot="1">
      <c r="C16" s="301"/>
      <c r="D16" s="303"/>
      <c r="E16" s="44" t="s">
        <v>27</v>
      </c>
      <c r="F16" s="44" t="s">
        <v>112</v>
      </c>
      <c r="G16" s="45" t="s">
        <v>116</v>
      </c>
    </row>
    <row r="17" spans="3:7" ht="29.25" thickBot="1">
      <c r="C17" s="68" t="s">
        <v>54</v>
      </c>
      <c r="D17" s="65" t="s">
        <v>45</v>
      </c>
      <c r="E17" s="65" t="s">
        <v>18</v>
      </c>
      <c r="F17" s="65" t="s">
        <v>112</v>
      </c>
      <c r="G17" s="66" t="s">
        <v>117</v>
      </c>
    </row>
    <row r="18" spans="3:7" ht="57.75" thickBot="1">
      <c r="C18" s="299" t="s">
        <v>55</v>
      </c>
      <c r="D18" s="302" t="s">
        <v>48</v>
      </c>
      <c r="E18" s="44" t="s">
        <v>23</v>
      </c>
      <c r="F18" s="44" t="s">
        <v>113</v>
      </c>
      <c r="G18" s="45" t="s">
        <v>101</v>
      </c>
    </row>
    <row r="19" spans="3:7" ht="29.25" thickBot="1">
      <c r="C19" s="300"/>
      <c r="D19" s="303"/>
      <c r="E19" s="43" t="s">
        <v>27</v>
      </c>
      <c r="F19" s="43" t="s">
        <v>113</v>
      </c>
      <c r="G19" s="41" t="s">
        <v>116</v>
      </c>
    </row>
    <row r="20" spans="3:7" ht="29.25" thickBot="1">
      <c r="C20" s="300"/>
      <c r="D20" s="304" t="s">
        <v>49</v>
      </c>
      <c r="E20" s="65" t="s">
        <v>18</v>
      </c>
      <c r="F20" s="65" t="s">
        <v>112</v>
      </c>
      <c r="G20" s="66" t="s">
        <v>120</v>
      </c>
    </row>
    <row r="21" spans="3:7" ht="43.5" thickBot="1">
      <c r="C21" s="301"/>
      <c r="D21" s="305"/>
      <c r="E21" s="65" t="s">
        <v>21</v>
      </c>
      <c r="F21" s="65" t="s">
        <v>109</v>
      </c>
      <c r="G21" s="66" t="s">
        <v>102</v>
      </c>
    </row>
    <row r="22" spans="3:7" ht="29.25" thickBot="1">
      <c r="C22" s="306" t="s">
        <v>56</v>
      </c>
      <c r="D22" s="65" t="s">
        <v>50</v>
      </c>
      <c r="E22" s="65" t="s">
        <v>21</v>
      </c>
      <c r="F22" s="65" t="s">
        <v>109</v>
      </c>
      <c r="G22" s="66" t="s">
        <v>121</v>
      </c>
    </row>
    <row r="23" spans="3:7" ht="57.75" thickBot="1">
      <c r="C23" s="307"/>
      <c r="D23" s="46" t="s">
        <v>50</v>
      </c>
      <c r="E23" s="46" t="s">
        <v>23</v>
      </c>
      <c r="F23" s="46" t="s">
        <v>109</v>
      </c>
      <c r="G23" s="47" t="s">
        <v>119</v>
      </c>
    </row>
    <row r="24" spans="3:7" ht="29.25" thickBot="1">
      <c r="C24" s="308"/>
      <c r="D24" s="65" t="s">
        <v>51</v>
      </c>
      <c r="E24" s="65" t="s">
        <v>19</v>
      </c>
      <c r="F24" s="65" t="s">
        <v>114</v>
      </c>
      <c r="G24" s="66" t="s">
        <v>118</v>
      </c>
    </row>
    <row r="25" spans="3:7" ht="43.5" thickBot="1">
      <c r="C25" s="67" t="s">
        <v>123</v>
      </c>
      <c r="D25" s="65" t="s">
        <v>122</v>
      </c>
      <c r="E25" s="65" t="s">
        <v>43</v>
      </c>
      <c r="F25" s="66" t="s">
        <v>123</v>
      </c>
      <c r="G25" s="66" t="s">
        <v>124</v>
      </c>
    </row>
    <row r="26" spans="3:7" ht="15.75" thickBot="1">
      <c r="C26" s="68" t="s">
        <v>134</v>
      </c>
      <c r="D26" s="65" t="s">
        <v>127</v>
      </c>
      <c r="E26" s="65" t="s">
        <v>135</v>
      </c>
      <c r="F26" s="65">
        <v>2019</v>
      </c>
      <c r="G26" s="65" t="s">
        <v>136</v>
      </c>
    </row>
    <row r="27" spans="3:7" ht="15.75" thickBot="1">
      <c r="C27" s="68" t="s">
        <v>137</v>
      </c>
      <c r="D27" s="65" t="s">
        <v>127</v>
      </c>
      <c r="E27" s="65" t="s">
        <v>135</v>
      </c>
      <c r="F27" s="65">
        <v>2019</v>
      </c>
      <c r="G27" s="65" t="s">
        <v>136</v>
      </c>
    </row>
    <row r="28" spans="3:7" ht="15.75" thickBot="1">
      <c r="C28" s="68" t="s">
        <v>138</v>
      </c>
      <c r="D28" s="65" t="s">
        <v>127</v>
      </c>
      <c r="E28" s="65" t="s">
        <v>135</v>
      </c>
      <c r="F28" s="65">
        <v>2019</v>
      </c>
      <c r="G28" s="65" t="s">
        <v>136</v>
      </c>
    </row>
  </sheetData>
  <mergeCells count="12">
    <mergeCell ref="C18:C21"/>
    <mergeCell ref="D18:D19"/>
    <mergeCell ref="D20:D21"/>
    <mergeCell ref="C22:C24"/>
    <mergeCell ref="G5:G8"/>
    <mergeCell ref="C14:C16"/>
    <mergeCell ref="D14:D16"/>
    <mergeCell ref="G9:G10"/>
    <mergeCell ref="C5:C10"/>
    <mergeCell ref="D5:D10"/>
    <mergeCell ref="C11:C13"/>
    <mergeCell ref="D11:D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L85"/>
  <sheetViews>
    <sheetView showGridLines="0" workbookViewId="0"/>
  </sheetViews>
  <sheetFormatPr defaultColWidth="9.140625" defaultRowHeight="12.75"/>
  <cols>
    <col min="1" max="1" width="3" style="2" customWidth="1"/>
    <col min="2" max="2" width="6.85546875" style="2" customWidth="1"/>
    <col min="3" max="12" width="11.5703125" style="2" customWidth="1"/>
    <col min="13" max="13" width="4.140625" style="2" customWidth="1"/>
    <col min="14" max="16384" width="9.140625" style="2"/>
  </cols>
  <sheetData>
    <row r="1" spans="2:12" ht="27.95" customHeight="1"/>
    <row r="3" spans="2:12" ht="33">
      <c r="B3" s="268" t="s">
        <v>37</v>
      </c>
      <c r="C3" s="268"/>
      <c r="D3" s="268"/>
      <c r="E3" s="268"/>
      <c r="F3" s="268"/>
      <c r="G3" s="268"/>
      <c r="H3" s="268"/>
      <c r="I3" s="268"/>
      <c r="J3" s="268"/>
      <c r="K3" s="268"/>
      <c r="L3" s="268"/>
    </row>
    <row r="4" spans="2:12" ht="52.5">
      <c r="B4" s="269" t="s">
        <v>98</v>
      </c>
      <c r="C4" s="269"/>
      <c r="D4" s="269"/>
      <c r="E4" s="269"/>
      <c r="F4" s="269"/>
      <c r="G4" s="269"/>
      <c r="H4" s="269"/>
      <c r="I4" s="269"/>
      <c r="J4" s="269"/>
      <c r="K4" s="269"/>
      <c r="L4" s="269"/>
    </row>
    <row r="5" spans="2:12" ht="7.5" customHeight="1"/>
    <row r="6" spans="2:12" s="3" customFormat="1" ht="12" customHeight="1">
      <c r="B6" s="205"/>
      <c r="C6" s="205"/>
      <c r="D6" s="205"/>
      <c r="E6" s="205"/>
      <c r="F6" s="205"/>
      <c r="G6" s="205"/>
      <c r="H6" s="205"/>
      <c r="I6" s="205"/>
      <c r="J6" s="205"/>
      <c r="K6" s="205"/>
      <c r="L6" s="205"/>
    </row>
    <row r="7" spans="2:12" s="3" customFormat="1" ht="27" customHeight="1">
      <c r="B7" s="206"/>
      <c r="C7" s="191" t="s">
        <v>38</v>
      </c>
      <c r="D7" s="191"/>
      <c r="E7" s="191"/>
      <c r="F7" s="191"/>
      <c r="G7" s="191"/>
      <c r="H7" s="191"/>
      <c r="I7" s="191"/>
      <c r="J7" s="191"/>
      <c r="K7" s="191"/>
      <c r="L7" s="191"/>
    </row>
    <row r="8" spans="2:12" s="3" customFormat="1" ht="7.5" customHeight="1">
      <c r="B8" s="206"/>
      <c r="C8" s="191"/>
      <c r="D8" s="191"/>
      <c r="E8" s="191"/>
      <c r="F8" s="191"/>
      <c r="G8" s="191"/>
      <c r="H8" s="191"/>
      <c r="I8" s="191"/>
      <c r="J8" s="191"/>
      <c r="K8" s="191"/>
      <c r="L8" s="191"/>
    </row>
    <row r="9" spans="2:12" s="3" customFormat="1" ht="12" customHeight="1">
      <c r="B9" s="201"/>
      <c r="C9" s="203"/>
      <c r="D9" s="203"/>
      <c r="E9" s="203"/>
      <c r="F9" s="203"/>
      <c r="G9" s="203"/>
      <c r="H9" s="203"/>
      <c r="I9" s="203"/>
      <c r="J9" s="203"/>
      <c r="K9" s="203"/>
      <c r="L9" s="203"/>
    </row>
    <row r="10" spans="2:12" s="3" customFormat="1" ht="12.75" customHeight="1">
      <c r="B10" s="202"/>
      <c r="C10" s="202"/>
      <c r="D10" s="202"/>
      <c r="E10" s="202"/>
      <c r="F10" s="202"/>
      <c r="G10" s="202"/>
      <c r="H10" s="202"/>
      <c r="I10" s="202"/>
      <c r="J10" s="202"/>
      <c r="K10" s="202"/>
      <c r="L10" s="202"/>
    </row>
    <row r="11" spans="2:12" s="204" customFormat="1" ht="12" customHeight="1">
      <c r="B11" s="100"/>
      <c r="C11" s="100"/>
      <c r="D11" s="100"/>
      <c r="E11" s="100"/>
      <c r="F11" s="100"/>
      <c r="G11" s="100"/>
      <c r="H11" s="100"/>
      <c r="I11" s="100"/>
      <c r="J11" s="100"/>
      <c r="K11" s="100"/>
      <c r="L11" s="100"/>
    </row>
    <row r="12" spans="2:12" s="204" customFormat="1" ht="12" customHeight="1">
      <c r="B12" s="100"/>
      <c r="C12" s="100"/>
      <c r="D12" s="100"/>
      <c r="E12" s="100"/>
      <c r="F12" s="100"/>
      <c r="G12" s="100"/>
      <c r="H12" s="100"/>
      <c r="I12" s="100"/>
      <c r="J12" s="100"/>
      <c r="K12" s="100"/>
      <c r="L12" s="100"/>
    </row>
    <row r="13" spans="2:12" s="3" customFormat="1" ht="4.5" customHeight="1">
      <c r="B13" s="205"/>
      <c r="C13" s="207"/>
      <c r="D13" s="207"/>
      <c r="E13" s="207"/>
      <c r="F13" s="207"/>
      <c r="G13" s="207"/>
      <c r="H13" s="207"/>
      <c r="I13" s="207"/>
      <c r="J13" s="207"/>
      <c r="K13" s="207"/>
      <c r="L13" s="207"/>
    </row>
    <row r="14" spans="2:12" s="4" customFormat="1" ht="35.1" customHeight="1">
      <c r="B14" s="208"/>
      <c r="C14" s="192" t="s">
        <v>53</v>
      </c>
      <c r="D14" s="192"/>
      <c r="E14" s="193"/>
      <c r="F14" s="193"/>
      <c r="G14" s="193"/>
      <c r="H14" s="192"/>
      <c r="I14" s="194"/>
      <c r="J14" s="194"/>
      <c r="K14" s="194"/>
      <c r="L14" s="194"/>
    </row>
    <row r="15" spans="2:12" s="4" customFormat="1" ht="35.1" customHeight="1">
      <c r="B15" s="208"/>
      <c r="C15" s="195" t="s">
        <v>54</v>
      </c>
      <c r="D15" s="196"/>
      <c r="E15" s="196"/>
      <c r="F15" s="196"/>
      <c r="G15" s="196"/>
      <c r="H15" s="196"/>
      <c r="I15" s="194"/>
      <c r="J15" s="194"/>
      <c r="K15" s="194"/>
      <c r="L15" s="194"/>
    </row>
    <row r="16" spans="2:12" s="4" customFormat="1" ht="35.1" customHeight="1">
      <c r="B16" s="208"/>
      <c r="C16" s="195" t="s">
        <v>55</v>
      </c>
      <c r="D16" s="197"/>
      <c r="E16" s="195"/>
      <c r="F16" s="195"/>
      <c r="G16" s="195"/>
      <c r="H16" s="192"/>
      <c r="I16" s="194"/>
      <c r="J16" s="194"/>
      <c r="K16" s="194"/>
      <c r="L16" s="194"/>
    </row>
    <row r="17" spans="2:12" s="4" customFormat="1" ht="35.1" customHeight="1">
      <c r="B17" s="208"/>
      <c r="C17" s="195" t="s">
        <v>56</v>
      </c>
      <c r="D17" s="195"/>
      <c r="E17" s="195"/>
      <c r="F17" s="195"/>
      <c r="G17" s="195"/>
      <c r="H17" s="192"/>
      <c r="I17" s="194"/>
      <c r="J17" s="194"/>
      <c r="K17" s="194"/>
      <c r="L17" s="194"/>
    </row>
    <row r="18" spans="2:12" s="4" customFormat="1" ht="35.1" customHeight="1">
      <c r="B18" s="208"/>
      <c r="C18" s="194" t="s">
        <v>73</v>
      </c>
      <c r="D18" s="194"/>
      <c r="E18" s="194"/>
      <c r="F18" s="194"/>
      <c r="G18" s="194"/>
      <c r="H18" s="194"/>
      <c r="I18" s="194"/>
      <c r="J18" s="194"/>
      <c r="K18" s="194"/>
      <c r="L18" s="194"/>
    </row>
    <row r="19" spans="2:12" s="4" customFormat="1" ht="35.1" customHeight="1">
      <c r="B19" s="208"/>
      <c r="C19" s="194" t="s">
        <v>74</v>
      </c>
      <c r="D19" s="194"/>
      <c r="E19" s="194"/>
      <c r="F19" s="194"/>
      <c r="G19" s="194"/>
      <c r="H19" s="194"/>
      <c r="I19" s="194"/>
      <c r="J19" s="194"/>
      <c r="K19" s="194"/>
      <c r="L19" s="194"/>
    </row>
    <row r="20" spans="2:12" s="4" customFormat="1" ht="35.1" customHeight="1">
      <c r="B20" s="208"/>
      <c r="C20" s="195" t="s">
        <v>57</v>
      </c>
      <c r="D20" s="195"/>
      <c r="E20" s="195"/>
      <c r="F20" s="198"/>
      <c r="G20" s="198"/>
      <c r="H20" s="199"/>
      <c r="I20" s="194"/>
      <c r="J20" s="194"/>
      <c r="K20" s="194"/>
      <c r="L20" s="194"/>
    </row>
    <row r="21" spans="2:12" s="4" customFormat="1" ht="35.1" customHeight="1">
      <c r="B21" s="208"/>
      <c r="C21" s="194" t="s">
        <v>39</v>
      </c>
      <c r="D21" s="194"/>
      <c r="E21" s="194"/>
      <c r="F21" s="194"/>
      <c r="G21" s="194"/>
      <c r="H21" s="194"/>
      <c r="I21" s="194"/>
      <c r="J21" s="194"/>
      <c r="K21" s="194"/>
      <c r="L21" s="194"/>
    </row>
    <row r="22" spans="2:12" s="4" customFormat="1" ht="35.1" customHeight="1">
      <c r="B22" s="208"/>
      <c r="C22" s="194" t="s">
        <v>58</v>
      </c>
      <c r="D22" s="194"/>
      <c r="E22" s="194"/>
      <c r="F22" s="194"/>
      <c r="G22" s="194"/>
      <c r="H22" s="194"/>
      <c r="I22" s="194"/>
      <c r="J22" s="194"/>
      <c r="K22" s="194"/>
      <c r="L22" s="194"/>
    </row>
    <row r="23" spans="2:12" s="4" customFormat="1" ht="35.1" customHeight="1">
      <c r="B23" s="208"/>
      <c r="C23" s="194" t="s">
        <v>60</v>
      </c>
      <c r="D23" s="194"/>
      <c r="E23" s="194"/>
      <c r="F23" s="194"/>
      <c r="G23" s="194"/>
      <c r="H23" s="194"/>
      <c r="I23" s="194"/>
      <c r="J23" s="194"/>
      <c r="K23" s="194"/>
      <c r="L23" s="194"/>
    </row>
    <row r="24" spans="2:12" s="4" customFormat="1" ht="35.1" customHeight="1">
      <c r="B24" s="208"/>
      <c r="C24" s="194" t="s">
        <v>89</v>
      </c>
      <c r="D24" s="200"/>
      <c r="E24" s="200"/>
      <c r="F24" s="194"/>
      <c r="G24" s="194"/>
      <c r="H24" s="194"/>
      <c r="I24" s="194"/>
      <c r="J24" s="194"/>
      <c r="K24" s="194"/>
      <c r="L24" s="194"/>
    </row>
    <row r="25" spans="2:12" s="3" customFormat="1" ht="15" customHeight="1">
      <c r="B25" s="201"/>
      <c r="C25" s="201"/>
      <c r="D25" s="201"/>
      <c r="E25" s="201"/>
      <c r="F25" s="201"/>
      <c r="G25" s="201"/>
      <c r="H25" s="201"/>
      <c r="I25" s="201"/>
      <c r="J25" s="201"/>
      <c r="K25" s="201"/>
      <c r="L25" s="201"/>
    </row>
    <row r="27" spans="2:12">
      <c r="B27" s="22"/>
      <c r="C27" s="22"/>
      <c r="D27" s="22"/>
    </row>
    <row r="28" spans="2:12">
      <c r="B28" s="23"/>
      <c r="C28" s="22"/>
      <c r="D28" s="24"/>
    </row>
    <row r="29" spans="2:12">
      <c r="B29" s="22"/>
      <c r="C29" s="22"/>
      <c r="D29" s="22"/>
    </row>
    <row r="53" spans="2:2">
      <c r="B53" s="32"/>
    </row>
    <row r="54" spans="2:2" ht="114" customHeight="1"/>
    <row r="83" ht="13.5" customHeight="1"/>
    <row r="85" ht="9.9499999999999993" customHeight="1"/>
  </sheetData>
  <mergeCells count="2">
    <mergeCell ref="B3:L3"/>
    <mergeCell ref="B4:L4"/>
  </mergeCells>
  <hyperlinks>
    <hyperlink ref="C22:H22" location="'9. Circuit length'!A1" display="9. Line length" xr:uid="{00000000-0004-0000-0100-000000000000}"/>
    <hyperlink ref="C21:H21" location="'8. Customer numbers'!A1" display="8. Customer numbers" xr:uid="{00000000-0004-0000-0100-000001000000}"/>
    <hyperlink ref="C19:H19" location="'6. SAIFI'!A1" display="6. Service performance - SAIFI" xr:uid="{00000000-0004-0000-0100-000002000000}"/>
    <hyperlink ref="C18:H18" location="'5. SAIDI'!A1" display="5. Service performance - SAIDI" xr:uid="{00000000-0004-0000-0100-000003000000}"/>
    <hyperlink ref="C14:G14" location="'1. Revenue'!Print_Area" display="1. Revenue - Actual" xr:uid="{00000000-0004-0000-0100-000004000000}"/>
    <hyperlink ref="C15:H15" location="'2. RAB'!Print_Area" display="2. Regulated asset base" xr:uid="{00000000-0004-0000-0100-000005000000}"/>
    <hyperlink ref="C16:G16" location="'3. Capex'!Print_Area" display="3. Capital expenditure" xr:uid="{00000000-0004-0000-0100-000006000000}"/>
    <hyperlink ref="C17:G17" location="'4. Opex'!Print_Area" display="4. Operating expenditure" xr:uid="{00000000-0004-0000-0100-000007000000}"/>
    <hyperlink ref="C20:G20" location="'7. Energy delivered'!Print_Area" display="7. Energy delivered" xr:uid="{00000000-0004-0000-0100-000008000000}"/>
    <hyperlink ref="C23" location="'10. Utilisation'!Print_Area" display="10. Utilisation" xr:uid="{00000000-0004-0000-0100-000009000000}"/>
    <hyperlink ref="C24:E24" location="'11. Reg service life'!Print_Area" display="11. Asset service life" xr:uid="{00000000-0004-0000-0100-00000B000000}"/>
  </hyperlinks>
  <pageMargins left="0.74803149606299213" right="0.74803149606299213" top="0.98425196850393704" bottom="0.98425196850393704" header="0.51181102362204722" footer="0.51181102362204722"/>
  <pageSetup paperSize="9" scale="6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427E-F740-42F3-8968-CBAA30E6EF7B}">
  <sheetPr codeName="Sheet34">
    <pageSetUpPr fitToPage="1"/>
  </sheetPr>
  <dimension ref="A1:AI153"/>
  <sheetViews>
    <sheetView showGridLines="0" zoomScale="75" zoomScaleNormal="75" workbookViewId="0"/>
  </sheetViews>
  <sheetFormatPr defaultColWidth="0" defaultRowHeight="0" customHeight="1" zeroHeight="1"/>
  <cols>
    <col min="1" max="2" width="3.85546875" style="115" customWidth="1"/>
    <col min="3" max="6" width="7.5703125" style="115" customWidth="1"/>
    <col min="7" max="7" width="67.7109375" style="115" customWidth="1"/>
    <col min="8" max="9" width="18.140625" style="115" customWidth="1"/>
    <col min="10" max="15" width="9.140625" style="115" customWidth="1"/>
    <col min="16" max="16" width="6.7109375" style="115" customWidth="1"/>
    <col min="17" max="26" width="9.140625" style="115" customWidth="1"/>
    <col min="27" max="27" width="5.28515625" style="115" customWidth="1"/>
    <col min="28" max="28" width="9.140625" style="115" customWidth="1"/>
    <col min="29" max="35" width="0" style="115" hidden="1" customWidth="1"/>
    <col min="36" max="16384" width="9.140625" style="115" hidden="1"/>
  </cols>
  <sheetData>
    <row r="1" spans="6:25" ht="12.75">
      <c r="G1" s="116"/>
    </row>
    <row r="2" spans="6:25" ht="12.75">
      <c r="G2" s="116"/>
    </row>
    <row r="3" spans="6:25" ht="39.75" customHeight="1">
      <c r="F3" s="270" t="s">
        <v>59</v>
      </c>
      <c r="G3" s="271"/>
      <c r="H3" s="271"/>
      <c r="I3" s="271"/>
      <c r="J3" s="272"/>
      <c r="P3" s="116"/>
    </row>
    <row r="4" spans="6:25" ht="12.75">
      <c r="G4" s="85"/>
    </row>
    <row r="5" spans="6:25" ht="12.75">
      <c r="F5" s="156"/>
      <c r="G5" s="157"/>
      <c r="H5" s="158"/>
      <c r="I5" s="158"/>
      <c r="J5" s="159"/>
    </row>
    <row r="6" spans="6:25" ht="18">
      <c r="F6" s="160"/>
      <c r="G6" s="161" t="s">
        <v>209</v>
      </c>
      <c r="H6" s="162"/>
      <c r="I6" s="162"/>
      <c r="J6" s="163"/>
    </row>
    <row r="7" spans="6:25" ht="12.75">
      <c r="F7" s="160"/>
      <c r="G7" s="164"/>
      <c r="H7" s="162"/>
      <c r="I7" s="162"/>
      <c r="J7" s="163"/>
    </row>
    <row r="8" spans="6:25" ht="12.75">
      <c r="F8" s="160"/>
      <c r="G8" s="164"/>
      <c r="H8" s="165"/>
      <c r="I8" s="165"/>
      <c r="J8" s="163"/>
    </row>
    <row r="9" spans="6:25" ht="15">
      <c r="F9" s="160"/>
      <c r="G9" s="166"/>
      <c r="H9" s="167" t="s">
        <v>265</v>
      </c>
      <c r="I9" s="168" t="s">
        <v>210</v>
      </c>
      <c r="J9" s="163"/>
    </row>
    <row r="10" spans="6:25" ht="17.25" customHeight="1">
      <c r="F10" s="160"/>
      <c r="G10" s="169" t="s">
        <v>75</v>
      </c>
      <c r="H10" s="170" t="str">
        <f>"$"&amp;TEXT(Calculations!T10,"#,##0")&amp;"m"</f>
        <v>$9,173m</v>
      </c>
      <c r="I10" s="169"/>
      <c r="J10" s="163"/>
    </row>
    <row r="11" spans="6:25" ht="17.25" customHeight="1">
      <c r="F11" s="160"/>
      <c r="G11" s="169" t="s">
        <v>76</v>
      </c>
      <c r="H11" s="170" t="str">
        <f>"$"&amp;TEXT(Calculations!T11,"#,##0")&amp;"m"</f>
        <v>$9,028m</v>
      </c>
      <c r="I11" s="169"/>
      <c r="J11" s="163"/>
    </row>
    <row r="12" spans="6:25" ht="17.25" customHeight="1">
      <c r="F12" s="160"/>
      <c r="G12" s="169" t="s">
        <v>46</v>
      </c>
      <c r="H12" s="170" t="str">
        <f>"$"&amp;TEXT(Calculations!T12,"#,##0")&amp;"m"</f>
        <v>$79,818m</v>
      </c>
      <c r="I12" s="169"/>
      <c r="J12" s="163"/>
    </row>
    <row r="13" spans="6:25" ht="17.25" customHeight="1">
      <c r="F13" s="160"/>
      <c r="G13" s="169" t="s">
        <v>45</v>
      </c>
      <c r="H13" s="170" t="str">
        <f>"$"&amp;TEXT(Calculations!T13,"#,##0")&amp;"m"</f>
        <v>$79,855m</v>
      </c>
      <c r="I13" s="169"/>
      <c r="J13" s="163"/>
      <c r="O13" s="226"/>
      <c r="P13" s="226"/>
      <c r="Q13" s="226"/>
      <c r="R13" s="226"/>
      <c r="S13" s="226"/>
      <c r="T13" s="226"/>
      <c r="U13" s="226"/>
      <c r="V13" s="226"/>
      <c r="W13" s="226"/>
      <c r="X13" s="226"/>
      <c r="Y13" s="226"/>
    </row>
    <row r="14" spans="6:25" ht="17.25" customHeight="1">
      <c r="F14" s="160"/>
      <c r="G14" s="169" t="s">
        <v>48</v>
      </c>
      <c r="H14" s="170" t="str">
        <f>"$"&amp;TEXT(Calculations!T14,"#,##0")&amp;"m"</f>
        <v>$4,056m</v>
      </c>
      <c r="I14" s="169"/>
      <c r="J14" s="163"/>
      <c r="O14" s="226"/>
      <c r="P14" s="226"/>
      <c r="Q14" s="226"/>
      <c r="R14" s="226"/>
      <c r="S14" s="226"/>
      <c r="T14" s="226"/>
      <c r="U14" s="226"/>
      <c r="V14" s="226"/>
      <c r="W14" s="226"/>
      <c r="X14" s="226"/>
      <c r="Y14" s="226"/>
    </row>
    <row r="15" spans="6:25" ht="17.25" customHeight="1">
      <c r="F15" s="160"/>
      <c r="G15" s="169" t="s">
        <v>49</v>
      </c>
      <c r="H15" s="170" t="str">
        <f>"$"&amp;TEXT(Calculations!T15,"#,##0")&amp;"m"</f>
        <v>$4,107m</v>
      </c>
      <c r="I15" s="169"/>
      <c r="J15" s="163"/>
      <c r="O15" s="226"/>
      <c r="P15" s="226"/>
      <c r="Q15" s="226"/>
      <c r="R15" s="226"/>
      <c r="S15" s="226"/>
      <c r="T15" s="226"/>
      <c r="U15" s="226"/>
      <c r="V15" s="226"/>
      <c r="W15" s="226"/>
      <c r="X15" s="226"/>
      <c r="Y15" s="226"/>
    </row>
    <row r="16" spans="6:25" ht="17.25" customHeight="1">
      <c r="F16" s="160"/>
      <c r="G16" s="169" t="s">
        <v>50</v>
      </c>
      <c r="H16" s="170" t="str">
        <f>"$"&amp;TEXT(Calculations!T16,"#,##0")&amp;"m"</f>
        <v>$3,338m</v>
      </c>
      <c r="I16" s="169"/>
      <c r="J16" s="163"/>
      <c r="O16" s="226"/>
      <c r="P16" s="226"/>
      <c r="Q16" s="226"/>
      <c r="R16" s="226"/>
      <c r="S16" s="226"/>
      <c r="T16" s="226"/>
      <c r="U16" s="226"/>
      <c r="V16" s="226"/>
      <c r="W16" s="226"/>
      <c r="X16" s="226"/>
      <c r="Y16" s="226"/>
    </row>
    <row r="17" spans="1:25" ht="17.25" customHeight="1">
      <c r="A17" s="116"/>
      <c r="B17" s="116"/>
      <c r="C17" s="116"/>
      <c r="D17" s="116"/>
      <c r="E17" s="116"/>
      <c r="F17" s="171"/>
      <c r="G17" s="169" t="s">
        <v>51</v>
      </c>
      <c r="H17" s="170" t="str">
        <f>"$"&amp;TEXT(Calculations!T17,"#,##0")&amp;"m"</f>
        <v>$3,008m</v>
      </c>
      <c r="I17" s="169"/>
      <c r="J17" s="163"/>
      <c r="O17" s="226"/>
      <c r="P17" s="226"/>
      <c r="Q17" s="226"/>
      <c r="R17" s="226"/>
      <c r="S17" s="226"/>
      <c r="T17" s="226"/>
      <c r="U17" s="226"/>
      <c r="V17" s="226"/>
      <c r="W17" s="226"/>
      <c r="X17" s="226"/>
      <c r="Y17" s="226"/>
    </row>
    <row r="18" spans="1:25" ht="17.25" customHeight="1">
      <c r="A18" s="116"/>
      <c r="B18" s="116"/>
      <c r="C18" s="116"/>
      <c r="D18" s="116"/>
      <c r="E18" s="116"/>
      <c r="F18" s="171"/>
      <c r="G18" s="169" t="s">
        <v>177</v>
      </c>
      <c r="H18" s="170" t="str">
        <f>TEXT(Calculations!T18,"#,##0")&amp;" min"</f>
        <v>106 min</v>
      </c>
      <c r="I18" s="169"/>
      <c r="J18" s="163"/>
      <c r="O18" s="226"/>
      <c r="P18" s="226"/>
      <c r="Q18" s="226"/>
      <c r="R18" s="226"/>
      <c r="S18" s="226"/>
      <c r="T18" s="226"/>
      <c r="U18" s="226"/>
      <c r="V18" s="226"/>
      <c r="W18" s="226"/>
      <c r="X18" s="226"/>
      <c r="Y18" s="226"/>
    </row>
    <row r="19" spans="1:25" ht="17.25" customHeight="1">
      <c r="A19" s="116"/>
      <c r="B19" s="116"/>
      <c r="C19" s="116"/>
      <c r="D19" s="116"/>
      <c r="E19" s="116"/>
      <c r="F19" s="171"/>
      <c r="G19" s="169" t="s">
        <v>182</v>
      </c>
      <c r="H19" s="170" t="str">
        <f>TEXT(Calculations!T19,"0.00")</f>
        <v>0.98</v>
      </c>
      <c r="I19" s="169"/>
      <c r="J19" s="163"/>
      <c r="O19" s="226"/>
      <c r="P19" s="226"/>
      <c r="Q19" s="226"/>
      <c r="R19" s="226"/>
      <c r="S19" s="226"/>
      <c r="T19" s="226"/>
      <c r="U19" s="226"/>
      <c r="V19" s="226"/>
      <c r="W19" s="226"/>
      <c r="X19" s="226"/>
      <c r="Y19" s="226"/>
    </row>
    <row r="20" spans="1:25" ht="17.25" customHeight="1">
      <c r="F20" s="160"/>
      <c r="G20" s="169" t="s">
        <v>185</v>
      </c>
      <c r="H20" s="170" t="str">
        <f>TEXT(Calculations!T20,"#,##0")&amp;" GWh"</f>
        <v>144,108 GWh</v>
      </c>
      <c r="I20" s="169"/>
      <c r="J20" s="163"/>
      <c r="O20" s="226"/>
      <c r="P20" s="226"/>
      <c r="Q20" s="226"/>
      <c r="R20" s="226"/>
      <c r="S20" s="226"/>
      <c r="T20" s="226"/>
      <c r="U20" s="226"/>
      <c r="V20" s="226"/>
      <c r="W20" s="226"/>
      <c r="X20" s="226"/>
      <c r="Y20" s="226"/>
    </row>
    <row r="21" spans="1:25" ht="17.25" customHeight="1">
      <c r="F21" s="160"/>
      <c r="G21" s="169" t="s">
        <v>189</v>
      </c>
      <c r="H21" s="170" t="str">
        <f>TEXT(Calculations!T21,"#,##0")&amp;" GWh"</f>
        <v>141,889 GWh</v>
      </c>
      <c r="I21" s="169"/>
      <c r="J21" s="163"/>
      <c r="O21" s="226"/>
      <c r="P21" s="226"/>
      <c r="Q21" s="226"/>
      <c r="R21" s="226"/>
      <c r="S21" s="226"/>
      <c r="T21" s="226"/>
      <c r="U21" s="226"/>
      <c r="V21" s="226"/>
      <c r="W21" s="226"/>
      <c r="X21" s="226"/>
      <c r="Y21" s="226"/>
    </row>
    <row r="22" spans="1:25" ht="17.25" customHeight="1">
      <c r="F22" s="160"/>
      <c r="G22" s="169" t="s">
        <v>127</v>
      </c>
      <c r="H22" s="170" t="str">
        <f>TEXT(Calculations!T22,"#,###,##0")&amp;",000"</f>
        <v>10,678,000</v>
      </c>
      <c r="I22" s="169"/>
      <c r="J22" s="163"/>
      <c r="O22" s="226"/>
      <c r="P22" s="226"/>
      <c r="Q22" s="226"/>
      <c r="R22" s="226"/>
      <c r="S22" s="226"/>
      <c r="T22" s="226"/>
      <c r="U22" s="226"/>
      <c r="V22" s="226"/>
      <c r="W22" s="226"/>
      <c r="X22" s="226"/>
      <c r="Y22" s="226"/>
    </row>
    <row r="23" spans="1:25" ht="17.25" customHeight="1">
      <c r="F23" s="160"/>
      <c r="G23" s="169" t="s">
        <v>194</v>
      </c>
      <c r="H23" s="170" t="str">
        <f>TEXT(Calculations!T23,"#,##0")&amp;" km"</f>
        <v>755,132 km</v>
      </c>
      <c r="I23" s="169"/>
      <c r="J23" s="163"/>
    </row>
    <row r="24" spans="1:25" ht="17.25" customHeight="1">
      <c r="F24" s="160"/>
      <c r="G24" s="169" t="s">
        <v>197</v>
      </c>
      <c r="H24" s="170" t="str">
        <f>TEXT(Calculations!T24,"#,##0")&amp;" km"</f>
        <v>633,709 km</v>
      </c>
      <c r="I24" s="169"/>
      <c r="J24" s="163"/>
    </row>
    <row r="25" spans="1:25" ht="17.25" customHeight="1">
      <c r="F25" s="160"/>
      <c r="G25" s="169" t="s">
        <v>199</v>
      </c>
      <c r="H25" s="170" t="str">
        <f>TEXT(Calculations!T25,"#,##0")&amp;" km"</f>
        <v>121,423 km</v>
      </c>
      <c r="I25" s="169"/>
      <c r="J25" s="163"/>
    </row>
    <row r="26" spans="1:25" ht="17.25" customHeight="1">
      <c r="F26" s="160"/>
      <c r="G26" s="169" t="s">
        <v>200</v>
      </c>
      <c r="H26" s="170" t="str">
        <f>TEXT(Calculations!T26,"0.0%")</f>
        <v>45.0%</v>
      </c>
      <c r="I26" s="169"/>
      <c r="J26" s="163"/>
    </row>
    <row r="27" spans="1:25" ht="17.25" customHeight="1">
      <c r="F27" s="160"/>
      <c r="G27" s="169" t="s">
        <v>211</v>
      </c>
      <c r="H27" s="170" t="str">
        <f>TEXT(Calculations!T27,"#,##0")&amp;" years"</f>
        <v>26 years</v>
      </c>
      <c r="I27" s="169"/>
      <c r="J27" s="163"/>
    </row>
    <row r="28" spans="1:25" ht="17.25" customHeight="1">
      <c r="F28" s="160"/>
      <c r="G28" s="169" t="s">
        <v>212</v>
      </c>
      <c r="H28" s="170" t="str">
        <f>TEXT(Calculations!T28,"#,##0")&amp;" years"</f>
        <v>21 years</v>
      </c>
      <c r="I28" s="169"/>
      <c r="J28" s="163"/>
    </row>
    <row r="29" spans="1:25" ht="17.25" customHeight="1">
      <c r="F29" s="160"/>
      <c r="G29" s="169" t="s">
        <v>213</v>
      </c>
      <c r="H29" s="170" t="str">
        <f>TEXT(Calculations!T29,"#,##0")&amp;" years"</f>
        <v>24 years</v>
      </c>
      <c r="I29" s="169"/>
      <c r="J29" s="163"/>
    </row>
    <row r="30" spans="1:25" ht="12.75">
      <c r="F30" s="172"/>
      <c r="G30" s="173"/>
      <c r="H30" s="174"/>
      <c r="I30" s="173"/>
      <c r="J30" s="175"/>
    </row>
    <row r="31" spans="1:25" ht="12.75">
      <c r="H31" s="117"/>
    </row>
    <row r="32" spans="1:25" ht="12.75">
      <c r="H32" s="117"/>
    </row>
    <row r="33" spans="2:27" ht="12.75">
      <c r="B33" s="209"/>
      <c r="C33" s="210"/>
      <c r="D33" s="210"/>
      <c r="E33" s="210"/>
      <c r="F33" s="210"/>
      <c r="G33" s="210"/>
      <c r="H33" s="211"/>
      <c r="I33" s="210"/>
      <c r="J33" s="210"/>
      <c r="K33" s="210"/>
      <c r="L33" s="210"/>
      <c r="M33" s="210"/>
      <c r="N33" s="210"/>
      <c r="O33" s="210"/>
      <c r="P33" s="210"/>
      <c r="Q33" s="210"/>
      <c r="R33" s="210"/>
      <c r="S33" s="210"/>
      <c r="T33" s="210"/>
      <c r="U33" s="210"/>
      <c r="V33" s="210"/>
      <c r="W33" s="210"/>
      <c r="X33" s="210"/>
      <c r="Y33" s="210"/>
      <c r="Z33" s="210"/>
      <c r="AA33" s="212"/>
    </row>
    <row r="34" spans="2:27" ht="27.75">
      <c r="B34" s="213"/>
      <c r="C34" s="227" t="s">
        <v>217</v>
      </c>
      <c r="D34" s="228"/>
      <c r="E34" s="229"/>
      <c r="F34" s="229"/>
      <c r="G34" s="229"/>
      <c r="H34" s="229"/>
      <c r="I34" s="215"/>
      <c r="J34" s="215"/>
      <c r="K34" s="215"/>
      <c r="L34" s="215"/>
      <c r="M34" s="215"/>
      <c r="N34" s="215"/>
      <c r="O34" s="215"/>
      <c r="P34" s="215"/>
      <c r="Q34" s="215"/>
      <c r="R34" s="215"/>
      <c r="S34" s="215"/>
      <c r="T34" s="215"/>
      <c r="U34" s="215"/>
      <c r="V34" s="215"/>
      <c r="W34" s="215"/>
      <c r="X34" s="215"/>
      <c r="Y34" s="215"/>
      <c r="Z34" s="215"/>
      <c r="AA34" s="216"/>
    </row>
    <row r="35" spans="2:27" ht="12.75">
      <c r="B35" s="213"/>
      <c r="C35" s="229"/>
      <c r="D35" s="228"/>
      <c r="E35" s="229"/>
      <c r="F35" s="229"/>
      <c r="G35" s="229"/>
      <c r="H35" s="229"/>
      <c r="I35" s="215"/>
      <c r="J35" s="215"/>
      <c r="K35" s="215"/>
      <c r="L35" s="215"/>
      <c r="M35" s="215"/>
      <c r="N35" s="215"/>
      <c r="O35" s="215"/>
      <c r="P35" s="215"/>
      <c r="Q35" s="215"/>
      <c r="R35" s="215"/>
      <c r="S35" s="215"/>
      <c r="T35" s="215"/>
      <c r="U35" s="215"/>
      <c r="V35" s="215"/>
      <c r="W35" s="215"/>
      <c r="X35" s="215"/>
      <c r="Y35" s="215"/>
      <c r="Z35" s="215"/>
      <c r="AA35" s="216"/>
    </row>
    <row r="36" spans="2:27" ht="18">
      <c r="B36" s="213"/>
      <c r="C36" s="230" t="s">
        <v>218</v>
      </c>
      <c r="D36" s="229"/>
      <c r="E36" s="229"/>
      <c r="F36" s="229"/>
      <c r="G36" s="229"/>
      <c r="H36" s="230"/>
      <c r="I36" s="230" t="s">
        <v>219</v>
      </c>
      <c r="J36" s="217"/>
      <c r="K36" s="218"/>
      <c r="L36" s="218"/>
      <c r="M36" s="218"/>
      <c r="N36" s="218"/>
      <c r="O36" s="218"/>
      <c r="P36" s="218"/>
      <c r="Q36" s="217"/>
      <c r="R36" s="218"/>
      <c r="S36" s="215"/>
      <c r="T36" s="215"/>
      <c r="U36" s="219"/>
      <c r="V36" s="215"/>
      <c r="W36" s="215"/>
      <c r="X36" s="215"/>
      <c r="Y36" s="215"/>
      <c r="Z36" s="215"/>
      <c r="AA36" s="216"/>
    </row>
    <row r="37" spans="2:27" ht="18">
      <c r="B37" s="213"/>
      <c r="C37" s="218"/>
      <c r="D37" s="215"/>
      <c r="E37" s="215"/>
      <c r="F37" s="215"/>
      <c r="G37" s="215"/>
      <c r="H37" s="215"/>
      <c r="I37" s="215"/>
      <c r="J37" s="215"/>
      <c r="K37" s="215"/>
      <c r="L37" s="215"/>
      <c r="M37" s="215"/>
      <c r="N37" s="215"/>
      <c r="O37" s="215"/>
      <c r="P37" s="215"/>
      <c r="Q37" s="220"/>
      <c r="R37" s="215"/>
      <c r="S37" s="215"/>
      <c r="T37" s="215"/>
      <c r="U37" s="215"/>
      <c r="V37" s="215"/>
      <c r="W37" s="215"/>
      <c r="X37" s="215"/>
      <c r="Y37" s="215"/>
      <c r="Z37" s="215"/>
      <c r="AA37" s="216"/>
    </row>
    <row r="38" spans="2:27" ht="12.75">
      <c r="B38" s="213"/>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6"/>
    </row>
    <row r="39" spans="2:27" ht="12.75">
      <c r="B39" s="213"/>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6"/>
    </row>
    <row r="40" spans="2:27" ht="12.75">
      <c r="B40" s="213"/>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6"/>
    </row>
    <row r="41" spans="2:27" ht="12.75">
      <c r="B41" s="213"/>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6"/>
    </row>
    <row r="42" spans="2:27" ht="12.75">
      <c r="B42" s="213"/>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6"/>
    </row>
    <row r="43" spans="2:27" ht="12.75">
      <c r="B43" s="213"/>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6"/>
    </row>
    <row r="44" spans="2:27" ht="12.75">
      <c r="B44" s="213"/>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6"/>
    </row>
    <row r="45" spans="2:27" ht="18">
      <c r="B45" s="213"/>
      <c r="C45" s="215"/>
      <c r="D45" s="215"/>
      <c r="E45" s="215"/>
      <c r="F45" s="215"/>
      <c r="G45" s="215"/>
      <c r="H45" s="215"/>
      <c r="I45" s="215"/>
      <c r="J45" s="215"/>
      <c r="K45" s="215"/>
      <c r="L45" s="215"/>
      <c r="M45" s="215"/>
      <c r="N45" s="215"/>
      <c r="O45" s="215"/>
      <c r="P45" s="215"/>
      <c r="Q45" s="215"/>
      <c r="R45" s="220"/>
      <c r="S45" s="215"/>
      <c r="T45" s="215"/>
      <c r="U45" s="215"/>
      <c r="V45" s="215"/>
      <c r="W45" s="215"/>
      <c r="X45" s="215"/>
      <c r="Y45" s="215"/>
      <c r="Z45" s="215"/>
      <c r="AA45" s="216"/>
    </row>
    <row r="46" spans="2:27" ht="12.75">
      <c r="B46" s="213"/>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6"/>
    </row>
    <row r="47" spans="2:27" ht="12.75">
      <c r="B47" s="213"/>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6"/>
    </row>
    <row r="48" spans="2:27" ht="12.75">
      <c r="B48" s="213"/>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6"/>
    </row>
    <row r="49" spans="2:27" ht="12.75">
      <c r="B49" s="213"/>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6"/>
    </row>
    <row r="50" spans="2:27" ht="12.75">
      <c r="B50" s="213"/>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6"/>
    </row>
    <row r="51" spans="2:27" ht="12.75">
      <c r="B51" s="213"/>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6"/>
    </row>
    <row r="52" spans="2:27" ht="12.75">
      <c r="B52" s="213"/>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6"/>
    </row>
    <row r="53" spans="2:27" ht="12.75">
      <c r="B53" s="213"/>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6"/>
    </row>
    <row r="54" spans="2:27" ht="12.75">
      <c r="B54" s="213"/>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6"/>
    </row>
    <row r="55" spans="2:27" ht="12.75">
      <c r="B55" s="213"/>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6"/>
    </row>
    <row r="56" spans="2:27" ht="12.75">
      <c r="B56" s="213"/>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6"/>
    </row>
    <row r="57" spans="2:27" ht="12.75">
      <c r="B57" s="213"/>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6"/>
    </row>
    <row r="58" spans="2:27" ht="12.75">
      <c r="B58" s="213"/>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6"/>
    </row>
    <row r="59" spans="2:27" ht="12.75">
      <c r="B59" s="213"/>
      <c r="C59" s="215"/>
      <c r="D59" s="214"/>
      <c r="E59" s="215"/>
      <c r="F59" s="215"/>
      <c r="G59" s="215"/>
      <c r="H59" s="215"/>
      <c r="I59" s="215"/>
      <c r="J59" s="215"/>
      <c r="K59" s="215"/>
      <c r="L59" s="215"/>
      <c r="M59" s="215"/>
      <c r="N59" s="215"/>
      <c r="O59" s="215"/>
      <c r="P59" s="215"/>
      <c r="Q59" s="215"/>
      <c r="R59" s="215"/>
      <c r="S59" s="215"/>
      <c r="T59" s="215"/>
      <c r="U59" s="215"/>
      <c r="V59" s="215"/>
      <c r="W59" s="215"/>
      <c r="X59" s="215"/>
      <c r="Y59" s="215"/>
      <c r="Z59" s="215"/>
      <c r="AA59" s="216"/>
    </row>
    <row r="60" spans="2:27" ht="12.75">
      <c r="B60" s="213"/>
      <c r="C60" s="215"/>
      <c r="D60" s="214"/>
      <c r="E60" s="215"/>
      <c r="F60" s="215"/>
      <c r="G60" s="215"/>
      <c r="H60" s="215"/>
      <c r="I60" s="215"/>
      <c r="J60" s="215"/>
      <c r="K60" s="215"/>
      <c r="L60" s="215"/>
      <c r="M60" s="215"/>
      <c r="N60" s="215"/>
      <c r="O60" s="215"/>
      <c r="P60" s="215"/>
      <c r="Q60" s="215"/>
      <c r="R60" s="215"/>
      <c r="S60" s="215"/>
      <c r="T60" s="215"/>
      <c r="U60" s="215"/>
      <c r="V60" s="215"/>
      <c r="W60" s="215"/>
      <c r="X60" s="215"/>
      <c r="Y60" s="215"/>
      <c r="Z60" s="215"/>
      <c r="AA60" s="216"/>
    </row>
    <row r="61" spans="2:27" ht="12.75">
      <c r="B61" s="221"/>
      <c r="C61" s="222"/>
      <c r="D61" s="223"/>
      <c r="E61" s="222"/>
      <c r="F61" s="222"/>
      <c r="G61" s="222"/>
      <c r="H61" s="222"/>
      <c r="I61" s="222"/>
      <c r="J61" s="222"/>
      <c r="K61" s="222"/>
      <c r="L61" s="222"/>
      <c r="M61" s="222"/>
      <c r="N61" s="222"/>
      <c r="O61" s="222"/>
      <c r="P61" s="222"/>
      <c r="Q61" s="222"/>
      <c r="R61" s="222"/>
      <c r="S61" s="222"/>
      <c r="T61" s="222"/>
      <c r="U61" s="222"/>
      <c r="V61" s="222"/>
      <c r="W61" s="222"/>
      <c r="X61" s="222"/>
      <c r="Y61" s="222"/>
      <c r="Z61" s="222"/>
      <c r="AA61" s="224"/>
    </row>
    <row r="62" spans="2:27" ht="12.75">
      <c r="D62" s="117"/>
    </row>
    <row r="63" spans="2:27" ht="12.75">
      <c r="B63" s="209"/>
      <c r="C63" s="210"/>
      <c r="D63" s="211"/>
      <c r="E63" s="210"/>
      <c r="F63" s="210"/>
      <c r="G63" s="210"/>
      <c r="H63" s="210"/>
      <c r="I63" s="210"/>
      <c r="J63" s="210"/>
      <c r="K63" s="210"/>
      <c r="L63" s="210"/>
      <c r="M63" s="210"/>
      <c r="N63" s="210"/>
      <c r="O63" s="210"/>
      <c r="P63" s="210"/>
      <c r="Q63" s="210"/>
      <c r="R63" s="210"/>
      <c r="S63" s="210"/>
      <c r="T63" s="210"/>
      <c r="U63" s="210"/>
      <c r="V63" s="210"/>
      <c r="W63" s="210"/>
      <c r="X63" s="210"/>
      <c r="Y63" s="210"/>
      <c r="Z63" s="210"/>
      <c r="AA63" s="212"/>
    </row>
    <row r="64" spans="2:27" ht="27.75">
      <c r="B64" s="213"/>
      <c r="C64" s="227" t="s">
        <v>220</v>
      </c>
      <c r="D64" s="228"/>
      <c r="E64" s="229"/>
      <c r="F64" s="229"/>
      <c r="G64" s="229"/>
      <c r="H64" s="229"/>
      <c r="I64" s="229"/>
      <c r="J64" s="229"/>
      <c r="K64" s="229"/>
      <c r="L64" s="229"/>
      <c r="M64" s="229"/>
      <c r="N64" s="229"/>
      <c r="O64" s="229"/>
      <c r="P64" s="229"/>
      <c r="Q64" s="230"/>
      <c r="R64" s="215"/>
      <c r="S64" s="215"/>
      <c r="T64" s="215"/>
      <c r="U64" s="215"/>
      <c r="V64" s="215"/>
      <c r="W64" s="215"/>
      <c r="X64" s="215"/>
      <c r="Y64" s="215"/>
      <c r="Z64" s="215"/>
      <c r="AA64" s="216"/>
    </row>
    <row r="65" spans="2:27" ht="18">
      <c r="B65" s="213"/>
      <c r="C65" s="229"/>
      <c r="D65" s="228"/>
      <c r="E65" s="229"/>
      <c r="F65" s="229"/>
      <c r="G65" s="229"/>
      <c r="H65" s="229"/>
      <c r="I65" s="229"/>
      <c r="J65" s="229"/>
      <c r="K65" s="229"/>
      <c r="L65" s="229"/>
      <c r="M65" s="229"/>
      <c r="N65" s="229"/>
      <c r="O65" s="229"/>
      <c r="P65" s="229"/>
      <c r="Q65" s="230"/>
      <c r="R65" s="215"/>
      <c r="S65" s="215"/>
      <c r="T65" s="215"/>
      <c r="U65" s="215"/>
      <c r="V65" s="215"/>
      <c r="W65" s="215"/>
      <c r="X65" s="215"/>
      <c r="Y65" s="215"/>
      <c r="Z65" s="215"/>
      <c r="AA65" s="216"/>
    </row>
    <row r="66" spans="2:27" ht="18">
      <c r="B66" s="213"/>
      <c r="C66" s="230" t="s">
        <v>221</v>
      </c>
      <c r="D66" s="229"/>
      <c r="E66" s="229"/>
      <c r="F66" s="229"/>
      <c r="G66" s="229"/>
      <c r="H66" s="230" t="s">
        <v>222</v>
      </c>
      <c r="I66" s="229"/>
      <c r="J66" s="229"/>
      <c r="K66" s="229"/>
      <c r="L66" s="229"/>
      <c r="M66" s="230"/>
      <c r="N66" s="229"/>
      <c r="O66" s="229"/>
      <c r="P66" s="229"/>
      <c r="Q66" s="230" t="s">
        <v>183</v>
      </c>
      <c r="R66" s="218"/>
      <c r="S66" s="218"/>
      <c r="T66" s="218"/>
      <c r="U66" s="218"/>
      <c r="V66" s="217"/>
      <c r="W66" s="215"/>
      <c r="X66" s="215"/>
      <c r="Y66" s="215"/>
      <c r="Z66" s="215"/>
      <c r="AA66" s="216"/>
    </row>
    <row r="67" spans="2:27" ht="12.75">
      <c r="B67" s="213"/>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6"/>
    </row>
    <row r="68" spans="2:27" ht="12.75">
      <c r="B68" s="213"/>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6"/>
    </row>
    <row r="69" spans="2:27" ht="12.75">
      <c r="B69" s="213"/>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6"/>
    </row>
    <row r="70" spans="2:27" ht="12.75">
      <c r="B70" s="213"/>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6"/>
    </row>
    <row r="71" spans="2:27" ht="12.75">
      <c r="B71" s="213"/>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6"/>
    </row>
    <row r="72" spans="2:27" ht="12.75">
      <c r="B72" s="213"/>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6"/>
    </row>
    <row r="73" spans="2:27" ht="12.75">
      <c r="B73" s="213"/>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6"/>
    </row>
    <row r="74" spans="2:27" ht="12.75">
      <c r="B74" s="213"/>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6"/>
    </row>
    <row r="75" spans="2:27" ht="12.75">
      <c r="B75" s="213"/>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6"/>
    </row>
    <row r="76" spans="2:27" ht="12.75">
      <c r="B76" s="213"/>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6"/>
    </row>
    <row r="77" spans="2:27" ht="12.75">
      <c r="B77" s="213"/>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6"/>
    </row>
    <row r="78" spans="2:27" ht="12.75">
      <c r="B78" s="213"/>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6"/>
    </row>
    <row r="79" spans="2:27" ht="12.75">
      <c r="B79" s="213"/>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6"/>
    </row>
    <row r="80" spans="2:27" ht="12.75">
      <c r="B80" s="213"/>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6"/>
    </row>
    <row r="81" spans="2:27" ht="12.75">
      <c r="B81" s="213"/>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6"/>
    </row>
    <row r="82" spans="2:27" ht="12.75">
      <c r="B82" s="213"/>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6"/>
    </row>
    <row r="83" spans="2:27" ht="12.75">
      <c r="B83" s="213"/>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6"/>
    </row>
    <row r="84" spans="2:27" ht="12.75">
      <c r="B84" s="213"/>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6"/>
    </row>
    <row r="85" spans="2:27" ht="12.75">
      <c r="B85" s="213"/>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6"/>
    </row>
    <row r="86" spans="2:27" ht="12.75">
      <c r="B86" s="213"/>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6"/>
    </row>
    <row r="87" spans="2:27" ht="12.75">
      <c r="B87" s="213"/>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6"/>
    </row>
    <row r="88" spans="2:27" ht="12.75">
      <c r="B88" s="213"/>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6"/>
    </row>
    <row r="89" spans="2:27" ht="12.75">
      <c r="B89" s="213"/>
      <c r="C89" s="215"/>
      <c r="D89" s="214"/>
      <c r="E89" s="215"/>
      <c r="F89" s="215"/>
      <c r="G89" s="215"/>
      <c r="H89" s="215"/>
      <c r="I89" s="215"/>
      <c r="J89" s="215"/>
      <c r="K89" s="215"/>
      <c r="L89" s="215"/>
      <c r="M89" s="215"/>
      <c r="N89" s="215"/>
      <c r="O89" s="215"/>
      <c r="P89" s="215"/>
      <c r="Q89" s="215"/>
      <c r="R89" s="215"/>
      <c r="S89" s="215"/>
      <c r="T89" s="215"/>
      <c r="U89" s="215"/>
      <c r="V89" s="215"/>
      <c r="W89" s="215"/>
      <c r="X89" s="215"/>
      <c r="Y89" s="215"/>
      <c r="Z89" s="215"/>
      <c r="AA89" s="216"/>
    </row>
    <row r="90" spans="2:27" ht="12.75">
      <c r="B90" s="213"/>
      <c r="C90" s="215"/>
      <c r="D90" s="214"/>
      <c r="E90" s="215"/>
      <c r="F90" s="215"/>
      <c r="G90" s="215"/>
      <c r="H90" s="215"/>
      <c r="I90" s="215"/>
      <c r="J90" s="215"/>
      <c r="K90" s="215"/>
      <c r="L90" s="215"/>
      <c r="M90" s="215"/>
      <c r="N90" s="215"/>
      <c r="O90" s="215"/>
      <c r="P90" s="215"/>
      <c r="Q90" s="215"/>
      <c r="R90" s="215"/>
      <c r="S90" s="215"/>
      <c r="T90" s="215"/>
      <c r="U90" s="215"/>
      <c r="V90" s="215"/>
      <c r="W90" s="215"/>
      <c r="X90" s="215"/>
      <c r="Y90" s="215"/>
      <c r="Z90" s="215"/>
      <c r="AA90" s="216"/>
    </row>
    <row r="91" spans="2:27" ht="12.75">
      <c r="B91" s="221"/>
      <c r="C91" s="222"/>
      <c r="D91" s="223"/>
      <c r="E91" s="222"/>
      <c r="F91" s="222"/>
      <c r="G91" s="222"/>
      <c r="H91" s="222"/>
      <c r="I91" s="222"/>
      <c r="J91" s="222"/>
      <c r="K91" s="222"/>
      <c r="L91" s="222"/>
      <c r="M91" s="222"/>
      <c r="N91" s="222"/>
      <c r="O91" s="222"/>
      <c r="P91" s="222"/>
      <c r="Q91" s="222"/>
      <c r="R91" s="222"/>
      <c r="S91" s="222"/>
      <c r="T91" s="222"/>
      <c r="U91" s="222"/>
      <c r="V91" s="222"/>
      <c r="W91" s="222"/>
      <c r="X91" s="222"/>
      <c r="Y91" s="222"/>
      <c r="Z91" s="222"/>
      <c r="AA91" s="224"/>
    </row>
    <row r="92" spans="2:27" ht="12.75">
      <c r="D92" s="117"/>
    </row>
    <row r="93" spans="2:27" ht="12.75">
      <c r="B93" s="209"/>
      <c r="C93" s="210"/>
      <c r="D93" s="211"/>
      <c r="E93" s="210"/>
      <c r="F93" s="210"/>
      <c r="G93" s="210"/>
      <c r="H93" s="210"/>
      <c r="I93" s="210"/>
      <c r="J93" s="210"/>
      <c r="K93" s="210"/>
      <c r="L93" s="210"/>
      <c r="M93" s="210"/>
      <c r="N93" s="210"/>
      <c r="O93" s="210"/>
      <c r="P93" s="210"/>
      <c r="Q93" s="210"/>
      <c r="R93" s="210"/>
      <c r="S93" s="210"/>
      <c r="T93" s="210"/>
      <c r="U93" s="210"/>
      <c r="V93" s="210"/>
      <c r="W93" s="210"/>
      <c r="X93" s="210"/>
      <c r="Y93" s="210"/>
      <c r="Z93" s="210"/>
      <c r="AA93" s="212"/>
    </row>
    <row r="94" spans="2:27" ht="27.75">
      <c r="B94" s="213"/>
      <c r="C94" s="227" t="s">
        <v>223</v>
      </c>
      <c r="D94" s="228"/>
      <c r="E94" s="229"/>
      <c r="F94" s="229"/>
      <c r="G94" s="229"/>
      <c r="H94" s="229"/>
      <c r="I94" s="229"/>
      <c r="J94" s="229"/>
      <c r="K94" s="229"/>
      <c r="L94" s="229"/>
      <c r="M94" s="229"/>
      <c r="N94" s="229"/>
      <c r="O94" s="229"/>
      <c r="P94" s="229"/>
      <c r="Q94" s="229"/>
      <c r="R94" s="215"/>
      <c r="S94" s="215"/>
      <c r="T94" s="215"/>
      <c r="U94" s="215"/>
      <c r="V94" s="215"/>
      <c r="W94" s="215"/>
      <c r="X94" s="215"/>
      <c r="Y94" s="215"/>
      <c r="Z94" s="215"/>
      <c r="AA94" s="216"/>
    </row>
    <row r="95" spans="2:27" ht="12.75">
      <c r="B95" s="213"/>
      <c r="C95" s="229"/>
      <c r="D95" s="228"/>
      <c r="E95" s="229"/>
      <c r="F95" s="229"/>
      <c r="G95" s="229"/>
      <c r="H95" s="229"/>
      <c r="I95" s="229"/>
      <c r="J95" s="229"/>
      <c r="K95" s="229"/>
      <c r="L95" s="229"/>
      <c r="M95" s="229"/>
      <c r="N95" s="229"/>
      <c r="O95" s="229"/>
      <c r="P95" s="229"/>
      <c r="Q95" s="229"/>
      <c r="R95" s="215"/>
      <c r="S95" s="215"/>
      <c r="T95" s="215"/>
      <c r="U95" s="215"/>
      <c r="V95" s="215"/>
      <c r="W95" s="215"/>
      <c r="X95" s="215"/>
      <c r="Y95" s="225"/>
      <c r="Z95" s="215"/>
      <c r="AA95" s="216"/>
    </row>
    <row r="96" spans="2:27" ht="12.75">
      <c r="B96" s="213"/>
      <c r="C96" s="229"/>
      <c r="D96" s="228"/>
      <c r="E96" s="229"/>
      <c r="F96" s="229"/>
      <c r="G96" s="229"/>
      <c r="H96" s="229"/>
      <c r="I96" s="229"/>
      <c r="J96" s="229"/>
      <c r="K96" s="229"/>
      <c r="L96" s="229"/>
      <c r="M96" s="229"/>
      <c r="N96" s="229"/>
      <c r="O96" s="229"/>
      <c r="P96" s="229"/>
      <c r="Q96" s="229"/>
      <c r="R96" s="215"/>
      <c r="S96" s="215"/>
      <c r="T96" s="215"/>
      <c r="U96" s="215"/>
      <c r="V96" s="215"/>
      <c r="W96" s="215"/>
      <c r="X96" s="215"/>
      <c r="Y96" s="215"/>
      <c r="Z96" s="215"/>
      <c r="AA96" s="216"/>
    </row>
    <row r="97" spans="2:27" ht="18">
      <c r="B97" s="213"/>
      <c r="C97" s="230" t="s">
        <v>203</v>
      </c>
      <c r="D97" s="229"/>
      <c r="E97" s="229"/>
      <c r="F97" s="229"/>
      <c r="G97" s="229"/>
      <c r="H97" s="230" t="s">
        <v>224</v>
      </c>
      <c r="I97" s="229"/>
      <c r="J97" s="229"/>
      <c r="K97" s="229"/>
      <c r="L97" s="229"/>
      <c r="M97" s="229"/>
      <c r="N97" s="229"/>
      <c r="O97" s="229"/>
      <c r="P97" s="229"/>
      <c r="Q97" s="230" t="s">
        <v>225</v>
      </c>
      <c r="R97" s="217"/>
      <c r="S97" s="215"/>
      <c r="T97" s="215"/>
      <c r="U97" s="215"/>
      <c r="V97" s="225" t="str">
        <f>IF(F3="NEM Total", "No data for NEM Total of Outage duration", "")</f>
        <v/>
      </c>
      <c r="W97" s="215"/>
      <c r="X97" s="215"/>
      <c r="Y97" s="215"/>
      <c r="Z97" s="215"/>
      <c r="AA97" s="216"/>
    </row>
    <row r="98" spans="2:27" ht="18">
      <c r="B98" s="213"/>
      <c r="C98" s="217"/>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6"/>
    </row>
    <row r="99" spans="2:27" ht="12.75">
      <c r="B99" s="213"/>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6"/>
    </row>
    <row r="100" spans="2:27" ht="12.75">
      <c r="B100" s="213"/>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6"/>
    </row>
    <row r="101" spans="2:27" ht="12.75">
      <c r="B101" s="213"/>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6"/>
    </row>
    <row r="102" spans="2:27" ht="12.75">
      <c r="B102" s="213"/>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6"/>
    </row>
    <row r="103" spans="2:27" ht="12.75">
      <c r="B103" s="213"/>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6"/>
    </row>
    <row r="104" spans="2:27" ht="12.75">
      <c r="B104" s="213"/>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6"/>
    </row>
    <row r="105" spans="2:27" ht="12.75">
      <c r="B105" s="213"/>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6"/>
    </row>
    <row r="106" spans="2:27" ht="12.75">
      <c r="B106" s="213"/>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6"/>
    </row>
    <row r="107" spans="2:27" ht="12.75">
      <c r="B107" s="213"/>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6"/>
    </row>
    <row r="108" spans="2:27" ht="12.75">
      <c r="B108" s="213"/>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6"/>
    </row>
    <row r="109" spans="2:27" ht="12.75">
      <c r="B109" s="213"/>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6"/>
    </row>
    <row r="110" spans="2:27" ht="12.75">
      <c r="B110" s="213"/>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6"/>
    </row>
    <row r="111" spans="2:27" ht="12.75">
      <c r="B111" s="213"/>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6"/>
    </row>
    <row r="112" spans="2:27" ht="12.75">
      <c r="B112" s="213"/>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6"/>
    </row>
    <row r="113" spans="2:27" ht="12.75">
      <c r="B113" s="213"/>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6"/>
    </row>
    <row r="114" spans="2:27" ht="12.75">
      <c r="B114" s="213"/>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6"/>
    </row>
    <row r="115" spans="2:27" ht="12.75">
      <c r="B115" s="213"/>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6"/>
    </row>
    <row r="116" spans="2:27" ht="12.75">
      <c r="B116" s="213"/>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6"/>
    </row>
    <row r="117" spans="2:27" ht="12.75">
      <c r="B117" s="213"/>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6"/>
    </row>
    <row r="118" spans="2:27" ht="12.75">
      <c r="B118" s="213"/>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6"/>
    </row>
    <row r="119" spans="2:27" ht="12.75">
      <c r="B119" s="213"/>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6"/>
    </row>
    <row r="120" spans="2:27" ht="12.75">
      <c r="B120" s="213"/>
      <c r="C120" s="215"/>
      <c r="D120" s="214"/>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6"/>
    </row>
    <row r="121" spans="2:27" ht="12.75">
      <c r="B121" s="221"/>
      <c r="C121" s="222"/>
      <c r="D121" s="223"/>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4"/>
    </row>
    <row r="122" spans="2:27" ht="12.75">
      <c r="D122" s="117"/>
    </row>
    <row r="123" spans="2:27" ht="12.75">
      <c r="B123" s="209"/>
      <c r="C123" s="210"/>
      <c r="D123" s="211"/>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c r="AA123" s="212"/>
    </row>
    <row r="124" spans="2:27" ht="27.75">
      <c r="B124" s="213"/>
      <c r="C124" s="227" t="s">
        <v>226</v>
      </c>
      <c r="D124" s="228"/>
      <c r="E124" s="229"/>
      <c r="F124" s="229"/>
      <c r="G124" s="229"/>
      <c r="H124" s="229"/>
      <c r="I124" s="229"/>
      <c r="J124" s="229"/>
      <c r="K124" s="229"/>
      <c r="L124" s="229"/>
      <c r="M124" s="229"/>
      <c r="N124" s="229"/>
      <c r="O124" s="229"/>
      <c r="P124" s="229"/>
      <c r="Q124" s="229"/>
      <c r="R124" s="215"/>
      <c r="S124" s="215"/>
      <c r="T124" s="215"/>
      <c r="U124" s="215"/>
      <c r="V124" s="215"/>
      <c r="W124" s="215"/>
      <c r="X124" s="215"/>
      <c r="Y124" s="215"/>
      <c r="Z124" s="215"/>
      <c r="AA124" s="216"/>
    </row>
    <row r="125" spans="2:27" ht="12.75">
      <c r="B125" s="213"/>
      <c r="C125" s="229"/>
      <c r="D125" s="228"/>
      <c r="E125" s="229"/>
      <c r="F125" s="229"/>
      <c r="G125" s="229"/>
      <c r="H125" s="229"/>
      <c r="I125" s="229"/>
      <c r="J125" s="229"/>
      <c r="K125" s="229"/>
      <c r="L125" s="229"/>
      <c r="M125" s="229"/>
      <c r="N125" s="229"/>
      <c r="O125" s="229"/>
      <c r="P125" s="229"/>
      <c r="Q125" s="229"/>
      <c r="R125" s="215"/>
      <c r="S125" s="215"/>
      <c r="T125" s="215"/>
      <c r="U125" s="215"/>
      <c r="V125" s="215"/>
      <c r="W125" s="215"/>
      <c r="X125" s="215"/>
      <c r="Y125" s="215"/>
      <c r="Z125" s="215"/>
      <c r="AA125" s="216"/>
    </row>
    <row r="126" spans="2:27" ht="12.75">
      <c r="B126" s="213"/>
      <c r="C126" s="229"/>
      <c r="D126" s="228"/>
      <c r="E126" s="229"/>
      <c r="F126" s="229"/>
      <c r="G126" s="229"/>
      <c r="H126" s="229"/>
      <c r="I126" s="229"/>
      <c r="J126" s="229"/>
      <c r="K126" s="229"/>
      <c r="L126" s="229"/>
      <c r="M126" s="229"/>
      <c r="N126" s="229"/>
      <c r="O126" s="229"/>
      <c r="P126" s="229"/>
      <c r="Q126" s="229"/>
      <c r="R126" s="215"/>
      <c r="S126" s="215"/>
      <c r="T126" s="215"/>
      <c r="U126" s="215"/>
      <c r="V126" s="215"/>
      <c r="W126" s="215"/>
      <c r="X126" s="215"/>
      <c r="Y126" s="215"/>
      <c r="Z126" s="215"/>
      <c r="AA126" s="216"/>
    </row>
    <row r="127" spans="2:27" ht="18">
      <c r="B127" s="213"/>
      <c r="C127" s="230" t="s">
        <v>227</v>
      </c>
      <c r="D127" s="229"/>
      <c r="E127" s="229"/>
      <c r="F127" s="229"/>
      <c r="G127" s="229" t="str">
        <f>IF(F3="NEM Total", "No data for NEM Total of Maximum demand", "")</f>
        <v/>
      </c>
      <c r="H127" s="230" t="s">
        <v>228</v>
      </c>
      <c r="I127" s="229"/>
      <c r="J127" s="229"/>
      <c r="K127" s="229"/>
      <c r="L127" s="229"/>
      <c r="M127" s="229"/>
      <c r="N127" s="229"/>
      <c r="O127" s="229"/>
      <c r="P127" s="229"/>
      <c r="Q127" s="230" t="s">
        <v>229</v>
      </c>
      <c r="R127" s="217"/>
      <c r="S127" s="218"/>
      <c r="T127" s="215"/>
      <c r="U127" s="215"/>
      <c r="V127" s="215"/>
      <c r="W127" s="215"/>
      <c r="X127" s="215"/>
      <c r="Y127" s="215"/>
      <c r="Z127" s="215"/>
      <c r="AA127" s="216"/>
    </row>
    <row r="128" spans="2:27" ht="12.75">
      <c r="B128" s="213"/>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6"/>
    </row>
    <row r="129" spans="2:27" ht="12.75">
      <c r="B129" s="213"/>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6"/>
    </row>
    <row r="130" spans="2:27" ht="12.75">
      <c r="B130" s="213"/>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6"/>
    </row>
    <row r="131" spans="2:27" ht="12.75">
      <c r="B131" s="213"/>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6"/>
    </row>
    <row r="132" spans="2:27" ht="12.75">
      <c r="B132" s="213"/>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6"/>
    </row>
    <row r="133" spans="2:27" ht="12.75">
      <c r="B133" s="213"/>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6"/>
    </row>
    <row r="134" spans="2:27" ht="12.75">
      <c r="B134" s="213"/>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6"/>
    </row>
    <row r="135" spans="2:27" ht="12.75">
      <c r="B135" s="213"/>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6"/>
    </row>
    <row r="136" spans="2:27" ht="12.75">
      <c r="B136" s="213"/>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6"/>
    </row>
    <row r="137" spans="2:27" ht="12.75">
      <c r="B137" s="213"/>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6"/>
    </row>
    <row r="138" spans="2:27" ht="12.75">
      <c r="B138" s="213"/>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6"/>
    </row>
    <row r="139" spans="2:27" ht="12.75">
      <c r="B139" s="213"/>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6"/>
    </row>
    <row r="140" spans="2:27" ht="12.75">
      <c r="B140" s="213"/>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6"/>
    </row>
    <row r="141" spans="2:27" ht="12.75">
      <c r="B141" s="213"/>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6"/>
    </row>
    <row r="142" spans="2:27" ht="12.75">
      <c r="B142" s="213"/>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6"/>
    </row>
    <row r="143" spans="2:27" ht="12.75">
      <c r="B143" s="213"/>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6"/>
    </row>
    <row r="144" spans="2:27" ht="12.75">
      <c r="B144" s="213"/>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6"/>
    </row>
    <row r="145" spans="2:27" ht="12.75">
      <c r="B145" s="213"/>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6"/>
    </row>
    <row r="146" spans="2:27" ht="12.75">
      <c r="B146" s="213"/>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6"/>
    </row>
    <row r="147" spans="2:27" ht="12.75">
      <c r="B147" s="213"/>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6"/>
    </row>
    <row r="148" spans="2:27" ht="12.75">
      <c r="B148" s="213"/>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6"/>
    </row>
    <row r="149" spans="2:27" ht="12.75">
      <c r="B149" s="213"/>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6"/>
    </row>
    <row r="150" spans="2:27" ht="12.75">
      <c r="B150" s="213"/>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6"/>
    </row>
    <row r="151" spans="2:27" ht="12.75">
      <c r="B151" s="213"/>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6"/>
    </row>
    <row r="152" spans="2:27" ht="12.75">
      <c r="B152" s="221"/>
      <c r="C152" s="222"/>
      <c r="D152" s="222"/>
      <c r="E152" s="222"/>
      <c r="F152" s="222"/>
      <c r="G152" s="222"/>
      <c r="H152" s="222"/>
      <c r="I152" s="222"/>
      <c r="J152" s="222"/>
      <c r="K152" s="222"/>
      <c r="L152" s="222"/>
      <c r="M152" s="222"/>
      <c r="N152" s="222"/>
      <c r="O152" s="222"/>
      <c r="P152" s="222"/>
      <c r="Q152" s="222"/>
      <c r="R152" s="222"/>
      <c r="S152" s="222"/>
      <c r="T152" s="222"/>
      <c r="U152" s="222"/>
      <c r="V152" s="222"/>
      <c r="W152" s="222"/>
      <c r="X152" s="222"/>
      <c r="Y152" s="222"/>
      <c r="Z152" s="222"/>
      <c r="AA152" s="224"/>
    </row>
    <row r="153" spans="2:27" ht="12.75"/>
  </sheetData>
  <mergeCells count="1">
    <mergeCell ref="F3:J3"/>
  </mergeCells>
  <pageMargins left="0.25" right="0.25" top="0.75" bottom="0.75" header="0.3" footer="0.3"/>
  <pageSetup paperSize="8"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D6B65C-6F50-43A7-9CCE-92AED0D9A147}">
          <x14:formula1>
            <xm:f>'New data sheet'!$F$6:$T$6</xm:f>
          </x14:formula1>
          <xm:sqref>F3:J3</xm:sqref>
        </x14:dataValidation>
      </x14:dataValidations>
    </ext>
    <ext xmlns:x14="http://schemas.microsoft.com/office/spreadsheetml/2009/9/main" uri="{05C60535-1F16-4fd2-B633-F4F36F0B64E0}">
      <x14:sparklineGroups xmlns:xm="http://schemas.microsoft.com/office/excel/2006/main">
        <x14:sparklineGroup displayEmptyCellsAs="gap" first="1" last="1" xr2:uid="{ACE6AE7B-2EC7-46B7-B16D-23A9D2B13F48}">
          <x14:colorSeries rgb="FFE06026"/>
          <x14:colorNegative theme="6"/>
          <x14:colorAxis rgb="FF000000"/>
          <x14:colorMarkers theme="5" tint="-0.249977111117893"/>
          <x14:colorFirst theme="5" tint="-0.249977111117893"/>
          <x14:colorLast theme="5" tint="-0.249977111117893"/>
          <x14:colorHigh theme="5" tint="-0.249977111117893"/>
          <x14:colorLow theme="5" tint="-0.249977111117893"/>
          <x14:sparklines>
            <x14:sparkline>
              <xm:f>Calculations!P10:T10</xm:f>
              <xm:sqref>I10</xm:sqref>
            </x14:sparkline>
            <x14:sparkline>
              <xm:f>Calculations!P11:T11</xm:f>
              <xm:sqref>I11</xm:sqref>
            </x14:sparkline>
            <x14:sparkline>
              <xm:f>Calculations!P12:T12</xm:f>
              <xm:sqref>I12</xm:sqref>
            </x14:sparkline>
            <x14:sparkline>
              <xm:f>Calculations!P13:T13</xm:f>
              <xm:sqref>I13</xm:sqref>
            </x14:sparkline>
            <x14:sparkline>
              <xm:f>Calculations!P14:T14</xm:f>
              <xm:sqref>I14</xm:sqref>
            </x14:sparkline>
            <x14:sparkline>
              <xm:f>Calculations!P15:T15</xm:f>
              <xm:sqref>I15</xm:sqref>
            </x14:sparkline>
            <x14:sparkline>
              <xm:f>Calculations!P16:T16</xm:f>
              <xm:sqref>I16</xm:sqref>
            </x14:sparkline>
            <x14:sparkline>
              <xm:f>Calculations!P17:T17</xm:f>
              <xm:sqref>I17</xm:sqref>
            </x14:sparkline>
            <x14:sparkline>
              <xm:f>Calculations!P18:T18</xm:f>
              <xm:sqref>I18</xm:sqref>
            </x14:sparkline>
            <x14:sparkline>
              <xm:f>Calculations!P19:T19</xm:f>
              <xm:sqref>I19</xm:sqref>
            </x14:sparkline>
            <x14:sparkline>
              <xm:f>Calculations!P20:T20</xm:f>
              <xm:sqref>I20</xm:sqref>
            </x14:sparkline>
            <x14:sparkline>
              <xm:f>Calculations!P21:T21</xm:f>
              <xm:sqref>I21</xm:sqref>
            </x14:sparkline>
            <x14:sparkline>
              <xm:f>Calculations!P22:T22</xm:f>
              <xm:sqref>I22</xm:sqref>
            </x14:sparkline>
            <x14:sparkline>
              <xm:f>Calculations!P23:T23</xm:f>
              <xm:sqref>I23</xm:sqref>
            </x14:sparkline>
            <x14:sparkline>
              <xm:f>Calculations!P24:T24</xm:f>
              <xm:sqref>I24</xm:sqref>
            </x14:sparkline>
            <x14:sparkline>
              <xm:f>Calculations!P25:T25</xm:f>
              <xm:sqref>I25</xm:sqref>
            </x14:sparkline>
            <x14:sparkline>
              <xm:f>Calculations!P26:T26</xm:f>
              <xm:sqref>I26</xm:sqref>
            </x14:sparkline>
            <x14:sparkline>
              <xm:f>Calculations!P27:T27</xm:f>
              <xm:sqref>I27</xm:sqref>
            </x14:sparkline>
            <x14:sparkline>
              <xm:f>Calculations!P28:T28</xm:f>
              <xm:sqref>I28</xm:sqref>
            </x14:sparkline>
            <x14:sparkline>
              <xm:f>Calculations!P29:T29</xm:f>
              <xm:sqref>I29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41BF-AA82-418E-9D8D-84FBFD2014ED}">
  <sheetPr codeName="Sheet35">
    <tabColor rgb="FF00B050"/>
  </sheetPr>
  <dimension ref="D3:FY213"/>
  <sheetViews>
    <sheetView workbookViewId="0"/>
  </sheetViews>
  <sheetFormatPr defaultColWidth="9.140625" defaultRowHeight="12.75"/>
  <cols>
    <col min="1" max="3" width="3.5703125" style="35" customWidth="1"/>
    <col min="4" max="4" width="50.140625" style="35" customWidth="1"/>
    <col min="5" max="16" width="10.28515625" style="35" bestFit="1" customWidth="1"/>
    <col min="17" max="16384" width="9.140625" style="35"/>
  </cols>
  <sheetData>
    <row r="3" spans="4:181" s="118" customFormat="1" ht="20.25" thickBot="1">
      <c r="D3" s="118" t="s">
        <v>230</v>
      </c>
    </row>
    <row r="4" spans="4:181" ht="13.5" thickTop="1"/>
    <row r="5" spans="4:181" s="119" customFormat="1" ht="18" thickBot="1">
      <c r="D5" s="119" t="s">
        <v>209</v>
      </c>
    </row>
    <row r="6" spans="4:181" ht="13.5" thickTop="1"/>
    <row r="7" spans="4:181">
      <c r="D7" s="35" t="s">
        <v>231</v>
      </c>
      <c r="E7" s="35" t="str">
        <f>Dashboard!F3</f>
        <v>DNSP Total</v>
      </c>
    </row>
    <row r="8" spans="4:181" ht="13.5" thickBot="1"/>
    <row r="9" spans="4:181" ht="13.5" thickBot="1">
      <c r="E9" s="120" t="s">
        <v>1</v>
      </c>
      <c r="F9" s="121" t="s">
        <v>2</v>
      </c>
      <c r="G9" s="121" t="s">
        <v>3</v>
      </c>
      <c r="H9" s="121" t="s">
        <v>4</v>
      </c>
      <c r="I9" s="121" t="s">
        <v>5</v>
      </c>
      <c r="J9" s="121" t="s">
        <v>6</v>
      </c>
      <c r="K9" s="121" t="s">
        <v>7</v>
      </c>
      <c r="L9" s="121" t="s">
        <v>8</v>
      </c>
      <c r="M9" s="121" t="s">
        <v>9</v>
      </c>
      <c r="N9" s="121" t="s">
        <v>10</v>
      </c>
      <c r="O9" s="121">
        <v>2016</v>
      </c>
      <c r="P9" s="121">
        <v>2017</v>
      </c>
      <c r="Q9" s="121" t="s">
        <v>31</v>
      </c>
      <c r="R9" s="121" t="s">
        <v>32</v>
      </c>
      <c r="S9" s="121" t="s">
        <v>33</v>
      </c>
      <c r="T9" s="121" t="s">
        <v>34</v>
      </c>
      <c r="U9" s="122" t="s">
        <v>36</v>
      </c>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row>
    <row r="10" spans="4:181" ht="15">
      <c r="D10" s="124" t="s">
        <v>75</v>
      </c>
      <c r="E10" s="125">
        <f>INDEX('New data sheet'!$F:$T,MATCH(E$9&amp;$D10,'New data sheet'!$U:$U,0),MATCH($E$7,'New data sheet'!$F$6:$T$6,0))</f>
        <v>7196.2165214284705</v>
      </c>
      <c r="F10" s="126">
        <f>INDEX('New data sheet'!$F:$T,MATCH(F$9&amp;$D10,'New data sheet'!$U:$U,0),MATCH($E$7,'New data sheet'!$F$6:$T$6,0))</f>
        <v>7397.6782670441471</v>
      </c>
      <c r="G10" s="126">
        <f>INDEX('New data sheet'!$F:$T,MATCH(G$9&amp;$D10,'New data sheet'!$U:$U,0),MATCH($E$7,'New data sheet'!$F$6:$T$6,0))</f>
        <v>7692.680932122903</v>
      </c>
      <c r="H10" s="126">
        <f>INDEX('New data sheet'!$F:$T,MATCH(H$9&amp;$D10,'New data sheet'!$U:$U,0),MATCH($E$7,'New data sheet'!$F$6:$T$6,0))</f>
        <v>7967.6936105064024</v>
      </c>
      <c r="I10" s="126">
        <f>INDEX('New data sheet'!$F:$T,MATCH(I$9&amp;$D10,'New data sheet'!$U:$U,0),MATCH($E$7,'New data sheet'!$F$6:$T$6,0))</f>
        <v>8936.5940721139141</v>
      </c>
      <c r="J10" s="126">
        <f>INDEX('New data sheet'!$F:$T,MATCH(J$9&amp;$D10,'New data sheet'!$U:$U,0),MATCH($E$7,'New data sheet'!$F$6:$T$6,0))</f>
        <v>10052.405425459208</v>
      </c>
      <c r="K10" s="126">
        <f>INDEX('New data sheet'!$F:$T,MATCH(K$9&amp;$D10,'New data sheet'!$U:$U,0),MATCH($E$7,'New data sheet'!$F$6:$T$6,0))</f>
        <v>11339.024415476113</v>
      </c>
      <c r="L10" s="126">
        <f>INDEX('New data sheet'!$F:$T,MATCH(L$9&amp;$D10,'New data sheet'!$U:$U,0),MATCH($E$7,'New data sheet'!$F$6:$T$6,0))</f>
        <v>12562.974745682057</v>
      </c>
      <c r="M10" s="126">
        <f>INDEX('New data sheet'!$F:$T,MATCH(M$9&amp;$D10,'New data sheet'!$U:$U,0),MATCH($E$7,'New data sheet'!$F$6:$T$6,0))</f>
        <v>12949.138579394381</v>
      </c>
      <c r="N10" s="126">
        <f>INDEX('New data sheet'!$F:$T,MATCH(N$9&amp;$D10,'New data sheet'!$U:$U,0),MATCH($E$7,'New data sheet'!$F$6:$T$6,0))</f>
        <v>12903.606875913256</v>
      </c>
      <c r="O10" s="126">
        <f>INDEX('New data sheet'!$F:$T,MATCH(O$9&amp;$D10,'New data sheet'!$U:$U,0),MATCH($E$7,'New data sheet'!$F$6:$T$6,0))</f>
        <v>10403.741957032214</v>
      </c>
      <c r="P10" s="126">
        <f>INDEX('New data sheet'!$F:$T,MATCH(P$9&amp;$D10,'New data sheet'!$U:$U,0),MATCH($E$7,'New data sheet'!$F$6:$T$6,0))</f>
        <v>10302.619809406473</v>
      </c>
      <c r="Q10" s="126">
        <f>INDEX('New data sheet'!$F:$T,MATCH(Q$9&amp;$D10,'New data sheet'!$U:$U,0),MATCH($E$7,'New data sheet'!$F$6:$T$6,0))</f>
        <v>10120.673354574117</v>
      </c>
      <c r="R10" s="126">
        <f>INDEX('New data sheet'!$F:$T,MATCH(R$9&amp;$D10,'New data sheet'!$U:$U,0),MATCH($E$7,'New data sheet'!$F$6:$T$6,0))</f>
        <v>9952.7234357173656</v>
      </c>
      <c r="S10" s="126">
        <f>INDEX('New data sheet'!$F:$T,MATCH(S$9&amp;$D10,'New data sheet'!$U:$U,0),MATCH($E$7,'New data sheet'!$F$6:$T$6,0))</f>
        <v>9889.6669864188279</v>
      </c>
      <c r="T10" s="126">
        <f>INDEX('New data sheet'!$F:$T,MATCH(T$9&amp;$D10,'New data sheet'!$U:$U,0),MATCH($E$7,'New data sheet'!$F$6:$T$6,0))</f>
        <v>9172.6515678220003</v>
      </c>
      <c r="U10" s="127" t="e">
        <f>INDEX('New data sheet'!$F:$T,MATCH(U$9&amp;$D10,'New data sheet'!$U:$U,0),MATCH($E$7,'New data sheet'!$F$6:$T$6,0))</f>
        <v>#N/A</v>
      </c>
    </row>
    <row r="11" spans="4:181" ht="15">
      <c r="D11" s="128" t="s">
        <v>76</v>
      </c>
      <c r="E11" s="129">
        <f>INDEX('New data sheet'!$F:$T,MATCH(E$9&amp;$D11,'New data sheet'!$U:$U,0),MATCH($E$7,'New data sheet'!$F$6:$T$6,0))</f>
        <v>7548.3855692920542</v>
      </c>
      <c r="F11" s="130">
        <f>INDEX('New data sheet'!$F:$T,MATCH(F$9&amp;$D11,'New data sheet'!$U:$U,0),MATCH($E$7,'New data sheet'!$F$6:$T$6,0))</f>
        <v>7730.0647437288244</v>
      </c>
      <c r="G11" s="130">
        <f>INDEX('New data sheet'!$F:$T,MATCH(G$9&amp;$D11,'New data sheet'!$U:$U,0),MATCH($E$7,'New data sheet'!$F$6:$T$6,0))</f>
        <v>8009.8346423650046</v>
      </c>
      <c r="H11" s="130">
        <f>INDEX('New data sheet'!$F:$T,MATCH(H$9&amp;$D11,'New data sheet'!$U:$U,0),MATCH($E$7,'New data sheet'!$F$6:$T$6,0))</f>
        <v>8354.2540448862219</v>
      </c>
      <c r="I11" s="130">
        <f>INDEX('New data sheet'!$F:$T,MATCH(I$9&amp;$D11,'New data sheet'!$U:$U,0),MATCH($E$7,'New data sheet'!$F$6:$T$6,0))</f>
        <v>9091.7804670098503</v>
      </c>
      <c r="J11" s="130">
        <f>INDEX('New data sheet'!$F:$T,MATCH(J$9&amp;$D11,'New data sheet'!$U:$U,0),MATCH($E$7,'New data sheet'!$F$6:$T$6,0))</f>
        <v>9911.3253848691074</v>
      </c>
      <c r="K11" s="130">
        <f>INDEX('New data sheet'!$F:$T,MATCH(K$9&amp;$D11,'New data sheet'!$U:$U,0),MATCH($E$7,'New data sheet'!$F$6:$T$6,0))</f>
        <v>11060.055822210064</v>
      </c>
      <c r="L11" s="130">
        <f>INDEX('New data sheet'!$F:$T,MATCH(L$9&amp;$D11,'New data sheet'!$U:$U,0),MATCH($E$7,'New data sheet'!$F$6:$T$6,0))</f>
        <v>12323.352509372608</v>
      </c>
      <c r="M11" s="130">
        <f>INDEX('New data sheet'!$F:$T,MATCH(M$9&amp;$D11,'New data sheet'!$U:$U,0),MATCH($E$7,'New data sheet'!$F$6:$T$6,0))</f>
        <v>12630.681751088558</v>
      </c>
      <c r="N11" s="130">
        <f>INDEX('New data sheet'!$F:$T,MATCH(N$9&amp;$D11,'New data sheet'!$U:$U,0),MATCH($E$7,'New data sheet'!$F$6:$T$6,0))</f>
        <v>13074.216137788755</v>
      </c>
      <c r="O11" s="130">
        <f>INDEX('New data sheet'!$F:$T,MATCH(O$9&amp;$D11,'New data sheet'!$U:$U,0),MATCH($E$7,'New data sheet'!$F$6:$T$6,0))</f>
        <v>10472.38632132848</v>
      </c>
      <c r="P11" s="130">
        <f>INDEX('New data sheet'!$F:$T,MATCH(P$9&amp;$D11,'New data sheet'!$U:$U,0),MATCH($E$7,'New data sheet'!$F$6:$T$6,0))</f>
        <v>10742.497879334715</v>
      </c>
      <c r="Q11" s="130">
        <f>INDEX('New data sheet'!$F:$T,MATCH(Q$9&amp;$D11,'New data sheet'!$U:$U,0),MATCH($E$7,'New data sheet'!$F$6:$T$6,0))</f>
        <v>10216.170777867956</v>
      </c>
      <c r="R11" s="130">
        <f>INDEX('New data sheet'!$F:$T,MATCH(R$9&amp;$D11,'New data sheet'!$U:$U,0),MATCH($E$7,'New data sheet'!$F$6:$T$6,0))</f>
        <v>10040.555859754397</v>
      </c>
      <c r="S11" s="130">
        <f>INDEX('New data sheet'!$F:$T,MATCH(S$9&amp;$D11,'New data sheet'!$U:$U,0),MATCH($E$7,'New data sheet'!$F$6:$T$6,0))</f>
        <v>9888.7152996228979</v>
      </c>
      <c r="T11" s="130">
        <f>INDEX('New data sheet'!$F:$T,MATCH(T$9&amp;$D11,'New data sheet'!$U:$U,0),MATCH($E$7,'New data sheet'!$F$6:$T$6,0))</f>
        <v>9028.4239232709097</v>
      </c>
      <c r="U11" s="131" t="e">
        <f>INDEX('New data sheet'!$F:$T,MATCH(U$9&amp;$D11,'New data sheet'!$U:$U,0),MATCH($E$7,'New data sheet'!$F$6:$T$6,0))</f>
        <v>#N/A</v>
      </c>
    </row>
    <row r="12" spans="4:181" ht="15">
      <c r="D12" s="128" t="s">
        <v>46</v>
      </c>
      <c r="E12" s="129">
        <f>INDEX('New data sheet'!$F:$T,MATCH(E$9&amp;$D12,'New data sheet'!$U:$U,0),MATCH($E$7,'New data sheet'!$F$6:$T$6,0))</f>
        <v>43324.648915084217</v>
      </c>
      <c r="F12" s="130">
        <f>INDEX('New data sheet'!$F:$T,MATCH(F$9&amp;$D12,'New data sheet'!$U:$U,0),MATCH($E$7,'New data sheet'!$F$6:$T$6,0))</f>
        <v>46005.914070675128</v>
      </c>
      <c r="G12" s="130">
        <f>INDEX('New data sheet'!$F:$T,MATCH(G$9&amp;$D12,'New data sheet'!$U:$U,0),MATCH($E$7,'New data sheet'!$F$6:$T$6,0))</f>
        <v>48756.0821860793</v>
      </c>
      <c r="H12" s="130">
        <f>INDEX('New data sheet'!$F:$T,MATCH(H$9&amp;$D12,'New data sheet'!$U:$U,0),MATCH($E$7,'New data sheet'!$F$6:$T$6,0))</f>
        <v>51500.440423242937</v>
      </c>
      <c r="I12" s="130">
        <f>INDEX('New data sheet'!$F:$T,MATCH(I$9&amp;$D12,'New data sheet'!$U:$U,0),MATCH($E$7,'New data sheet'!$F$6:$T$6,0))</f>
        <v>57503.065620194029</v>
      </c>
      <c r="J12" s="130">
        <f>INDEX('New data sheet'!$F:$T,MATCH(J$9&amp;$D12,'New data sheet'!$U:$U,0),MATCH($E$7,'New data sheet'!$F$6:$T$6,0))</f>
        <v>63478.719210135787</v>
      </c>
      <c r="K12" s="130">
        <f>INDEX('New data sheet'!$F:$T,MATCH(K$9&amp;$D12,'New data sheet'!$U:$U,0),MATCH($E$7,'New data sheet'!$F$6:$T$6,0))</f>
        <v>69181.211677046609</v>
      </c>
      <c r="L12" s="130">
        <f>INDEX('New data sheet'!$F:$T,MATCH(L$9&amp;$D12,'New data sheet'!$U:$U,0),MATCH($E$7,'New data sheet'!$F$6:$T$6,0))</f>
        <v>74734.310072755281</v>
      </c>
      <c r="M12" s="130">
        <f>INDEX('New data sheet'!$F:$T,MATCH(M$9&amp;$D12,'New data sheet'!$U:$U,0),MATCH($E$7,'New data sheet'!$F$6:$T$6,0))</f>
        <v>79915.384994564942</v>
      </c>
      <c r="N12" s="130">
        <f>INDEX('New data sheet'!$F:$T,MATCH(N$9&amp;$D12,'New data sheet'!$U:$U,0),MATCH($E$7,'New data sheet'!$F$6:$T$6,0))</f>
        <v>79427.52255438565</v>
      </c>
      <c r="O12" s="130">
        <f>INDEX('New data sheet'!$F:$T,MATCH(O$9&amp;$D12,'New data sheet'!$U:$U,0),MATCH($E$7,'New data sheet'!$F$6:$T$6,0))</f>
        <v>76430.007329259606</v>
      </c>
      <c r="P12" s="130">
        <f>INDEX('New data sheet'!$F:$T,MATCH(P$9&amp;$D12,'New data sheet'!$U:$U,0),MATCH($E$7,'New data sheet'!$F$6:$T$6,0))</f>
        <v>78312.244090638109</v>
      </c>
      <c r="Q12" s="130">
        <f>INDEX('New data sheet'!$F:$T,MATCH(Q$9&amp;$D12,'New data sheet'!$U:$U,0),MATCH($E$7,'New data sheet'!$F$6:$T$6,0))</f>
        <v>79750.018225754553</v>
      </c>
      <c r="R12" s="130">
        <f>INDEX('New data sheet'!$F:$T,MATCH(R$9&amp;$D12,'New data sheet'!$U:$U,0),MATCH($E$7,'New data sheet'!$F$6:$T$6,0))</f>
        <v>80938.309348730865</v>
      </c>
      <c r="S12" s="130">
        <f>INDEX('New data sheet'!$F:$T,MATCH(S$9&amp;$D12,'New data sheet'!$U:$U,0),MATCH($E$7,'New data sheet'!$F$6:$T$6,0))</f>
        <v>81324.142012795972</v>
      </c>
      <c r="T12" s="130">
        <f>INDEX('New data sheet'!$F:$T,MATCH(T$9&amp;$D12,'New data sheet'!$U:$U,0),MATCH($E$7,'New data sheet'!$F$6:$T$6,0))</f>
        <v>79818.148027558287</v>
      </c>
      <c r="U12" s="131" t="e">
        <f>INDEX('New data sheet'!$F:$T,MATCH(U$9&amp;$D12,'New data sheet'!$U:$U,0),MATCH($E$7,'New data sheet'!$F$6:$T$6,0))</f>
        <v>#N/A</v>
      </c>
    </row>
    <row r="13" spans="4:181" ht="15">
      <c r="D13" s="128" t="s">
        <v>45</v>
      </c>
      <c r="E13" s="129">
        <f>INDEX('New data sheet'!$F:$T,MATCH(E$9&amp;$D13,'New data sheet'!$U:$U,0),MATCH($E$7,'New data sheet'!$F$6:$T$6,0))</f>
        <v>42802.209930211786</v>
      </c>
      <c r="F13" s="130">
        <f>INDEX('New data sheet'!$F:$T,MATCH(F$9&amp;$D13,'New data sheet'!$U:$U,0),MATCH($E$7,'New data sheet'!$F$6:$T$6,0))</f>
        <v>45951.107597812937</v>
      </c>
      <c r="G13" s="130">
        <f>INDEX('New data sheet'!$F:$T,MATCH(G$9&amp;$D13,'New data sheet'!$U:$U,0),MATCH($E$7,'New data sheet'!$F$6:$T$6,0))</f>
        <v>48464.636716870205</v>
      </c>
      <c r="H13" s="130">
        <f>INDEX('New data sheet'!$F:$T,MATCH(H$9&amp;$D13,'New data sheet'!$U:$U,0),MATCH($E$7,'New data sheet'!$F$6:$T$6,0))</f>
        <v>52220.291269234323</v>
      </c>
      <c r="I13" s="130">
        <f>INDEX('New data sheet'!$F:$T,MATCH(I$9&amp;$D13,'New data sheet'!$U:$U,0),MATCH($E$7,'New data sheet'!$F$6:$T$6,0))</f>
        <v>57346.830798735624</v>
      </c>
      <c r="J13" s="130">
        <f>INDEX('New data sheet'!$F:$T,MATCH(J$9&amp;$D13,'New data sheet'!$U:$U,0),MATCH($E$7,'New data sheet'!$F$6:$T$6,0))</f>
        <v>61968.099683228553</v>
      </c>
      <c r="K13" s="130">
        <f>INDEX('New data sheet'!$F:$T,MATCH(K$9&amp;$D13,'New data sheet'!$U:$U,0),MATCH($E$7,'New data sheet'!$F$6:$T$6,0))</f>
        <v>66838.506120545484</v>
      </c>
      <c r="L13" s="130">
        <f>INDEX('New data sheet'!$F:$T,MATCH(L$9&amp;$D13,'New data sheet'!$U:$U,0),MATCH($E$7,'New data sheet'!$F$6:$T$6,0))</f>
        <v>70664.475550085495</v>
      </c>
      <c r="M13" s="130">
        <f>INDEX('New data sheet'!$F:$T,MATCH(M$9&amp;$D13,'New data sheet'!$U:$U,0),MATCH($E$7,'New data sheet'!$F$6:$T$6,0))</f>
        <v>72873.241299198402</v>
      </c>
      <c r="N13" s="130">
        <f>INDEX('New data sheet'!$F:$T,MATCH(N$9&amp;$D13,'New data sheet'!$U:$U,0),MATCH($E$7,'New data sheet'!$F$6:$T$6,0))</f>
        <v>74254.311501698539</v>
      </c>
      <c r="O13" s="130">
        <f>INDEX('New data sheet'!$F:$T,MATCH(O$9&amp;$D13,'New data sheet'!$U:$U,0),MATCH($E$7,'New data sheet'!$F$6:$T$6,0))</f>
        <v>75027.656231243105</v>
      </c>
      <c r="P13" s="130">
        <f>INDEX('New data sheet'!$F:$T,MATCH(P$9&amp;$D13,'New data sheet'!$U:$U,0),MATCH($E$7,'New data sheet'!$F$6:$T$6,0))</f>
        <v>75542.596677084148</v>
      </c>
      <c r="Q13" s="130">
        <f>INDEX('New data sheet'!$F:$T,MATCH(Q$9&amp;$D13,'New data sheet'!$U:$U,0),MATCH($E$7,'New data sheet'!$F$6:$T$6,0))</f>
        <v>76584.389789426205</v>
      </c>
      <c r="R13" s="130">
        <f>INDEX('New data sheet'!$F:$T,MATCH(R$9&amp;$D13,'New data sheet'!$U:$U,0),MATCH($E$7,'New data sheet'!$F$6:$T$6,0))</f>
        <v>77855.474256939691</v>
      </c>
      <c r="S13" s="130">
        <f>INDEX('New data sheet'!$F:$T,MATCH(S$9&amp;$D13,'New data sheet'!$U:$U,0),MATCH($E$7,'New data sheet'!$F$6:$T$6,0))</f>
        <v>79102.380572343231</v>
      </c>
      <c r="T13" s="130">
        <f>INDEX('New data sheet'!$F:$T,MATCH(T$9&amp;$D13,'New data sheet'!$U:$U,0),MATCH($E$7,'New data sheet'!$F$6:$T$6,0))</f>
        <v>79854.503766807873</v>
      </c>
      <c r="U13" s="131" t="e">
        <f>INDEX('New data sheet'!$F:$T,MATCH(U$9&amp;$D13,'New data sheet'!$U:$U,0),MATCH($E$7,'New data sheet'!$F$6:$T$6,0))</f>
        <v>#N/A</v>
      </c>
    </row>
    <row r="14" spans="4:181" ht="15.75">
      <c r="D14" s="128" t="s">
        <v>48</v>
      </c>
      <c r="E14" s="129">
        <f>INDEX('New data sheet'!$F:$T,MATCH(E$9&amp;$D14,'New data sheet'!$U:$U,0),MATCH($E$7,'New data sheet'!$F$6:$T$6,0))</f>
        <v>4106.3272701597889</v>
      </c>
      <c r="F14" s="130">
        <f>INDEX('New data sheet'!$F:$T,MATCH(F$9&amp;$D14,'New data sheet'!$U:$U,0),MATCH($E$7,'New data sheet'!$F$6:$T$6,0))</f>
        <v>4654.0173739610345</v>
      </c>
      <c r="G14" s="130">
        <f>INDEX('New data sheet'!$F:$T,MATCH(G$9&amp;$D14,'New data sheet'!$U:$U,0),MATCH($E$7,'New data sheet'!$F$6:$T$6,0))</f>
        <v>4925.7992508666903</v>
      </c>
      <c r="H14" s="130">
        <f>INDEX('New data sheet'!$F:$T,MATCH(H$9&amp;$D14,'New data sheet'!$U:$U,0),MATCH($E$7,'New data sheet'!$F$6:$T$6,0))</f>
        <v>5089.7129440821318</v>
      </c>
      <c r="I14" s="130">
        <f>INDEX('New data sheet'!$F:$T,MATCH(I$9&amp;$D14,'New data sheet'!$U:$U,0),MATCH($E$7,'New data sheet'!$F$6:$T$6,0))</f>
        <v>6638.6697215349086</v>
      </c>
      <c r="J14" s="130">
        <f>INDEX('New data sheet'!$F:$T,MATCH(J$9&amp;$D14,'New data sheet'!$U:$U,0),MATCH($E$7,'New data sheet'!$F$6:$T$6,0))</f>
        <v>8046.5517132696577</v>
      </c>
      <c r="K14" s="130">
        <f>INDEX('New data sheet'!$F:$T,MATCH(K$9&amp;$D14,'New data sheet'!$U:$U,0),MATCH($E$7,'New data sheet'!$F$6:$T$6,0))</f>
        <v>8241.615129994645</v>
      </c>
      <c r="L14" s="130">
        <f>INDEX('New data sheet'!$F:$T,MATCH(L$9&amp;$D14,'New data sheet'!$U:$U,0),MATCH($E$7,'New data sheet'!$F$6:$T$6,0))</f>
        <v>8176.2027500113654</v>
      </c>
      <c r="M14" s="130">
        <f>INDEX('New data sheet'!$F:$T,MATCH(M$9&amp;$D14,'New data sheet'!$U:$U,0),MATCH($E$7,'New data sheet'!$F$6:$T$6,0))</f>
        <v>8114.4271346240384</v>
      </c>
      <c r="N14" s="130">
        <f>INDEX('New data sheet'!$F:$T,MATCH(N$9&amp;$D14,'New data sheet'!$U:$U,0),MATCH($E$7,'New data sheet'!$F$6:$T$6,0))</f>
        <v>6313.3900519279141</v>
      </c>
      <c r="O14" s="130">
        <f>INDEX('New data sheet'!$F:$T,MATCH(O$9&amp;$D14,'New data sheet'!$U:$U,0),MATCH($E$7,'New data sheet'!$F$6:$T$6,0))</f>
        <v>4942.3633007666449</v>
      </c>
      <c r="P14" s="130">
        <f>INDEX('New data sheet'!$F:$T,MATCH(P$9&amp;$D14,'New data sheet'!$U:$U,0),MATCH($E$7,'New data sheet'!$F$6:$T$6,0))</f>
        <v>4955.1147466032808</v>
      </c>
      <c r="Q14" s="130">
        <f>INDEX('New data sheet'!$F:$T,MATCH(Q$9&amp;$D14,'New data sheet'!$U:$U,0),MATCH($E$7,'New data sheet'!$F$6:$T$6,0))</f>
        <v>4650.6378218499876</v>
      </c>
      <c r="R14" s="130">
        <f>INDEX('New data sheet'!$F:$T,MATCH(R$9&amp;$D14,'New data sheet'!$U:$U,0),MATCH($E$7,'New data sheet'!$F$6:$T$6,0))</f>
        <v>4426.0243913866279</v>
      </c>
      <c r="S14" s="130">
        <f>INDEX('New data sheet'!$F:$T,MATCH(S$9&amp;$D14,'New data sheet'!$U:$U,0),MATCH($E$7,'New data sheet'!$F$6:$T$6,0))</f>
        <v>4616.6222586440917</v>
      </c>
      <c r="T14" s="130">
        <f>INDEX('New data sheet'!$F:$T,MATCH(T$9&amp;$D14,'New data sheet'!$U:$U,0),MATCH($E$7,'New data sheet'!$F$6:$T$6,0))</f>
        <v>4055.8674947940722</v>
      </c>
      <c r="U14" s="131" t="e">
        <f>INDEX('New data sheet'!$F:$T,MATCH(U$9&amp;$D14,'New data sheet'!$U:$U,0),MATCH($E$7,'New data sheet'!$F$6:$T$6,0))</f>
        <v>#N/A</v>
      </c>
      <c r="X14" s="132"/>
    </row>
    <row r="15" spans="4:181" ht="15">
      <c r="D15" s="128" t="s">
        <v>49</v>
      </c>
      <c r="E15" s="129">
        <f>INDEX('New data sheet'!$F:$T,MATCH(E$9&amp;$D15,'New data sheet'!$U:$U,0),MATCH($E$7,'New data sheet'!$F$6:$T$6,0))</f>
        <v>4644.497342557368</v>
      </c>
      <c r="F15" s="130">
        <f>INDEX('New data sheet'!$F:$T,MATCH(F$9&amp;$D15,'New data sheet'!$U:$U,0),MATCH($E$7,'New data sheet'!$F$6:$T$6,0))</f>
        <v>5010.5207689818944</v>
      </c>
      <c r="G15" s="130">
        <f>INDEX('New data sheet'!$F:$T,MATCH(G$9&amp;$D15,'New data sheet'!$U:$U,0),MATCH($E$7,'New data sheet'!$F$6:$T$6,0))</f>
        <v>5006.7326196761005</v>
      </c>
      <c r="H15" s="130">
        <f>INDEX('New data sheet'!$F:$T,MATCH(H$9&amp;$D15,'New data sheet'!$U:$U,0),MATCH($E$7,'New data sheet'!$F$6:$T$6,0))</f>
        <v>6014.4790577660815</v>
      </c>
      <c r="I15" s="130">
        <f>INDEX('New data sheet'!$F:$T,MATCH(I$9&amp;$D15,'New data sheet'!$U:$U,0),MATCH($E$7,'New data sheet'!$F$6:$T$6,0))</f>
        <v>6467.2530145510254</v>
      </c>
      <c r="J15" s="130">
        <f>INDEX('New data sheet'!$F:$T,MATCH(J$9&amp;$D15,'New data sheet'!$U:$U,0),MATCH($E$7,'New data sheet'!$F$6:$T$6,0))</f>
        <v>7150.8468451549616</v>
      </c>
      <c r="K15" s="130">
        <f>INDEX('New data sheet'!$F:$T,MATCH(K$9&amp;$D15,'New data sheet'!$U:$U,0),MATCH($E$7,'New data sheet'!$F$6:$T$6,0))</f>
        <v>7275.5390744491388</v>
      </c>
      <c r="L15" s="130">
        <f>INDEX('New data sheet'!$F:$T,MATCH(L$9&amp;$D15,'New data sheet'!$U:$U,0),MATCH($E$7,'New data sheet'!$F$6:$T$6,0))</f>
        <v>6633.4159047584772</v>
      </c>
      <c r="M15" s="130">
        <f>INDEX('New data sheet'!$F:$T,MATCH(M$9&amp;$D15,'New data sheet'!$U:$U,0),MATCH($E$7,'New data sheet'!$F$6:$T$6,0))</f>
        <v>5567.4049917655657</v>
      </c>
      <c r="N15" s="130">
        <f>INDEX('New data sheet'!$F:$T,MATCH(N$9&amp;$D15,'New data sheet'!$U:$U,0),MATCH($E$7,'New data sheet'!$F$6:$T$6,0))</f>
        <v>4916.8643517355595</v>
      </c>
      <c r="O15" s="130">
        <f>INDEX('New data sheet'!$F:$T,MATCH(O$9&amp;$D15,'New data sheet'!$U:$U,0),MATCH($E$7,'New data sheet'!$F$6:$T$6,0))</f>
        <v>3798.0839450379531</v>
      </c>
      <c r="P15" s="130">
        <f>INDEX('New data sheet'!$F:$T,MATCH(P$9&amp;$D15,'New data sheet'!$U:$U,0),MATCH($E$7,'New data sheet'!$F$6:$T$6,0))</f>
        <v>3829.363894802324</v>
      </c>
      <c r="Q15" s="130">
        <f>INDEX('New data sheet'!$F:$T,MATCH(Q$9&amp;$D15,'New data sheet'!$U:$U,0),MATCH($E$7,'New data sheet'!$F$6:$T$6,0))</f>
        <v>4191.6025533963457</v>
      </c>
      <c r="R15" s="130">
        <f>INDEX('New data sheet'!$F:$T,MATCH(R$9&amp;$D15,'New data sheet'!$U:$U,0),MATCH($E$7,'New data sheet'!$F$6:$T$6,0))</f>
        <v>4439.0891835171587</v>
      </c>
      <c r="S15" s="130">
        <f>INDEX('New data sheet'!$F:$T,MATCH(S$9&amp;$D15,'New data sheet'!$U:$U,0),MATCH($E$7,'New data sheet'!$F$6:$T$6,0))</f>
        <v>4343.6039172966985</v>
      </c>
      <c r="T15" s="130">
        <f>INDEX('New data sheet'!$F:$T,MATCH(T$9&amp;$D15,'New data sheet'!$U:$U,0),MATCH($E$7,'New data sheet'!$F$6:$T$6,0))</f>
        <v>4106.7560353508024</v>
      </c>
      <c r="U15" s="131" t="e">
        <f>INDEX('New data sheet'!$F:$T,MATCH(U$9&amp;$D15,'New data sheet'!$U:$U,0),MATCH($E$7,'New data sheet'!$F$6:$T$6,0))</f>
        <v>#N/A</v>
      </c>
    </row>
    <row r="16" spans="4:181" ht="15">
      <c r="D16" s="128" t="s">
        <v>50</v>
      </c>
      <c r="E16" s="129">
        <f>INDEX('New data sheet'!$F:$T,MATCH(E$9&amp;$D16,'New data sheet'!$U:$U,0),MATCH($E$7,'New data sheet'!$F$6:$T$6,0))</f>
        <v>2688.6525424542988</v>
      </c>
      <c r="F16" s="130">
        <f>INDEX('New data sheet'!$F:$T,MATCH(F$9&amp;$D16,'New data sheet'!$U:$U,0),MATCH($E$7,'New data sheet'!$F$6:$T$6,0))</f>
        <v>2835.3978971588504</v>
      </c>
      <c r="G16" s="130">
        <f>INDEX('New data sheet'!$F:$T,MATCH(G$9&amp;$D16,'New data sheet'!$U:$U,0),MATCH($E$7,'New data sheet'!$F$6:$T$6,0))</f>
        <v>2960.2202832337634</v>
      </c>
      <c r="H16" s="130">
        <f>INDEX('New data sheet'!$F:$T,MATCH(H$9&amp;$D16,'New data sheet'!$U:$U,0),MATCH($E$7,'New data sheet'!$F$6:$T$6,0))</f>
        <v>2992.1047994400424</v>
      </c>
      <c r="I16" s="130">
        <f>INDEX('New data sheet'!$F:$T,MATCH(I$9&amp;$D16,'New data sheet'!$U:$U,0),MATCH($E$7,'New data sheet'!$F$6:$T$6,0))</f>
        <v>3337.4029041441295</v>
      </c>
      <c r="J16" s="130">
        <f>INDEX('New data sheet'!$F:$T,MATCH(J$9&amp;$D16,'New data sheet'!$U:$U,0),MATCH($E$7,'New data sheet'!$F$6:$T$6,0))</f>
        <v>3519.4615411217201</v>
      </c>
      <c r="K16" s="130">
        <f>INDEX('New data sheet'!$F:$T,MATCH(K$9&amp;$D16,'New data sheet'!$U:$U,0),MATCH($E$7,'New data sheet'!$F$6:$T$6,0))</f>
        <v>3619.1043845953118</v>
      </c>
      <c r="L16" s="130">
        <f>INDEX('New data sheet'!$F:$T,MATCH(L$9&amp;$D16,'New data sheet'!$U:$U,0),MATCH($E$7,'New data sheet'!$F$6:$T$6,0))</f>
        <v>3692.1319764769714</v>
      </c>
      <c r="M16" s="130">
        <f>INDEX('New data sheet'!$F:$T,MATCH(M$9&amp;$D16,'New data sheet'!$U:$U,0),MATCH($E$7,'New data sheet'!$F$6:$T$6,0))</f>
        <v>3705.0685659254623</v>
      </c>
      <c r="N16" s="130">
        <f>INDEX('New data sheet'!$F:$T,MATCH(N$9&amp;$D16,'New data sheet'!$U:$U,0),MATCH($E$7,'New data sheet'!$F$6:$T$6,0))</f>
        <v>3162.5271225192805</v>
      </c>
      <c r="O16" s="130">
        <f>INDEX('New data sheet'!$F:$T,MATCH(O$9&amp;$D16,'New data sheet'!$U:$U,0),MATCH($E$7,'New data sheet'!$F$6:$T$6,0))</f>
        <v>3170.3534508661382</v>
      </c>
      <c r="P16" s="130">
        <f>INDEX('New data sheet'!$F:$T,MATCH(P$9&amp;$D16,'New data sheet'!$U:$U,0),MATCH($E$7,'New data sheet'!$F$6:$T$6,0))</f>
        <v>3202.4539048428096</v>
      </c>
      <c r="Q16" s="130">
        <f>INDEX('New data sheet'!$F:$T,MATCH(Q$9&amp;$D16,'New data sheet'!$U:$U,0),MATCH($E$7,'New data sheet'!$F$6:$T$6,0))</f>
        <v>3239.8167611468789</v>
      </c>
      <c r="R16" s="130">
        <f>INDEX('New data sheet'!$F:$T,MATCH(R$9&amp;$D16,'New data sheet'!$U:$U,0),MATCH($E$7,'New data sheet'!$F$6:$T$6,0))</f>
        <v>3294.0955697038676</v>
      </c>
      <c r="S16" s="130">
        <f>INDEX('New data sheet'!$F:$T,MATCH(S$9&amp;$D16,'New data sheet'!$U:$U,0),MATCH($E$7,'New data sheet'!$F$6:$T$6,0))</f>
        <v>3373.5862421809088</v>
      </c>
      <c r="T16" s="130">
        <f>INDEX('New data sheet'!$F:$T,MATCH(T$9&amp;$D16,'New data sheet'!$U:$U,0),MATCH($E$7,'New data sheet'!$F$6:$T$6,0))</f>
        <v>3338.2805073136119</v>
      </c>
      <c r="U16" s="131" t="e">
        <f>INDEX('New data sheet'!$F:$T,MATCH(U$9&amp;$D16,'New data sheet'!$U:$U,0),MATCH($E$7,'New data sheet'!$F$6:$T$6,0))</f>
        <v>#N/A</v>
      </c>
    </row>
    <row r="17" spans="4:21" ht="15">
      <c r="D17" s="128" t="s">
        <v>51</v>
      </c>
      <c r="E17" s="129">
        <f>INDEX('New data sheet'!$F:$T,MATCH(E$9&amp;$D17,'New data sheet'!$U:$U,0),MATCH($E$7,'New data sheet'!$F$6:$T$6,0))</f>
        <v>2640.5581142728774</v>
      </c>
      <c r="F17" s="130">
        <f>INDEX('New data sheet'!$F:$T,MATCH(F$9&amp;$D17,'New data sheet'!$U:$U,0),MATCH($E$7,'New data sheet'!$F$6:$T$6,0))</f>
        <v>2687.5008938610586</v>
      </c>
      <c r="G17" s="130">
        <f>INDEX('New data sheet'!$F:$T,MATCH(G$9&amp;$D17,'New data sheet'!$U:$U,0),MATCH($E$7,'New data sheet'!$F$6:$T$6,0))</f>
        <v>3089.8815632742621</v>
      </c>
      <c r="H17" s="130">
        <f>INDEX('New data sheet'!$F:$T,MATCH(H$9&amp;$D17,'New data sheet'!$U:$U,0),MATCH($E$7,'New data sheet'!$F$6:$T$6,0))</f>
        <v>3088.3955527750409</v>
      </c>
      <c r="I17" s="130">
        <f>INDEX('New data sheet'!$F:$T,MATCH(I$9&amp;$D17,'New data sheet'!$U:$U,0),MATCH($E$7,'New data sheet'!$F$6:$T$6,0))</f>
        <v>3185.3727550020262</v>
      </c>
      <c r="J17" s="130">
        <f>INDEX('New data sheet'!$F:$T,MATCH(J$9&amp;$D17,'New data sheet'!$U:$U,0),MATCH($E$7,'New data sheet'!$F$6:$T$6,0))</f>
        <v>3409.4000375575965</v>
      </c>
      <c r="K17" s="130">
        <f>INDEX('New data sheet'!$F:$T,MATCH(K$9&amp;$D17,'New data sheet'!$U:$U,0),MATCH($E$7,'New data sheet'!$F$6:$T$6,0))</f>
        <v>3743.1341706233889</v>
      </c>
      <c r="L17" s="130">
        <f>INDEX('New data sheet'!$F:$T,MATCH(L$9&amp;$D17,'New data sheet'!$U:$U,0),MATCH($E$7,'New data sheet'!$F$6:$T$6,0))</f>
        <v>3506.69708896459</v>
      </c>
      <c r="M17" s="130">
        <f>INDEX('New data sheet'!$F:$T,MATCH(M$9&amp;$D17,'New data sheet'!$U:$U,0),MATCH($E$7,'New data sheet'!$F$6:$T$6,0))</f>
        <v>3542.2777104503934</v>
      </c>
      <c r="N17" s="130">
        <f>INDEX('New data sheet'!$F:$T,MATCH(N$9&amp;$D17,'New data sheet'!$U:$U,0),MATCH($E$7,'New data sheet'!$F$6:$T$6,0))</f>
        <v>3549.3958968382117</v>
      </c>
      <c r="O17" s="130">
        <f>INDEX('New data sheet'!$F:$T,MATCH(O$9&amp;$D17,'New data sheet'!$U:$U,0),MATCH($E$7,'New data sheet'!$F$6:$T$6,0))</f>
        <v>3363.1159127016563</v>
      </c>
      <c r="P17" s="130">
        <f>INDEX('New data sheet'!$F:$T,MATCH(P$9&amp;$D17,'New data sheet'!$U:$U,0),MATCH($E$7,'New data sheet'!$F$6:$T$6,0))</f>
        <v>3271.5727704307042</v>
      </c>
      <c r="Q17" s="130">
        <f>INDEX('New data sheet'!$F:$T,MATCH(Q$9&amp;$D17,'New data sheet'!$U:$U,0),MATCH($E$7,'New data sheet'!$F$6:$T$6,0))</f>
        <v>3142.5364065701619</v>
      </c>
      <c r="R17" s="130">
        <f>INDEX('New data sheet'!$F:$T,MATCH(R$9&amp;$D17,'New data sheet'!$U:$U,0),MATCH($E$7,'New data sheet'!$F$6:$T$6,0))</f>
        <v>3141.0786534613899</v>
      </c>
      <c r="S17" s="130">
        <f>INDEX('New data sheet'!$F:$T,MATCH(S$9&amp;$D17,'New data sheet'!$U:$U,0),MATCH($E$7,'New data sheet'!$F$6:$T$6,0))</f>
        <v>2990.0043002391858</v>
      </c>
      <c r="T17" s="130">
        <f>INDEX('New data sheet'!$F:$T,MATCH(T$9&amp;$D17,'New data sheet'!$U:$U,0),MATCH($E$7,'New data sheet'!$F$6:$T$6,0))</f>
        <v>3007.9022472620359</v>
      </c>
      <c r="U17" s="131" t="e">
        <f>INDEX('New data sheet'!$F:$T,MATCH(U$9&amp;$D17,'New data sheet'!$U:$U,0),MATCH($E$7,'New data sheet'!$F$6:$T$6,0))</f>
        <v>#N/A</v>
      </c>
    </row>
    <row r="18" spans="4:21" ht="15">
      <c r="D18" s="128" t="s">
        <v>177</v>
      </c>
      <c r="E18" s="129">
        <f>INDEX('New data sheet'!$F:$T,MATCH(E$9&amp;$D18,'New data sheet'!$U:$U,0),MATCH($E$7,'New data sheet'!$F$6:$T$6,0))</f>
        <v>145.96435781652701</v>
      </c>
      <c r="F18" s="130">
        <f>INDEX('New data sheet'!$F:$T,MATCH(F$9&amp;$D18,'New data sheet'!$U:$U,0),MATCH($E$7,'New data sheet'!$F$6:$T$6,0))</f>
        <v>129.29001155548983</v>
      </c>
      <c r="G18" s="130">
        <f>INDEX('New data sheet'!$F:$T,MATCH(G$9&amp;$D18,'New data sheet'!$U:$U,0),MATCH($E$7,'New data sheet'!$F$6:$T$6,0))</f>
        <v>127.48934184451279</v>
      </c>
      <c r="H18" s="130">
        <f>INDEX('New data sheet'!$F:$T,MATCH(H$9&amp;$D18,'New data sheet'!$U:$U,0),MATCH($E$7,'New data sheet'!$F$6:$T$6,0))</f>
        <v>143.21468253506606</v>
      </c>
      <c r="I18" s="130">
        <f>INDEX('New data sheet'!$F:$T,MATCH(I$9&amp;$D18,'New data sheet'!$U:$U,0),MATCH($E$7,'New data sheet'!$F$6:$T$6,0))</f>
        <v>128.66270337538606</v>
      </c>
      <c r="J18" s="130">
        <f>INDEX('New data sheet'!$F:$T,MATCH(J$9&amp;$D18,'New data sheet'!$U:$U,0),MATCH($E$7,'New data sheet'!$F$6:$T$6,0))</f>
        <v>126.20774105726819</v>
      </c>
      <c r="K18" s="130">
        <f>INDEX('New data sheet'!$F:$T,MATCH(K$9&amp;$D18,'New data sheet'!$U:$U,0),MATCH($E$7,'New data sheet'!$F$6:$T$6,0))</f>
        <v>120.36870906747794</v>
      </c>
      <c r="L18" s="130">
        <f>INDEX('New data sheet'!$F:$T,MATCH(L$9&amp;$D18,'New data sheet'!$U:$U,0),MATCH($E$7,'New data sheet'!$F$6:$T$6,0))</f>
        <v>118.43096985005573</v>
      </c>
      <c r="M18" s="130">
        <f>INDEX('New data sheet'!$F:$T,MATCH(M$9&amp;$D18,'New data sheet'!$U:$U,0),MATCH($E$7,'New data sheet'!$F$6:$T$6,0))</f>
        <v>118.10094574836002</v>
      </c>
      <c r="N18" s="130">
        <f>INDEX('New data sheet'!$F:$T,MATCH(N$9&amp;$D18,'New data sheet'!$U:$U,0),MATCH($E$7,'New data sheet'!$F$6:$T$6,0))</f>
        <v>117.72577026421773</v>
      </c>
      <c r="O18" s="130">
        <f>INDEX('New data sheet'!$F:$T,MATCH(O$9&amp;$D18,'New data sheet'!$U:$U,0),MATCH($E$7,'New data sheet'!$F$6:$T$6,0))</f>
        <v>118.6727868102948</v>
      </c>
      <c r="P18" s="130">
        <f>INDEX('New data sheet'!$F:$T,MATCH(P$9&amp;$D18,'New data sheet'!$U:$U,0),MATCH($E$7,'New data sheet'!$F$6:$T$6,0))</f>
        <v>107.23562105250566</v>
      </c>
      <c r="Q18" s="130">
        <f>INDEX('New data sheet'!$F:$T,MATCH(Q$9&amp;$D18,'New data sheet'!$U:$U,0),MATCH($E$7,'New data sheet'!$F$6:$T$6,0))</f>
        <v>110.27447239675783</v>
      </c>
      <c r="R18" s="130">
        <f>INDEX('New data sheet'!$F:$T,MATCH(R$9&amp;$D18,'New data sheet'!$U:$U,0),MATCH($E$7,'New data sheet'!$F$6:$T$6,0))</f>
        <v>118.62699969009421</v>
      </c>
      <c r="S18" s="130">
        <f>INDEX('New data sheet'!$F:$T,MATCH(S$9&amp;$D18,'New data sheet'!$U:$U,0),MATCH($E$7,'New data sheet'!$F$6:$T$6,0))</f>
        <v>119.28665433831785</v>
      </c>
      <c r="T18" s="130">
        <f>INDEX('New data sheet'!$F:$T,MATCH(T$9&amp;$D18,'New data sheet'!$U:$U,0),MATCH($E$7,'New data sheet'!$F$6:$T$6,0))</f>
        <v>105.87197208748212</v>
      </c>
      <c r="U18" s="131" t="e">
        <f>INDEX('New data sheet'!$F:$T,MATCH(U$9&amp;$D18,'New data sheet'!$U:$U,0),MATCH($E$7,'New data sheet'!$F$6:$T$6,0))</f>
        <v>#N/A</v>
      </c>
    </row>
    <row r="19" spans="4:21" ht="15">
      <c r="D19" s="128" t="s">
        <v>182</v>
      </c>
      <c r="E19" s="133">
        <f>INDEX('New data sheet'!$F:$T,MATCH(E$9&amp;$D19,'New data sheet'!$U:$U,0),MATCH($E$7,'New data sheet'!$F$6:$T$6,0))</f>
        <v>1.7663381069841573</v>
      </c>
      <c r="F19" s="134">
        <f>INDEX('New data sheet'!$F:$T,MATCH(F$9&amp;$D19,'New data sheet'!$U:$U,0),MATCH($E$7,'New data sheet'!$F$6:$T$6,0))</f>
        <v>1.5516664767153325</v>
      </c>
      <c r="G19" s="134">
        <f>INDEX('New data sheet'!$F:$T,MATCH(G$9&amp;$D19,'New data sheet'!$U:$U,0),MATCH($E$7,'New data sheet'!$F$6:$T$6,0))</f>
        <v>1.51718007064752</v>
      </c>
      <c r="H19" s="134">
        <f>INDEX('New data sheet'!$F:$T,MATCH(H$9&amp;$D19,'New data sheet'!$U:$U,0),MATCH($E$7,'New data sheet'!$F$6:$T$6,0))</f>
        <v>1.6250429168052936</v>
      </c>
      <c r="I19" s="134">
        <f>INDEX('New data sheet'!$F:$T,MATCH(I$9&amp;$D19,'New data sheet'!$U:$U,0),MATCH($E$7,'New data sheet'!$F$6:$T$6,0))</f>
        <v>1.5063802174908199</v>
      </c>
      <c r="J19" s="134">
        <f>INDEX('New data sheet'!$F:$T,MATCH(J$9&amp;$D19,'New data sheet'!$U:$U,0),MATCH($E$7,'New data sheet'!$F$6:$T$6,0))</f>
        <v>1.3690524661500689</v>
      </c>
      <c r="K19" s="134">
        <f>INDEX('New data sheet'!$F:$T,MATCH(K$9&amp;$D19,'New data sheet'!$U:$U,0),MATCH($E$7,'New data sheet'!$F$6:$T$6,0))</f>
        <v>1.3085794913842039</v>
      </c>
      <c r="L19" s="134">
        <f>INDEX('New data sheet'!$F:$T,MATCH(L$9&amp;$D19,'New data sheet'!$U:$U,0),MATCH($E$7,'New data sheet'!$F$6:$T$6,0))</f>
        <v>1.2754726488256785</v>
      </c>
      <c r="M19" s="134">
        <f>INDEX('New data sheet'!$F:$T,MATCH(M$9&amp;$D19,'New data sheet'!$U:$U,0),MATCH($E$7,'New data sheet'!$F$6:$T$6,0))</f>
        <v>1.2579894447743385</v>
      </c>
      <c r="N19" s="134">
        <f>INDEX('New data sheet'!$F:$T,MATCH(N$9&amp;$D19,'New data sheet'!$U:$U,0),MATCH($E$7,'New data sheet'!$F$6:$T$6,0))</f>
        <v>1.2083898090963043</v>
      </c>
      <c r="O19" s="134">
        <f>INDEX('New data sheet'!$F:$T,MATCH(O$9&amp;$D19,'New data sheet'!$U:$U,0),MATCH($E$7,'New data sheet'!$F$6:$T$6,0))</f>
        <v>1.1734409566878719</v>
      </c>
      <c r="P19" s="134">
        <f>INDEX('New data sheet'!$F:$T,MATCH(P$9&amp;$D19,'New data sheet'!$U:$U,0),MATCH($E$7,'New data sheet'!$F$6:$T$6,0))</f>
        <v>1.096245158057324</v>
      </c>
      <c r="Q19" s="134">
        <f>INDEX('New data sheet'!$F:$T,MATCH(Q$9&amp;$D19,'New data sheet'!$U:$U,0),MATCH($E$7,'New data sheet'!$F$6:$T$6,0))</f>
        <v>1.1024563066372959</v>
      </c>
      <c r="R19" s="190">
        <f>INDEX('New data sheet'!$F:$T,MATCH(R$9&amp;$D19,'New data sheet'!$U:$U,0),MATCH($E$7,'New data sheet'!$F$6:$T$6,0))</f>
        <v>1.1280097228104555</v>
      </c>
      <c r="S19" s="190">
        <f>INDEX('New data sheet'!$F:$T,MATCH(S$9&amp;$D19,'New data sheet'!$U:$U,0),MATCH($E$7,'New data sheet'!$F$6:$T$6,0))</f>
        <v>1.0879435769806172</v>
      </c>
      <c r="T19" s="190">
        <f>INDEX('New data sheet'!$F:$T,MATCH(T$9&amp;$D19,'New data sheet'!$U:$U,0),MATCH($E$7,'New data sheet'!$F$6:$T$6,0))</f>
        <v>0.98321637199741119</v>
      </c>
      <c r="U19" s="131" t="e">
        <f>INDEX('New data sheet'!$F:$T,MATCH(U$9&amp;$D19,'New data sheet'!$U:$U,0),MATCH($E$7,'New data sheet'!$F$6:$T$6,0))</f>
        <v>#N/A</v>
      </c>
    </row>
    <row r="20" spans="4:21" ht="15">
      <c r="D20" s="128" t="s">
        <v>185</v>
      </c>
      <c r="E20" s="129">
        <f>INDEX('New data sheet'!$F:$T,MATCH(E$9&amp;$D20,'New data sheet'!$U:$U,0),MATCH($E$7,'New data sheet'!$F$6:$T$6,0))</f>
        <v>143225.83256005999</v>
      </c>
      <c r="F20" s="130">
        <f>INDEX('New data sheet'!$F:$T,MATCH(F$9&amp;$D20,'New data sheet'!$U:$U,0),MATCH($E$7,'New data sheet'!$F$6:$T$6,0))</f>
        <v>146407.97494406</v>
      </c>
      <c r="G20" s="130">
        <f>INDEX('New data sheet'!$F:$T,MATCH(G$9&amp;$D20,'New data sheet'!$U:$U,0),MATCH($E$7,'New data sheet'!$F$6:$T$6,0))</f>
        <v>149581.83695086799</v>
      </c>
      <c r="H20" s="130">
        <f>INDEX('New data sheet'!$F:$T,MATCH(H$9&amp;$D20,'New data sheet'!$U:$U,0),MATCH($E$7,'New data sheet'!$F$6:$T$6,0))</f>
        <v>153787.48425090799</v>
      </c>
      <c r="I20" s="130">
        <f>INDEX('New data sheet'!$F:$T,MATCH(I$9&amp;$D20,'New data sheet'!$U:$U,0),MATCH($E$7,'New data sheet'!$F$6:$T$6,0))</f>
        <v>154212.53049850999</v>
      </c>
      <c r="J20" s="130">
        <f>INDEX('New data sheet'!$F:$T,MATCH(J$9&amp;$D20,'New data sheet'!$U:$U,0),MATCH($E$7,'New data sheet'!$F$6:$T$6,0))</f>
        <v>153716.565315196</v>
      </c>
      <c r="K20" s="130">
        <f>INDEX('New data sheet'!$F:$T,MATCH(K$9&amp;$D20,'New data sheet'!$U:$U,0),MATCH($E$7,'New data sheet'!$F$6:$T$6,0))</f>
        <v>155120.68141689801</v>
      </c>
      <c r="L20" s="130">
        <f>INDEX('New data sheet'!$F:$T,MATCH(L$9&amp;$D20,'New data sheet'!$U:$U,0),MATCH($E$7,'New data sheet'!$F$6:$T$6,0))</f>
        <v>156250.48800285798</v>
      </c>
      <c r="M20" s="130">
        <f>INDEX('New data sheet'!$F:$T,MATCH(M$9&amp;$D20,'New data sheet'!$U:$U,0),MATCH($E$7,'New data sheet'!$F$6:$T$6,0))</f>
        <v>157531.244882528</v>
      </c>
      <c r="N20" s="130">
        <f>INDEX('New data sheet'!$F:$T,MATCH(N$9&amp;$D20,'New data sheet'!$U:$U,0),MATCH($E$7,'New data sheet'!$F$6:$T$6,0))</f>
        <v>143109.93530294872</v>
      </c>
      <c r="O20" s="130">
        <f>INDEX('New data sheet'!$F:$T,MATCH(O$9&amp;$D20,'New data sheet'!$U:$U,0),MATCH($E$7,'New data sheet'!$F$6:$T$6,0))</f>
        <v>143076.05636083969</v>
      </c>
      <c r="P20" s="130">
        <f>INDEX('New data sheet'!$F:$T,MATCH(P$9&amp;$D20,'New data sheet'!$U:$U,0),MATCH($E$7,'New data sheet'!$F$6:$T$6,0))</f>
        <v>143500.60276857327</v>
      </c>
      <c r="Q20" s="130">
        <f>INDEX('New data sheet'!$F:$T,MATCH(Q$9&amp;$D20,'New data sheet'!$U:$U,0),MATCH($E$7,'New data sheet'!$F$6:$T$6,0))</f>
        <v>146906.91229859181</v>
      </c>
      <c r="R20" s="130">
        <f>INDEX('New data sheet'!$F:$T,MATCH(R$9&amp;$D20,'New data sheet'!$U:$U,0),MATCH($E$7,'New data sheet'!$F$6:$T$6,0))</f>
        <v>147723.66153008779</v>
      </c>
      <c r="S20" s="130">
        <f>INDEX('New data sheet'!$F:$T,MATCH(S$9&amp;$D20,'New data sheet'!$U:$U,0),MATCH($E$7,'New data sheet'!$F$6:$T$6,0))</f>
        <v>149337.46112010308</v>
      </c>
      <c r="T20" s="130">
        <f>INDEX('New data sheet'!$F:$T,MATCH(T$9&amp;$D20,'New data sheet'!$U:$U,0),MATCH($E$7,'New data sheet'!$F$6:$T$6,0))</f>
        <v>144108.26963711443</v>
      </c>
      <c r="U20" s="131" t="e">
        <f>INDEX('New data sheet'!$F:$T,MATCH(U$9&amp;$D20,'New data sheet'!$U:$U,0),MATCH($E$7,'New data sheet'!$F$6:$T$6,0))</f>
        <v>#N/A</v>
      </c>
    </row>
    <row r="21" spans="4:21" ht="15">
      <c r="D21" s="128" t="s">
        <v>189</v>
      </c>
      <c r="E21" s="129">
        <f>INDEX('New data sheet'!$F:$T,MATCH(E$9&amp;$D21,'New data sheet'!$U:$U,0),MATCH($E$7,'New data sheet'!$F$6:$T$6,0))</f>
        <v>148693.47116510363</v>
      </c>
      <c r="F21" s="130">
        <f>INDEX('New data sheet'!$F:$T,MATCH(F$9&amp;$D21,'New data sheet'!$U:$U,0),MATCH($E$7,'New data sheet'!$F$6:$T$6,0))</f>
        <v>150384.43271819828</v>
      </c>
      <c r="G21" s="130">
        <f>INDEX('New data sheet'!$F:$T,MATCH(G$9&amp;$D21,'New data sheet'!$U:$U,0),MATCH($E$7,'New data sheet'!$F$6:$T$6,0))</f>
        <v>152731.24561604974</v>
      </c>
      <c r="H21" s="130">
        <f>INDEX('New data sheet'!$F:$T,MATCH(H$9&amp;$D21,'New data sheet'!$U:$U,0),MATCH($E$7,'New data sheet'!$F$6:$T$6,0))</f>
        <v>153406.2005785605</v>
      </c>
      <c r="I21" s="130">
        <f>INDEX('New data sheet'!$F:$T,MATCH(I$9&amp;$D21,'New data sheet'!$U:$U,0),MATCH($E$7,'New data sheet'!$F$6:$T$6,0))</f>
        <v>154492.44214422558</v>
      </c>
      <c r="J21" s="130">
        <f>INDEX('New data sheet'!$F:$T,MATCH(J$9&amp;$D21,'New data sheet'!$U:$U,0),MATCH($E$7,'New data sheet'!$F$6:$T$6,0))</f>
        <v>151593.88813434949</v>
      </c>
      <c r="K21" s="130">
        <f>INDEX('New data sheet'!$F:$T,MATCH(K$9&amp;$D21,'New data sheet'!$U:$U,0),MATCH($E$7,'New data sheet'!$F$6:$T$6,0))</f>
        <v>149381.65933418748</v>
      </c>
      <c r="L21" s="130">
        <f>INDEX('New data sheet'!$F:$T,MATCH(L$9&amp;$D21,'New data sheet'!$U:$U,0),MATCH($E$7,'New data sheet'!$F$6:$T$6,0))</f>
        <v>145159.77995379479</v>
      </c>
      <c r="M21" s="130">
        <f>INDEX('New data sheet'!$F:$T,MATCH(M$9&amp;$D21,'New data sheet'!$U:$U,0),MATCH($E$7,'New data sheet'!$F$6:$T$6,0))</f>
        <v>142539.73363784369</v>
      </c>
      <c r="N21" s="130">
        <f>INDEX('New data sheet'!$F:$T,MATCH(N$9&amp;$D21,'New data sheet'!$U:$U,0),MATCH($E$7,'New data sheet'!$F$6:$T$6,0))</f>
        <v>144133.05171384025</v>
      </c>
      <c r="O21" s="130">
        <f>INDEX('New data sheet'!$F:$T,MATCH(O$9&amp;$D21,'New data sheet'!$U:$U,0),MATCH($E$7,'New data sheet'!$F$6:$T$6,0))</f>
        <v>145096.11512224757</v>
      </c>
      <c r="P21" s="130">
        <f>INDEX('New data sheet'!$F:$T,MATCH(P$9&amp;$D21,'New data sheet'!$U:$U,0),MATCH($E$7,'New data sheet'!$F$6:$T$6,0))</f>
        <v>144980.2314569616</v>
      </c>
      <c r="Q21" s="130">
        <f>INDEX('New data sheet'!$F:$T,MATCH(Q$9&amp;$D21,'New data sheet'!$U:$U,0),MATCH($E$7,'New data sheet'!$F$6:$T$6,0))</f>
        <v>144125.69042240822</v>
      </c>
      <c r="R21" s="130">
        <f>INDEX('New data sheet'!$F:$T,MATCH(R$9&amp;$D21,'New data sheet'!$U:$U,0),MATCH($E$7,'New data sheet'!$F$6:$T$6,0))</f>
        <v>145093.71614272118</v>
      </c>
      <c r="S21" s="130">
        <f>INDEX('New data sheet'!$F:$T,MATCH(S$9&amp;$D21,'New data sheet'!$U:$U,0),MATCH($E$7,'New data sheet'!$F$6:$T$6,0))</f>
        <v>142268.94240020984</v>
      </c>
      <c r="T21" s="130">
        <f>INDEX('New data sheet'!$F:$T,MATCH(T$9&amp;$D21,'New data sheet'!$U:$U,0),MATCH($E$7,'New data sheet'!$F$6:$T$6,0))</f>
        <v>141889.34309500194</v>
      </c>
      <c r="U21" s="131" t="e">
        <f>INDEX('New data sheet'!$F:$T,MATCH(U$9&amp;$D21,'New data sheet'!$U:$U,0),MATCH($E$7,'New data sheet'!$F$6:$T$6,0))</f>
        <v>#N/A</v>
      </c>
    </row>
    <row r="22" spans="4:21" ht="15">
      <c r="D22" s="128" t="s">
        <v>127</v>
      </c>
      <c r="E22" s="129">
        <f>INDEX('New data sheet'!$F:$T,MATCH(E$9&amp;$D22,'New data sheet'!$U:$U,0),MATCH($E$7,'New data sheet'!$F$6:$T$6,0))</f>
        <v>8752.3143953594918</v>
      </c>
      <c r="F22" s="130">
        <f>INDEX('New data sheet'!$F:$T,MATCH(F$9&amp;$D22,'New data sheet'!$U:$U,0),MATCH($E$7,'New data sheet'!$F$6:$T$6,0))</f>
        <v>8866.5865517033999</v>
      </c>
      <c r="G22" s="130">
        <f>INDEX('New data sheet'!$F:$T,MATCH(G$9&amp;$D22,'New data sheet'!$U:$U,0),MATCH($E$7,'New data sheet'!$F$6:$T$6,0))</f>
        <v>8985.0439754500985</v>
      </c>
      <c r="H22" s="130">
        <f>INDEX('New data sheet'!$F:$T,MATCH(H$9&amp;$D22,'New data sheet'!$U:$U,0),MATCH($E$7,'New data sheet'!$F$6:$T$6,0))</f>
        <v>9128.9800474699769</v>
      </c>
      <c r="I22" s="130">
        <f>INDEX('New data sheet'!$F:$T,MATCH(I$9&amp;$D22,'New data sheet'!$U:$U,0),MATCH($E$7,'New data sheet'!$F$6:$T$6,0))</f>
        <v>9244.0113074436485</v>
      </c>
      <c r="J22" s="130">
        <f>INDEX('New data sheet'!$F:$T,MATCH(J$9&amp;$D22,'New data sheet'!$U:$U,0),MATCH($E$7,'New data sheet'!$F$6:$T$6,0))</f>
        <v>9359.0261891334467</v>
      </c>
      <c r="K22" s="130">
        <f>INDEX('New data sheet'!$F:$T,MATCH(K$9&amp;$D22,'New data sheet'!$U:$U,0),MATCH($E$7,'New data sheet'!$F$6:$T$6,0))</f>
        <v>9471.3164238950812</v>
      </c>
      <c r="L22" s="130">
        <f>INDEX('New data sheet'!$F:$T,MATCH(L$9&amp;$D22,'New data sheet'!$U:$U,0),MATCH($E$7,'New data sheet'!$F$6:$T$6,0))</f>
        <v>9586.3900564647192</v>
      </c>
      <c r="M22" s="130">
        <f>INDEX('New data sheet'!$F:$T,MATCH(M$9&amp;$D22,'New data sheet'!$U:$U,0),MATCH($E$7,'New data sheet'!$F$6:$T$6,0))</f>
        <v>9696.7613908080184</v>
      </c>
      <c r="N22" s="130">
        <f>INDEX('New data sheet'!$F:$T,MATCH(N$9&amp;$D22,'New data sheet'!$U:$U,0),MATCH($E$7,'New data sheet'!$F$6:$T$6,0))</f>
        <v>9827.6766834703267</v>
      </c>
      <c r="O22" s="130">
        <f>INDEX('New data sheet'!$F:$T,MATCH(O$9&amp;$D22,'New data sheet'!$U:$U,0),MATCH($E$7,'New data sheet'!$F$6:$T$6,0))</f>
        <v>9967.3802206584642</v>
      </c>
      <c r="P22" s="130">
        <f>INDEX('New data sheet'!$F:$T,MATCH(P$9&amp;$D22,'New data sheet'!$U:$U,0),MATCH($E$7,'New data sheet'!$F$6:$T$6,0))</f>
        <v>10134.055500099999</v>
      </c>
      <c r="Q22" s="130">
        <f>INDEX('New data sheet'!$F:$T,MATCH(Q$9&amp;$D22,'New data sheet'!$U:$U,0),MATCH($E$7,'New data sheet'!$F$6:$T$6,0))</f>
        <v>10288.957999999999</v>
      </c>
      <c r="R22" s="130">
        <f>INDEX('New data sheet'!$F:$T,MATCH(R$9&amp;$D22,'New data sheet'!$U:$U,0),MATCH($E$7,'New data sheet'!$F$6:$T$6,0))</f>
        <v>10449.103499999999</v>
      </c>
      <c r="S22" s="130">
        <f>INDEX('New data sheet'!$F:$T,MATCH(S$9&amp;$D22,'New data sheet'!$U:$U,0),MATCH($E$7,'New data sheet'!$F$6:$T$6,0))</f>
        <v>10574.452500000005</v>
      </c>
      <c r="T22" s="130">
        <f>INDEX('New data sheet'!$F:$T,MATCH(T$9&amp;$D22,'New data sheet'!$U:$U,0),MATCH($E$7,'New data sheet'!$F$6:$T$6,0))</f>
        <v>10677.6865</v>
      </c>
      <c r="U22" s="131" t="e">
        <f>INDEX('New data sheet'!$F:$T,MATCH(U$9&amp;$D22,'New data sheet'!$U:$U,0),MATCH($E$7,'New data sheet'!$F$6:$T$6,0))</f>
        <v>#N/A</v>
      </c>
    </row>
    <row r="23" spans="4:21" ht="15">
      <c r="D23" s="128" t="s">
        <v>194</v>
      </c>
      <c r="E23" s="129">
        <f>INDEX('New data sheet'!$F:$T,MATCH(E$9&amp;$D23,'New data sheet'!$U:$U,0),MATCH($E$7,'New data sheet'!$F$6:$T$6,0))</f>
        <v>717387.73342175735</v>
      </c>
      <c r="F23" s="130">
        <f>INDEX('New data sheet'!$F:$T,MATCH(F$9&amp;$D23,'New data sheet'!$U:$U,0),MATCH($E$7,'New data sheet'!$F$6:$T$6,0))</f>
        <v>712153.87672433641</v>
      </c>
      <c r="G23" s="130">
        <f>INDEX('New data sheet'!$F:$T,MATCH(G$9&amp;$D23,'New data sheet'!$U:$U,0),MATCH($E$7,'New data sheet'!$F$6:$T$6,0))</f>
        <v>712073.52055952593</v>
      </c>
      <c r="H23" s="130">
        <f>INDEX('New data sheet'!$F:$T,MATCH(H$9&amp;$D23,'New data sheet'!$U:$U,0),MATCH($E$7,'New data sheet'!$F$6:$T$6,0))</f>
        <v>719039.45964316861</v>
      </c>
      <c r="I23" s="130">
        <f>INDEX('New data sheet'!$F:$T,MATCH(I$9&amp;$D23,'New data sheet'!$U:$U,0),MATCH($E$7,'New data sheet'!$F$6:$T$6,0))</f>
        <v>724082.11068463966</v>
      </c>
      <c r="J23" s="130">
        <f>INDEX('New data sheet'!$F:$T,MATCH(J$9&amp;$D23,'New data sheet'!$U:$U,0),MATCH($E$7,'New data sheet'!$F$6:$T$6,0))</f>
        <v>728576.55598141695</v>
      </c>
      <c r="K23" s="130">
        <f>INDEX('New data sheet'!$F:$T,MATCH(K$9&amp;$D23,'New data sheet'!$U:$U,0),MATCH($E$7,'New data sheet'!$F$6:$T$6,0))</f>
        <v>733095.72606248059</v>
      </c>
      <c r="L23" s="130">
        <f>INDEX('New data sheet'!$F:$T,MATCH(L$9&amp;$D23,'New data sheet'!$U:$U,0),MATCH($E$7,'New data sheet'!$F$6:$T$6,0))</f>
        <v>732341.53833223926</v>
      </c>
      <c r="M23" s="130">
        <f>INDEX('New data sheet'!$F:$T,MATCH(M$9&amp;$D23,'New data sheet'!$U:$U,0),MATCH($E$7,'New data sheet'!$F$6:$T$6,0))</f>
        <v>735433.43961817375</v>
      </c>
      <c r="N23" s="130">
        <f>INDEX('New data sheet'!$F:$T,MATCH(N$9&amp;$D23,'New data sheet'!$U:$U,0),MATCH($E$7,'New data sheet'!$F$6:$T$6,0))</f>
        <v>739201.63041835581</v>
      </c>
      <c r="O23" s="130">
        <f>INDEX('New data sheet'!$F:$T,MATCH(O$9&amp;$D23,'New data sheet'!$U:$U,0),MATCH($E$7,'New data sheet'!$F$6:$T$6,0))</f>
        <v>742164.2630171082</v>
      </c>
      <c r="P23" s="130">
        <f>INDEX('New data sheet'!$F:$T,MATCH(P$9&amp;$D23,'New data sheet'!$U:$U,0),MATCH($E$7,'New data sheet'!$F$6:$T$6,0))</f>
        <v>745358.83371891582</v>
      </c>
      <c r="Q23" s="130">
        <f>INDEX('New data sheet'!$F:$T,MATCH(Q$9&amp;$D23,'New data sheet'!$U:$U,0),MATCH($E$7,'New data sheet'!$F$6:$T$6,0))</f>
        <v>747359.24200457113</v>
      </c>
      <c r="R23" s="130">
        <f>INDEX('New data sheet'!$F:$T,MATCH(R$9&amp;$D23,'New data sheet'!$U:$U,0),MATCH($E$7,'New data sheet'!$F$6:$T$6,0))</f>
        <v>750487.42501333484</v>
      </c>
      <c r="S23" s="130">
        <f>INDEX('New data sheet'!$F:$T,MATCH(S$9&amp;$D23,'New data sheet'!$U:$U,0),MATCH($E$7,'New data sheet'!$F$6:$T$6,0))</f>
        <v>753454.26387675153</v>
      </c>
      <c r="T23" s="130">
        <f>INDEX('New data sheet'!$F:$T,MATCH(T$9&amp;$D23,'New data sheet'!$U:$U,0),MATCH($E$7,'New data sheet'!$F$6:$T$6,0))</f>
        <v>755131.8490710624</v>
      </c>
      <c r="U23" s="131" t="e">
        <f>INDEX('New data sheet'!$F:$T,MATCH(U$9&amp;$D23,'New data sheet'!$U:$U,0),MATCH($E$7,'New data sheet'!$F$6:$T$6,0))</f>
        <v>#N/A</v>
      </c>
    </row>
    <row r="24" spans="4:21" ht="15">
      <c r="D24" s="128" t="s">
        <v>197</v>
      </c>
      <c r="E24" s="129">
        <f>INDEX('New data sheet'!$F:$T,MATCH(E$9&amp;$D24,'New data sheet'!$U:$U,0),MATCH($E$7,'New data sheet'!$F$6:$T$6,0))</f>
        <v>642976.82701015961</v>
      </c>
      <c r="F24" s="130">
        <f>INDEX('New data sheet'!$F:$T,MATCH(F$9&amp;$D24,'New data sheet'!$U:$U,0),MATCH($E$7,'New data sheet'!$F$6:$T$6,0))</f>
        <v>633552.52710326738</v>
      </c>
      <c r="G24" s="130">
        <f>INDEX('New data sheet'!$F:$T,MATCH(G$9&amp;$D24,'New data sheet'!$U:$U,0),MATCH($E$7,'New data sheet'!$F$6:$T$6,0))</f>
        <v>630214.16046610556</v>
      </c>
      <c r="H24" s="130">
        <f>INDEX('New data sheet'!$F:$T,MATCH(H$9&amp;$D24,'New data sheet'!$U:$U,0),MATCH($E$7,'New data sheet'!$F$6:$T$6,0))</f>
        <v>632386.85483947198</v>
      </c>
      <c r="I24" s="130">
        <f>INDEX('New data sheet'!$F:$T,MATCH(I$9&amp;$D24,'New data sheet'!$U:$U,0),MATCH($E$7,'New data sheet'!$F$6:$T$6,0))</f>
        <v>633928.51785572816</v>
      </c>
      <c r="J24" s="130">
        <f>INDEX('New data sheet'!$F:$T,MATCH(J$9&amp;$D24,'New data sheet'!$U:$U,0),MATCH($E$7,'New data sheet'!$F$6:$T$6,0))</f>
        <v>635126.53682504769</v>
      </c>
      <c r="K24" s="130">
        <f>INDEX('New data sheet'!$F:$T,MATCH(K$9&amp;$D24,'New data sheet'!$U:$U,0),MATCH($E$7,'New data sheet'!$F$6:$T$6,0))</f>
        <v>636593.28319608106</v>
      </c>
      <c r="L24" s="130">
        <f>INDEX('New data sheet'!$F:$T,MATCH(L$9&amp;$D24,'New data sheet'!$U:$U,0),MATCH($E$7,'New data sheet'!$F$6:$T$6,0))</f>
        <v>632974.06764865352</v>
      </c>
      <c r="M24" s="130">
        <f>INDEX('New data sheet'!$F:$T,MATCH(M$9&amp;$D24,'New data sheet'!$U:$U,0),MATCH($E$7,'New data sheet'!$F$6:$T$6,0))</f>
        <v>633685.09051648818</v>
      </c>
      <c r="N24" s="130">
        <f>INDEX('New data sheet'!$F:$T,MATCH(N$9&amp;$D24,'New data sheet'!$U:$U,0),MATCH($E$7,'New data sheet'!$F$6:$T$6,0))</f>
        <v>634728.86469094642</v>
      </c>
      <c r="O24" s="130">
        <f>INDEX('New data sheet'!$F:$T,MATCH(O$9&amp;$D24,'New data sheet'!$U:$U,0),MATCH($E$7,'New data sheet'!$F$6:$T$6,0))</f>
        <v>634332.01854916348</v>
      </c>
      <c r="P24" s="130">
        <f>INDEX('New data sheet'!$F:$T,MATCH(P$9&amp;$D24,'New data sheet'!$U:$U,0),MATCH($E$7,'New data sheet'!$F$6:$T$6,0))</f>
        <v>633881.96791304683</v>
      </c>
      <c r="Q24" s="130">
        <f>INDEX('New data sheet'!$F:$T,MATCH(Q$9&amp;$D24,'New data sheet'!$U:$U,0),MATCH($E$7,'New data sheet'!$F$6:$T$6,0))</f>
        <v>633536.23112433089</v>
      </c>
      <c r="R24" s="130">
        <f>INDEX('New data sheet'!$F:$T,MATCH(R$9&amp;$D24,'New data sheet'!$U:$U,0),MATCH($E$7,'New data sheet'!$F$6:$T$6,0))</f>
        <v>633569.80965137889</v>
      </c>
      <c r="S24" s="130">
        <f>INDEX('New data sheet'!$F:$T,MATCH(S$9&amp;$D24,'New data sheet'!$U:$U,0),MATCH($E$7,'New data sheet'!$F$6:$T$6,0))</f>
        <v>633637.91695687838</v>
      </c>
      <c r="T24" s="130">
        <f>INDEX('New data sheet'!$F:$T,MATCH(T$9&amp;$D24,'New data sheet'!$U:$U,0),MATCH($E$7,'New data sheet'!$F$6:$T$6,0))</f>
        <v>633708.52218086005</v>
      </c>
      <c r="U24" s="131" t="e">
        <f>INDEX('New data sheet'!$F:$T,MATCH(U$9&amp;$D24,'New data sheet'!$U:$U,0),MATCH($E$7,'New data sheet'!$F$6:$T$6,0))</f>
        <v>#N/A</v>
      </c>
    </row>
    <row r="25" spans="4:21" ht="15">
      <c r="D25" s="128" t="s">
        <v>199</v>
      </c>
      <c r="E25" s="129">
        <f>INDEX('New data sheet'!$F:$T,MATCH(E$9&amp;$D25,'New data sheet'!$U:$U,0),MATCH($E$7,'New data sheet'!$F$6:$T$6,0))</f>
        <v>74410.90641159784</v>
      </c>
      <c r="F25" s="130">
        <f>INDEX('New data sheet'!$F:$T,MATCH(F$9&amp;$D25,'New data sheet'!$U:$U,0),MATCH($E$7,'New data sheet'!$F$6:$T$6,0))</f>
        <v>78601.349621069006</v>
      </c>
      <c r="G25" s="130">
        <f>INDEX('New data sheet'!$F:$T,MATCH(G$9&amp;$D25,'New data sheet'!$U:$U,0),MATCH($E$7,'New data sheet'!$F$6:$T$6,0))</f>
        <v>81859.360093420502</v>
      </c>
      <c r="H25" s="130">
        <f>INDEX('New data sheet'!$F:$T,MATCH(H$9&amp;$D25,'New data sheet'!$U:$U,0),MATCH($E$7,'New data sheet'!$F$6:$T$6,0))</f>
        <v>86652.604803696668</v>
      </c>
      <c r="I25" s="130">
        <f>INDEX('New data sheet'!$F:$T,MATCH(I$9&amp;$D25,'New data sheet'!$U:$U,0),MATCH($E$7,'New data sheet'!$F$6:$T$6,0))</f>
        <v>90153.592828911569</v>
      </c>
      <c r="J25" s="130">
        <f>INDEX('New data sheet'!$F:$T,MATCH(J$9&amp;$D25,'New data sheet'!$U:$U,0),MATCH($E$7,'New data sheet'!$F$6:$T$6,0))</f>
        <v>93450.019156369206</v>
      </c>
      <c r="K25" s="130">
        <f>INDEX('New data sheet'!$F:$T,MATCH(K$9&amp;$D25,'New data sheet'!$U:$U,0),MATCH($E$7,'New data sheet'!$F$6:$T$6,0))</f>
        <v>96502.442866399666</v>
      </c>
      <c r="L25" s="130">
        <f>INDEX('New data sheet'!$F:$T,MATCH(L$9&amp;$D25,'New data sheet'!$U:$U,0),MATCH($E$7,'New data sheet'!$F$6:$T$6,0))</f>
        <v>99367.470683585794</v>
      </c>
      <c r="M25" s="130">
        <f>INDEX('New data sheet'!$F:$T,MATCH(M$9&amp;$D25,'New data sheet'!$U:$U,0),MATCH($E$7,'New data sheet'!$F$6:$T$6,0))</f>
        <v>101748.34910168538</v>
      </c>
      <c r="N25" s="130">
        <f>INDEX('New data sheet'!$F:$T,MATCH(N$9&amp;$D25,'New data sheet'!$U:$U,0),MATCH($E$7,'New data sheet'!$F$6:$T$6,0))</f>
        <v>104472.76572740937</v>
      </c>
      <c r="O25" s="130">
        <f>INDEX('New data sheet'!$F:$T,MATCH(O$9&amp;$D25,'New data sheet'!$U:$U,0),MATCH($E$7,'New data sheet'!$F$6:$T$6,0))</f>
        <v>107832.24446794509</v>
      </c>
      <c r="P25" s="130">
        <f>INDEX('New data sheet'!$F:$T,MATCH(P$9&amp;$D25,'New data sheet'!$U:$U,0),MATCH($E$7,'New data sheet'!$F$6:$T$6,0))</f>
        <v>111476.86580586879</v>
      </c>
      <c r="Q25" s="130">
        <f>INDEX('New data sheet'!$F:$T,MATCH(Q$9&amp;$D25,'New data sheet'!$U:$U,0),MATCH($E$7,'New data sheet'!$F$6:$T$6,0))</f>
        <v>113823.01088024031</v>
      </c>
      <c r="R25" s="130">
        <f>INDEX('New data sheet'!$F:$T,MATCH(R$9&amp;$D25,'New data sheet'!$U:$U,0),MATCH($E$7,'New data sheet'!$F$6:$T$6,0))</f>
        <v>116917.6153619559</v>
      </c>
      <c r="S25" s="130">
        <f>INDEX('New data sheet'!$F:$T,MATCH(S$9&amp;$D25,'New data sheet'!$U:$U,0),MATCH($E$7,'New data sheet'!$F$6:$T$6,0))</f>
        <v>119816.34691987358</v>
      </c>
      <c r="T25" s="130">
        <f>INDEX('New data sheet'!$F:$T,MATCH(T$9&amp;$D25,'New data sheet'!$U:$U,0),MATCH($E$7,'New data sheet'!$F$6:$T$6,0))</f>
        <v>121423.32689020225</v>
      </c>
      <c r="U25" s="131" t="e">
        <f>INDEX('New data sheet'!$F:$T,MATCH(U$9&amp;$D25,'New data sheet'!$U:$U,0),MATCH($E$7,'New data sheet'!$F$6:$T$6,0))</f>
        <v>#N/A</v>
      </c>
    </row>
    <row r="26" spans="4:21" ht="15">
      <c r="D26" s="128" t="s">
        <v>200</v>
      </c>
      <c r="E26" s="133">
        <f>INDEX('New data sheet'!$F:$T,MATCH(E$9&amp;$D26,'New data sheet'!$U:$U,0),MATCH($E$7,'New data sheet'!$F$6:$T$6,0))</f>
        <v>0.57083113174788136</v>
      </c>
      <c r="F26" s="134">
        <f>INDEX('New data sheet'!$F:$T,MATCH(F$9&amp;$D26,'New data sheet'!$U:$U,0),MATCH($E$7,'New data sheet'!$F$6:$T$6,0))</f>
        <v>0.57377234343603323</v>
      </c>
      <c r="G26" s="134">
        <f>INDEX('New data sheet'!$F:$T,MATCH(G$9&amp;$D26,'New data sheet'!$U:$U,0),MATCH($E$7,'New data sheet'!$F$6:$T$6,0))</f>
        <v>0.58029259535860611</v>
      </c>
      <c r="H26" s="134">
        <f>INDEX('New data sheet'!$F:$T,MATCH(H$9&amp;$D26,'New data sheet'!$U:$U,0),MATCH($E$7,'New data sheet'!$F$6:$T$6,0))</f>
        <v>0.59380921490223026</v>
      </c>
      <c r="I26" s="134">
        <f>INDEX('New data sheet'!$F:$T,MATCH(I$9&amp;$D26,'New data sheet'!$U:$U,0),MATCH($E$7,'New data sheet'!$F$6:$T$6,0))</f>
        <v>0.55971202610129966</v>
      </c>
      <c r="J26" s="134">
        <f>INDEX('New data sheet'!$F:$T,MATCH(J$9&amp;$D26,'New data sheet'!$U:$U,0),MATCH($E$7,'New data sheet'!$F$6:$T$6,0))</f>
        <v>0.54046247230739308</v>
      </c>
      <c r="K26" s="134">
        <f>INDEX('New data sheet'!$F:$T,MATCH(K$9&amp;$D26,'New data sheet'!$U:$U,0),MATCH($E$7,'New data sheet'!$F$6:$T$6,0))</f>
        <v>0.49033120966999605</v>
      </c>
      <c r="L26" s="134">
        <f>INDEX('New data sheet'!$F:$T,MATCH(L$9&amp;$D26,'New data sheet'!$U:$U,0),MATCH($E$7,'New data sheet'!$F$6:$T$6,0))</f>
        <v>0.50350235756559214</v>
      </c>
      <c r="M26" s="134">
        <f>INDEX('New data sheet'!$F:$T,MATCH(M$9&amp;$D26,'New data sheet'!$U:$U,0),MATCH($E$7,'New data sheet'!$F$6:$T$6,0))</f>
        <v>0.48432608434079222</v>
      </c>
      <c r="N26" s="134">
        <f>INDEX('New data sheet'!$F:$T,MATCH(N$9&amp;$D26,'New data sheet'!$U:$U,0),MATCH($E$7,'New data sheet'!$F$6:$T$6,0))</f>
        <v>0.44894421187717215</v>
      </c>
      <c r="O26" s="134">
        <f>INDEX('New data sheet'!$F:$T,MATCH(O$9&amp;$D26,'New data sheet'!$U:$U,0),MATCH($E$7,'New data sheet'!$F$6:$T$6,0))</f>
        <v>0.4652759445616686</v>
      </c>
      <c r="P26" s="134">
        <f>INDEX('New data sheet'!$F:$T,MATCH(P$9&amp;$D26,'New data sheet'!$U:$U,0),MATCH($E$7,'New data sheet'!$F$6:$T$6,0))</f>
        <v>0.47291791771210406</v>
      </c>
      <c r="Q26" s="134">
        <f>INDEX('New data sheet'!$F:$T,MATCH(Q$9&amp;$D26,'New data sheet'!$U:$U,0),MATCH($E$7,'New data sheet'!$F$6:$T$6,0))</f>
        <v>0.4821056839118672</v>
      </c>
      <c r="R26" s="134">
        <f>INDEX('New data sheet'!$F:$T,MATCH(R$9&amp;$D26,'New data sheet'!$U:$U,0),MATCH($E$7,'New data sheet'!$F$6:$T$6,0))</f>
        <v>0.4916647870965884</v>
      </c>
      <c r="S26" s="134">
        <f>INDEX('New data sheet'!$F:$T,MATCH(S$9&amp;$D26,'New data sheet'!$U:$U,0),MATCH($E$7,'New data sheet'!$F$6:$T$6,0))</f>
        <v>0.49013657637628988</v>
      </c>
      <c r="T26" s="134">
        <f>INDEX('New data sheet'!$F:$T,MATCH(T$9&amp;$D26,'New data sheet'!$U:$U,0),MATCH($E$7,'New data sheet'!$F$6:$T$6,0))</f>
        <v>0.45037855463950499</v>
      </c>
      <c r="U26" s="135" t="e">
        <f>INDEX('New data sheet'!$F:$T,MATCH(U$9&amp;$D26,'New data sheet'!$U:$U,0),MATCH($E$7,'New data sheet'!$F$6:$T$6,0))</f>
        <v>#N/A</v>
      </c>
    </row>
    <row r="27" spans="4:21" ht="15">
      <c r="D27" s="128" t="s">
        <v>264</v>
      </c>
      <c r="E27" s="136">
        <f>INDEX('New data sheet'!$F:$T,MATCH(E$9&amp;$D27,'New data sheet'!$U:$U,0),MATCH($E$7,'New data sheet'!$F$6:$T$6,0))</f>
        <v>24.916563199833032</v>
      </c>
      <c r="F27" s="137">
        <f>INDEX('New data sheet'!$F:$T,MATCH(F$9&amp;$D27,'New data sheet'!$U:$U,0),MATCH($E$7,'New data sheet'!$F$6:$T$6,0))</f>
        <v>23.876621486650293</v>
      </c>
      <c r="G27" s="137">
        <f>INDEX('New data sheet'!$F:$T,MATCH(G$9&amp;$D27,'New data sheet'!$U:$U,0),MATCH($E$7,'New data sheet'!$F$6:$T$6,0))</f>
        <v>23.814034740269541</v>
      </c>
      <c r="H27" s="137">
        <f>INDEX('New data sheet'!$F:$T,MATCH(H$9&amp;$D27,'New data sheet'!$U:$U,0),MATCH($E$7,'New data sheet'!$F$6:$T$6,0))</f>
        <v>23.722939454259823</v>
      </c>
      <c r="I27" s="137">
        <f>INDEX('New data sheet'!$F:$T,MATCH(I$9&amp;$D27,'New data sheet'!$U:$U,0),MATCH($E$7,'New data sheet'!$F$6:$T$6,0))</f>
        <v>23.700062309164654</v>
      </c>
      <c r="J27" s="137">
        <f>INDEX('New data sheet'!$F:$T,MATCH(J$9&amp;$D27,'New data sheet'!$U:$U,0),MATCH($E$7,'New data sheet'!$F$6:$T$6,0))</f>
        <v>23.134092878467197</v>
      </c>
      <c r="K27" s="137">
        <f>INDEX('New data sheet'!$F:$T,MATCH(K$9&amp;$D27,'New data sheet'!$U:$U,0),MATCH($E$7,'New data sheet'!$F$6:$T$6,0))</f>
        <v>23.380015490326663</v>
      </c>
      <c r="L27" s="137">
        <f>INDEX('New data sheet'!$F:$T,MATCH(L$9&amp;$D27,'New data sheet'!$U:$U,0),MATCH($E$7,'New data sheet'!$F$6:$T$6,0))</f>
        <v>23.455113881521552</v>
      </c>
      <c r="M27" s="137">
        <f>INDEX('New data sheet'!$F:$T,MATCH(M$9&amp;$D27,'New data sheet'!$U:$U,0),MATCH($E$7,'New data sheet'!$F$6:$T$6,0))</f>
        <v>23.796031439299917</v>
      </c>
      <c r="N27" s="137">
        <f>INDEX('New data sheet'!$F:$T,MATCH(N$9&amp;$D27,'New data sheet'!$U:$U,0),MATCH($E$7,'New data sheet'!$F$6:$T$6,0))</f>
        <v>24.54288907348209</v>
      </c>
      <c r="O27" s="137">
        <f>INDEX('New data sheet'!$F:$T,MATCH(O$9&amp;$D27,'New data sheet'!$U:$U,0),MATCH($E$7,'New data sheet'!$F$6:$T$6,0))</f>
        <v>24.843083377494047</v>
      </c>
      <c r="P27" s="137">
        <f>INDEX('New data sheet'!$F:$T,MATCH(P$9&amp;$D27,'New data sheet'!$U:$U,0),MATCH($E$7,'New data sheet'!$F$6:$T$6,0))</f>
        <v>25.428813925041485</v>
      </c>
      <c r="Q27" s="137">
        <f>INDEX('New data sheet'!$F:$T,MATCH(Q$9&amp;$D27,'New data sheet'!$U:$U,0),MATCH($E$7,'New data sheet'!$F$6:$T$6,0))</f>
        <v>25.489751286739452</v>
      </c>
      <c r="R27" s="137">
        <f>INDEX('New data sheet'!$F:$T,MATCH(R$9&amp;$D27,'New data sheet'!$U:$U,0),MATCH($E$7,'New data sheet'!$F$6:$T$6,0))</f>
        <v>25.69895413050774</v>
      </c>
      <c r="S27" s="137">
        <f>INDEX('New data sheet'!$F:$T,MATCH(S$9&amp;$D27,'New data sheet'!$U:$U,0),MATCH($E$7,'New data sheet'!$F$6:$T$6,0))</f>
        <v>25.782679782041132</v>
      </c>
      <c r="T27" s="137">
        <f>INDEX('New data sheet'!$F:$T,MATCH(T$9&amp;$D27,'New data sheet'!$U:$U,0),MATCH($E$7,'New data sheet'!$F$6:$T$6,0))</f>
        <v>25.694512549133346</v>
      </c>
      <c r="U27" s="138" t="e">
        <f>INDEX('New data sheet'!$F:$T,MATCH(U$9&amp;$D27,'New data sheet'!$U:$U,0),MATCH($E$7,'New data sheet'!$F$6:$T$6,0))</f>
        <v>#N/A</v>
      </c>
    </row>
    <row r="28" spans="4:21" ht="15">
      <c r="D28" s="128" t="s">
        <v>205</v>
      </c>
      <c r="E28" s="136">
        <f>INDEX('New data sheet'!$F:$T,MATCH(E$9&amp;$D28,'New data sheet'!$U:$U,0),MATCH($E$7,'New data sheet'!$F$6:$T$6,0))</f>
        <v>22.731203836203708</v>
      </c>
      <c r="F28" s="137">
        <f>INDEX('New data sheet'!$F:$T,MATCH(F$9&amp;$D28,'New data sheet'!$U:$U,0),MATCH($E$7,'New data sheet'!$F$6:$T$6,0))</f>
        <v>22.216901720164977</v>
      </c>
      <c r="G28" s="137">
        <f>INDEX('New data sheet'!$F:$T,MATCH(G$9&amp;$D28,'New data sheet'!$U:$U,0),MATCH($E$7,'New data sheet'!$F$6:$T$6,0))</f>
        <v>19.750630759957694</v>
      </c>
      <c r="H28" s="137">
        <f>INDEX('New data sheet'!$F:$T,MATCH(H$9&amp;$D28,'New data sheet'!$U:$U,0),MATCH($E$7,'New data sheet'!$F$6:$T$6,0))</f>
        <v>19.554353784535117</v>
      </c>
      <c r="I28" s="137">
        <f>INDEX('New data sheet'!$F:$T,MATCH(I$9&amp;$D28,'New data sheet'!$U:$U,0),MATCH($E$7,'New data sheet'!$F$6:$T$6,0))</f>
        <v>20.687332173689033</v>
      </c>
      <c r="J28" s="137">
        <f>INDEX('New data sheet'!$F:$T,MATCH(J$9&amp;$D28,'New data sheet'!$U:$U,0),MATCH($E$7,'New data sheet'!$F$6:$T$6,0))</f>
        <v>20.53431994791433</v>
      </c>
      <c r="K28" s="137">
        <f>INDEX('New data sheet'!$F:$T,MATCH(K$9&amp;$D28,'New data sheet'!$U:$U,0),MATCH($E$7,'New data sheet'!$F$6:$T$6,0))</f>
        <v>20.103825262550576</v>
      </c>
      <c r="L28" s="137">
        <f>INDEX('New data sheet'!$F:$T,MATCH(L$9&amp;$D28,'New data sheet'!$U:$U,0),MATCH($E$7,'New data sheet'!$F$6:$T$6,0))</f>
        <v>20.091972563281786</v>
      </c>
      <c r="M28" s="137">
        <f>INDEX('New data sheet'!$F:$T,MATCH(M$9&amp;$D28,'New data sheet'!$U:$U,0),MATCH($E$7,'New data sheet'!$F$6:$T$6,0))</f>
        <v>20.243960611711429</v>
      </c>
      <c r="N28" s="137">
        <f>INDEX('New data sheet'!$F:$T,MATCH(N$9&amp;$D28,'New data sheet'!$U:$U,0),MATCH($E$7,'New data sheet'!$F$6:$T$6,0))</f>
        <v>19.446656084434501</v>
      </c>
      <c r="O28" s="137">
        <f>INDEX('New data sheet'!$F:$T,MATCH(O$9&amp;$D28,'New data sheet'!$U:$U,0),MATCH($E$7,'New data sheet'!$F$6:$T$6,0))</f>
        <v>19.658722376894243</v>
      </c>
      <c r="P28" s="137">
        <f>INDEX('New data sheet'!$F:$T,MATCH(P$9&amp;$D28,'New data sheet'!$U:$U,0),MATCH($E$7,'New data sheet'!$F$6:$T$6,0))</f>
        <v>19.932238292422451</v>
      </c>
      <c r="Q28" s="137">
        <f>INDEX('New data sheet'!$F:$T,MATCH(Q$9&amp;$D28,'New data sheet'!$U:$U,0),MATCH($E$7,'New data sheet'!$F$6:$T$6,0))</f>
        <v>20.237110374964423</v>
      </c>
      <c r="R28" s="137">
        <f>INDEX('New data sheet'!$F:$T,MATCH(R$9&amp;$D28,'New data sheet'!$U:$U,0),MATCH($E$7,'New data sheet'!$F$6:$T$6,0))</f>
        <v>20.712465897033134</v>
      </c>
      <c r="S28" s="137">
        <f>INDEX('New data sheet'!$F:$T,MATCH(S$9&amp;$D28,'New data sheet'!$U:$U,0),MATCH($E$7,'New data sheet'!$F$6:$T$6,0))</f>
        <v>20.762215032623715</v>
      </c>
      <c r="T28" s="137">
        <f>INDEX('New data sheet'!$F:$T,MATCH(T$9&amp;$D28,'New data sheet'!$U:$U,0),MATCH($E$7,'New data sheet'!$F$6:$T$6,0))</f>
        <v>21.416989055305802</v>
      </c>
      <c r="U28" s="138" t="e">
        <f>INDEX('New data sheet'!$F:$T,MATCH(U$9&amp;$D28,'New data sheet'!$U:$U,0),MATCH($E$7,'New data sheet'!$F$6:$T$6,0))</f>
        <v>#N/A</v>
      </c>
    </row>
    <row r="29" spans="4:21" ht="15">
      <c r="D29" s="128" t="s">
        <v>206</v>
      </c>
      <c r="E29" s="136">
        <f>INDEX('New data sheet'!$F:$T,MATCH(E$9&amp;$D29,'New data sheet'!$U:$U,0),MATCH($E$7,'New data sheet'!$F$6:$T$6,0))</f>
        <v>25.058494849854664</v>
      </c>
      <c r="F29" s="137">
        <f>INDEX('New data sheet'!$F:$T,MATCH(F$9&amp;$D29,'New data sheet'!$U:$U,0),MATCH($E$7,'New data sheet'!$F$6:$T$6,0))</f>
        <v>23.758897238685083</v>
      </c>
      <c r="G29" s="137">
        <f>INDEX('New data sheet'!$F:$T,MATCH(G$9&amp;$D29,'New data sheet'!$U:$U,0),MATCH($E$7,'New data sheet'!$F$6:$T$6,0))</f>
        <v>23.764732497254034</v>
      </c>
      <c r="H29" s="137">
        <f>INDEX('New data sheet'!$F:$T,MATCH(H$9&amp;$D29,'New data sheet'!$U:$U,0),MATCH($E$7,'New data sheet'!$F$6:$T$6,0))</f>
        <v>22.742208733544885</v>
      </c>
      <c r="I29" s="137">
        <f>INDEX('New data sheet'!$F:$T,MATCH(I$9&amp;$D29,'New data sheet'!$U:$U,0),MATCH($E$7,'New data sheet'!$F$6:$T$6,0))</f>
        <v>23.73427836014708</v>
      </c>
      <c r="J29" s="137">
        <f>INDEX('New data sheet'!$F:$T,MATCH(J$9&amp;$D29,'New data sheet'!$U:$U,0),MATCH($E$7,'New data sheet'!$F$6:$T$6,0))</f>
        <v>22.899070794571607</v>
      </c>
      <c r="K29" s="137">
        <f>INDEX('New data sheet'!$F:$T,MATCH(K$9&amp;$D29,'New data sheet'!$U:$U,0),MATCH($E$7,'New data sheet'!$F$6:$T$6,0))</f>
        <v>23.235626117319704</v>
      </c>
      <c r="L29" s="137">
        <f>INDEX('New data sheet'!$F:$T,MATCH(L$9&amp;$D29,'New data sheet'!$U:$U,0),MATCH($E$7,'New data sheet'!$F$6:$T$6,0))</f>
        <v>20.826630572333475</v>
      </c>
      <c r="M29" s="137">
        <f>INDEX('New data sheet'!$F:$T,MATCH(M$9&amp;$D29,'New data sheet'!$U:$U,0),MATCH($E$7,'New data sheet'!$F$6:$T$6,0))</f>
        <v>22.492940578007186</v>
      </c>
      <c r="N29" s="137">
        <f>INDEX('New data sheet'!$F:$T,MATCH(N$9&amp;$D29,'New data sheet'!$U:$U,0),MATCH($E$7,'New data sheet'!$F$6:$T$6,0))</f>
        <v>24.077709498393798</v>
      </c>
      <c r="O29" s="137">
        <f>INDEX('New data sheet'!$F:$T,MATCH(O$9&amp;$D29,'New data sheet'!$U:$U,0),MATCH($E$7,'New data sheet'!$F$6:$T$6,0))</f>
        <v>23.390084545340404</v>
      </c>
      <c r="P29" s="137">
        <f>INDEX('New data sheet'!$F:$T,MATCH(P$9&amp;$D29,'New data sheet'!$U:$U,0),MATCH($E$7,'New data sheet'!$F$6:$T$6,0))</f>
        <v>23.483163914507895</v>
      </c>
      <c r="Q29" s="137">
        <f>INDEX('New data sheet'!$F:$T,MATCH(Q$9&amp;$D29,'New data sheet'!$U:$U,0),MATCH($E$7,'New data sheet'!$F$6:$T$6,0))</f>
        <v>23.168172629688701</v>
      </c>
      <c r="R29" s="137">
        <f>INDEX('New data sheet'!$F:$T,MATCH(R$9&amp;$D29,'New data sheet'!$U:$U,0),MATCH($E$7,'New data sheet'!$F$6:$T$6,0))</f>
        <v>23.377109600460546</v>
      </c>
      <c r="S29" s="137">
        <f>INDEX('New data sheet'!$F:$T,MATCH(S$9&amp;$D29,'New data sheet'!$U:$U,0),MATCH($E$7,'New data sheet'!$F$6:$T$6,0))</f>
        <v>22.143065578325416</v>
      </c>
      <c r="T29" s="137">
        <f>INDEX('New data sheet'!$F:$T,MATCH(T$9&amp;$D29,'New data sheet'!$U:$U,0),MATCH($E$7,'New data sheet'!$F$6:$T$6,0))</f>
        <v>23.811585979491515</v>
      </c>
      <c r="U29" s="138" t="e">
        <f>INDEX('New data sheet'!$F:$T,MATCH(U$9&amp;$D29,'New data sheet'!$U:$U,0),MATCH($E$7,'New data sheet'!$F$6:$T$6,0))</f>
        <v>#N/A</v>
      </c>
    </row>
    <row r="30" spans="4:21" ht="15">
      <c r="D30" s="181" t="s">
        <v>214</v>
      </c>
      <c r="E30" s="182" t="e">
        <f>INDEX('New data sheet'!$F:$T,MATCH(E$9&amp;$D30,'New data sheet'!$U:$U,0),MATCH($E$7,'New data sheet'!$F$6:$T$6,0))</f>
        <v>#N/A</v>
      </c>
      <c r="F30" s="183" t="e">
        <f>INDEX('New data sheet'!$F:$T,MATCH(F$9&amp;$D30,'New data sheet'!$U:$U,0),MATCH($E$7,'New data sheet'!$F$6:$T$6,0))</f>
        <v>#N/A</v>
      </c>
      <c r="G30" s="183" t="e">
        <f>INDEX('New data sheet'!$F:$T,MATCH(G$9&amp;$D30,'New data sheet'!$U:$U,0),MATCH($E$7,'New data sheet'!$F$6:$T$6,0))</f>
        <v>#N/A</v>
      </c>
      <c r="H30" s="183" t="e">
        <f>INDEX('New data sheet'!$F:$T,MATCH(H$9&amp;$D30,'New data sheet'!$U:$U,0),MATCH($E$7,'New data sheet'!$F$6:$T$6,0))</f>
        <v>#N/A</v>
      </c>
      <c r="I30" s="183" t="e">
        <f>INDEX('New data sheet'!$F:$T,MATCH(I$9&amp;$D30,'New data sheet'!$U:$U,0),MATCH($E$7,'New data sheet'!$F$6:$T$6,0))</f>
        <v>#N/A</v>
      </c>
      <c r="J30" s="183" t="e">
        <f>INDEX('New data sheet'!$F:$T,MATCH(J$9&amp;$D30,'New data sheet'!$U:$U,0),MATCH($E$7,'New data sheet'!$F$6:$T$6,0))</f>
        <v>#N/A</v>
      </c>
      <c r="K30" s="183" t="e">
        <f>INDEX('New data sheet'!$F:$T,MATCH(K$9&amp;$D30,'New data sheet'!$U:$U,0),MATCH($E$7,'New data sheet'!$F$6:$T$6,0))</f>
        <v>#N/A</v>
      </c>
      <c r="L30" s="183" t="e">
        <f>INDEX('New data sheet'!$F:$T,MATCH(L$9&amp;$D30,'New data sheet'!$U:$U,0),MATCH($E$7,'New data sheet'!$F$6:$T$6,0))</f>
        <v>#N/A</v>
      </c>
      <c r="M30" s="183" t="e">
        <f>INDEX('New data sheet'!$F:$T,MATCH(M$9&amp;$D30,'New data sheet'!$U:$U,0),MATCH($E$7,'New data sheet'!$F$6:$T$6,0))</f>
        <v>#N/A</v>
      </c>
      <c r="N30" s="183" t="e">
        <f>INDEX('New data sheet'!$F:$T,MATCH(N$9&amp;$D30,'New data sheet'!$U:$U,0),MATCH($E$7,'New data sheet'!$F$6:$T$6,0))</f>
        <v>#N/A</v>
      </c>
      <c r="O30" s="183" t="e">
        <f>INDEX('New data sheet'!$F:$T,MATCH(O$9&amp;$D30,'New data sheet'!$U:$U,0),MATCH($E$7,'New data sheet'!$F$6:$T$6,0))</f>
        <v>#N/A</v>
      </c>
      <c r="P30" s="183" t="e">
        <f>INDEX('New data sheet'!$F:$T,MATCH(P$9&amp;$D30,'New data sheet'!$U:$U,0),MATCH($E$7,'New data sheet'!$F$6:$T$6,0))</f>
        <v>#N/A</v>
      </c>
      <c r="Q30" s="183" t="e">
        <f>INDEX('New data sheet'!$F:$T,MATCH(Q$9&amp;$D30,'New data sheet'!$U:$U,0),MATCH($E$7,'New data sheet'!$F$6:$T$6,0))</f>
        <v>#N/A</v>
      </c>
      <c r="R30" s="184" t="e">
        <f>INDEX('New data sheet'!$F:$T,MATCH(R$9&amp;$D30,'New data sheet'!$U:$U,0),MATCH($E$7,'New data sheet'!$F$6:$T$6,0))</f>
        <v>#N/A</v>
      </c>
      <c r="S30" s="184" t="e">
        <f>INDEX('New data sheet'!$F:$T,MATCH(S$9&amp;$D30,'New data sheet'!$U:$U,0),MATCH($E$7,'New data sheet'!$F$6:$T$6,0))</f>
        <v>#N/A</v>
      </c>
      <c r="T30" s="184" t="e">
        <f>INDEX('New data sheet'!$F:$T,MATCH(T$9&amp;$D30,'New data sheet'!$U:$U,0),MATCH($E$7,'New data sheet'!$F$6:$T$6,0))</f>
        <v>#N/A</v>
      </c>
      <c r="U30" s="185" t="e">
        <f>INDEX('New data sheet'!$F:$T,MATCH(U$9&amp;$D30,'New data sheet'!$U:$U,0),MATCH($E$7,'New data sheet'!$F$6:$T$6,0))</f>
        <v>#N/A</v>
      </c>
    </row>
    <row r="31" spans="4:21" ht="15">
      <c r="D31" s="181" t="s">
        <v>215</v>
      </c>
      <c r="E31" s="182" t="e">
        <f>INDEX('New data sheet'!$F:$T,MATCH(E$9&amp;$D31,'New data sheet'!$U:$U,0),MATCH($E$7,'New data sheet'!$F$6:$T$6,0))</f>
        <v>#N/A</v>
      </c>
      <c r="F31" s="183" t="e">
        <f>INDEX('New data sheet'!$F:$T,MATCH(F$9&amp;$D31,'New data sheet'!$U:$U,0),MATCH($E$7,'New data sheet'!$F$6:$T$6,0))</f>
        <v>#N/A</v>
      </c>
      <c r="G31" s="183" t="e">
        <f>INDEX('New data sheet'!$F:$T,MATCH(G$9&amp;$D31,'New data sheet'!$U:$U,0),MATCH($E$7,'New data sheet'!$F$6:$T$6,0))</f>
        <v>#N/A</v>
      </c>
      <c r="H31" s="183" t="e">
        <f>INDEX('New data sheet'!$F:$T,MATCH(H$9&amp;$D31,'New data sheet'!$U:$U,0),MATCH($E$7,'New data sheet'!$F$6:$T$6,0))</f>
        <v>#N/A</v>
      </c>
      <c r="I31" s="183" t="e">
        <f>INDEX('New data sheet'!$F:$T,MATCH(I$9&amp;$D31,'New data sheet'!$U:$U,0),MATCH($E$7,'New data sheet'!$F$6:$T$6,0))</f>
        <v>#N/A</v>
      </c>
      <c r="J31" s="183" t="e">
        <f>INDEX('New data sheet'!$F:$T,MATCH(J$9&amp;$D31,'New data sheet'!$U:$U,0),MATCH($E$7,'New data sheet'!$F$6:$T$6,0))</f>
        <v>#N/A</v>
      </c>
      <c r="K31" s="183" t="e">
        <f>INDEX('New data sheet'!$F:$T,MATCH(K$9&amp;$D31,'New data sheet'!$U:$U,0),MATCH($E$7,'New data sheet'!$F$6:$T$6,0))</f>
        <v>#N/A</v>
      </c>
      <c r="L31" s="183" t="e">
        <f>INDEX('New data sheet'!$F:$T,MATCH(L$9&amp;$D31,'New data sheet'!$U:$U,0),MATCH($E$7,'New data sheet'!$F$6:$T$6,0))</f>
        <v>#N/A</v>
      </c>
      <c r="M31" s="183" t="e">
        <f>INDEX('New data sheet'!$F:$T,MATCH(M$9&amp;$D31,'New data sheet'!$U:$U,0),MATCH($E$7,'New data sheet'!$F$6:$T$6,0))</f>
        <v>#N/A</v>
      </c>
      <c r="N31" s="183" t="e">
        <f>INDEX('New data sheet'!$F:$T,MATCH(N$9&amp;$D31,'New data sheet'!$U:$U,0),MATCH($E$7,'New data sheet'!$F$6:$T$6,0))</f>
        <v>#N/A</v>
      </c>
      <c r="O31" s="183" t="e">
        <f>INDEX('New data sheet'!$F:$T,MATCH(O$9&amp;$D31,'New data sheet'!$U:$U,0),MATCH($E$7,'New data sheet'!$F$6:$T$6,0))</f>
        <v>#N/A</v>
      </c>
      <c r="P31" s="183" t="e">
        <f>INDEX('New data sheet'!$F:$T,MATCH(P$9&amp;$D31,'New data sheet'!$U:$U,0),MATCH($E$7,'New data sheet'!$F$6:$T$6,0))</f>
        <v>#N/A</v>
      </c>
      <c r="Q31" s="183" t="e">
        <f>INDEX('New data sheet'!$F:$T,MATCH(Q$9&amp;$D31,'New data sheet'!$U:$U,0),MATCH($E$7,'New data sheet'!$F$6:$T$6,0))</f>
        <v>#N/A</v>
      </c>
      <c r="R31" s="184" t="e">
        <f>INDEX('New data sheet'!$F:$T,MATCH(R$9&amp;$D31,'New data sheet'!$U:$U,0),MATCH($E$7,'New data sheet'!$F$6:$T$6,0))</f>
        <v>#N/A</v>
      </c>
      <c r="S31" s="184" t="e">
        <f>INDEX('New data sheet'!$F:$T,MATCH(S$9&amp;$D31,'New data sheet'!$U:$U,0),MATCH($E$7,'New data sheet'!$F$6:$T$6,0))</f>
        <v>#N/A</v>
      </c>
      <c r="T31" s="184" t="e">
        <f>INDEX('New data sheet'!$F:$T,MATCH(T$9&amp;$D31,'New data sheet'!$U:$U,0),MATCH($E$7,'New data sheet'!$F$6:$T$6,0))</f>
        <v>#N/A</v>
      </c>
      <c r="U31" s="185" t="e">
        <f>INDEX('New data sheet'!$F:$T,MATCH(U$9&amp;$D31,'New data sheet'!$U:$U,0),MATCH($E$7,'New data sheet'!$F$6:$T$6,0))</f>
        <v>#N/A</v>
      </c>
    </row>
    <row r="32" spans="4:21" ht="15.75" thickBot="1">
      <c r="D32" s="186" t="s">
        <v>216</v>
      </c>
      <c r="E32" s="187" t="e">
        <f>INDEX('New data sheet'!$F:$T,MATCH(E$9&amp;$D32,'New data sheet'!$U:$U,0),MATCH($E$7,'New data sheet'!$F$6:$T$6,0))</f>
        <v>#N/A</v>
      </c>
      <c r="F32" s="188" t="e">
        <f>INDEX('New data sheet'!$F:$T,MATCH(F$9&amp;$D32,'New data sheet'!$U:$U,0),MATCH($E$7,'New data sheet'!$F$6:$T$6,0))</f>
        <v>#N/A</v>
      </c>
      <c r="G32" s="188" t="e">
        <f>INDEX('New data sheet'!$F:$T,MATCH(G$9&amp;$D32,'New data sheet'!$U:$U,0),MATCH($E$7,'New data sheet'!$F$6:$T$6,0))</f>
        <v>#N/A</v>
      </c>
      <c r="H32" s="188" t="e">
        <f>INDEX('New data sheet'!$F:$T,MATCH(H$9&amp;$D32,'New data sheet'!$U:$U,0),MATCH($E$7,'New data sheet'!$F$6:$T$6,0))</f>
        <v>#N/A</v>
      </c>
      <c r="I32" s="188" t="e">
        <f>INDEX('New data sheet'!$F:$T,MATCH(I$9&amp;$D32,'New data sheet'!$U:$U,0),MATCH($E$7,'New data sheet'!$F$6:$T$6,0))</f>
        <v>#N/A</v>
      </c>
      <c r="J32" s="188" t="e">
        <f>INDEX('New data sheet'!$F:$T,MATCH(J$9&amp;$D32,'New data sheet'!$U:$U,0),MATCH($E$7,'New data sheet'!$F$6:$T$6,0))</f>
        <v>#N/A</v>
      </c>
      <c r="K32" s="188" t="e">
        <f>INDEX('New data sheet'!$F:$T,MATCH(K$9&amp;$D32,'New data sheet'!$U:$U,0),MATCH($E$7,'New data sheet'!$F$6:$T$6,0))</f>
        <v>#N/A</v>
      </c>
      <c r="L32" s="188" t="e">
        <f>INDEX('New data sheet'!$F:$T,MATCH(L$9&amp;$D32,'New data sheet'!$U:$U,0),MATCH($E$7,'New data sheet'!$F$6:$T$6,0))</f>
        <v>#N/A</v>
      </c>
      <c r="M32" s="188" t="e">
        <f>INDEX('New data sheet'!$F:$T,MATCH(M$9&amp;$D32,'New data sheet'!$U:$U,0),MATCH($E$7,'New data sheet'!$F$6:$T$6,0))</f>
        <v>#N/A</v>
      </c>
      <c r="N32" s="188" t="e">
        <f>INDEX('New data sheet'!$F:$T,MATCH(N$9&amp;$D32,'New data sheet'!$U:$U,0),MATCH($E$7,'New data sheet'!$F$6:$T$6,0))</f>
        <v>#N/A</v>
      </c>
      <c r="O32" s="188" t="e">
        <f>INDEX('New data sheet'!$F:$T,MATCH(O$9&amp;$D32,'New data sheet'!$U:$U,0),MATCH($E$7,'New data sheet'!$F$6:$T$6,0))</f>
        <v>#N/A</v>
      </c>
      <c r="P32" s="188" t="e">
        <f>INDEX('New data sheet'!$F:$T,MATCH(P$9&amp;$D32,'New data sheet'!$U:$U,0),MATCH($E$7,'New data sheet'!$F$6:$T$6,0))</f>
        <v>#N/A</v>
      </c>
      <c r="Q32" s="188" t="e">
        <f>INDEX('New data sheet'!$F:$T,MATCH(Q$9&amp;$D32,'New data sheet'!$U:$U,0),MATCH($E$7,'New data sheet'!$F$6:$T$6,0))</f>
        <v>#N/A</v>
      </c>
      <c r="R32" s="188" t="e">
        <f>INDEX('New data sheet'!$F:$T,MATCH(R$9&amp;$D32,'New data sheet'!$U:$U,0),MATCH($E$7,'New data sheet'!$F$6:$T$6,0))</f>
        <v>#N/A</v>
      </c>
      <c r="S32" s="188" t="e">
        <f>INDEX('New data sheet'!$F:$T,MATCH(S$9&amp;$D32,'New data sheet'!$U:$U,0),MATCH($E$7,'New data sheet'!$F$6:$T$6,0))</f>
        <v>#N/A</v>
      </c>
      <c r="T32" s="188" t="e">
        <f>INDEX('New data sheet'!$F:$T,MATCH(T$9&amp;$D32,'New data sheet'!$U:$U,0),MATCH($E$7,'New data sheet'!$F$6:$T$6,0))</f>
        <v>#N/A</v>
      </c>
      <c r="U32" s="189" t="e">
        <f>INDEX('New data sheet'!$F:$T,MATCH(U$9&amp;$D32,'New data sheet'!$U:$U,0),MATCH($E$7,'New data sheet'!$F$6:$T$6,0))</f>
        <v>#N/A</v>
      </c>
    </row>
    <row r="33" spans="4:4" ht="15">
      <c r="D33" s="34"/>
    </row>
    <row r="34" spans="4:4" ht="15">
      <c r="D34" s="34"/>
    </row>
    <row r="35" spans="4:4" ht="15">
      <c r="D35" s="34"/>
    </row>
    <row r="36" spans="4:4" ht="15">
      <c r="D36" s="34"/>
    </row>
    <row r="37" spans="4:4" ht="15">
      <c r="D37" s="34"/>
    </row>
    <row r="38" spans="4:4" ht="15">
      <c r="D38" s="34"/>
    </row>
    <row r="39" spans="4:4" ht="15">
      <c r="D39" s="34"/>
    </row>
    <row r="40" spans="4:4" ht="15">
      <c r="D40" s="34"/>
    </row>
    <row r="41" spans="4:4" ht="15">
      <c r="D41" s="34"/>
    </row>
    <row r="42" spans="4:4" ht="15">
      <c r="D42" s="34"/>
    </row>
    <row r="43" spans="4:4" ht="15">
      <c r="D43" s="34"/>
    </row>
    <row r="44" spans="4:4" ht="15">
      <c r="D44" s="34"/>
    </row>
    <row r="45" spans="4:4" ht="15">
      <c r="D45" s="34"/>
    </row>
    <row r="46" spans="4:4" ht="15">
      <c r="D46" s="34"/>
    </row>
    <row r="47" spans="4:4" ht="15">
      <c r="D47" s="34"/>
    </row>
    <row r="48" spans="4:4" ht="15">
      <c r="D48" s="34"/>
    </row>
    <row r="49" spans="4:4" ht="15">
      <c r="D49" s="34"/>
    </row>
    <row r="50" spans="4:4" ht="15">
      <c r="D50" s="34"/>
    </row>
    <row r="51" spans="4:4" ht="15">
      <c r="D51" s="34"/>
    </row>
    <row r="52" spans="4:4" ht="15">
      <c r="D52" s="34"/>
    </row>
    <row r="53" spans="4:4" ht="15">
      <c r="D53" s="34"/>
    </row>
    <row r="54" spans="4:4" ht="15">
      <c r="D54" s="34"/>
    </row>
    <row r="55" spans="4:4" ht="15">
      <c r="D55" s="34"/>
    </row>
    <row r="56" spans="4:4" ht="15">
      <c r="D56" s="34"/>
    </row>
    <row r="57" spans="4:4" ht="15">
      <c r="D57" s="34"/>
    </row>
    <row r="58" spans="4:4" ht="15">
      <c r="D58" s="34"/>
    </row>
    <row r="59" spans="4:4" ht="15">
      <c r="D59" s="34"/>
    </row>
    <row r="60" spans="4:4" ht="15">
      <c r="D60" s="34"/>
    </row>
    <row r="61" spans="4:4" ht="15">
      <c r="D61" s="34"/>
    </row>
    <row r="62" spans="4:4" ht="15">
      <c r="D62" s="34"/>
    </row>
    <row r="63" spans="4:4" ht="15">
      <c r="D63" s="34"/>
    </row>
    <row r="64" spans="4:4" ht="15">
      <c r="D64" s="34"/>
    </row>
    <row r="65" spans="4:4" ht="15">
      <c r="D65" s="34"/>
    </row>
    <row r="66" spans="4:4" ht="15">
      <c r="D66" s="34"/>
    </row>
    <row r="67" spans="4:4" ht="15">
      <c r="D67" s="34"/>
    </row>
    <row r="68" spans="4:4" ht="15">
      <c r="D68" s="34"/>
    </row>
    <row r="69" spans="4:4" ht="15">
      <c r="D69" s="34"/>
    </row>
    <row r="70" spans="4:4" ht="15">
      <c r="D70" s="34"/>
    </row>
    <row r="71" spans="4:4" ht="15">
      <c r="D71" s="34"/>
    </row>
    <row r="72" spans="4:4" ht="15">
      <c r="D72" s="34"/>
    </row>
    <row r="73" spans="4:4" ht="15">
      <c r="D73" s="34"/>
    </row>
    <row r="74" spans="4:4" ht="15">
      <c r="D74" s="34"/>
    </row>
    <row r="75" spans="4:4" ht="15">
      <c r="D75" s="34"/>
    </row>
    <row r="76" spans="4:4" ht="15">
      <c r="D76" s="34"/>
    </row>
    <row r="77" spans="4:4" ht="15">
      <c r="D77" s="34"/>
    </row>
    <row r="78" spans="4:4" ht="15">
      <c r="D78" s="34"/>
    </row>
    <row r="79" spans="4:4" ht="15">
      <c r="D79" s="34"/>
    </row>
    <row r="80" spans="4:4" ht="15">
      <c r="D80" s="34"/>
    </row>
    <row r="81" spans="4:4" ht="15">
      <c r="D81" s="34"/>
    </row>
    <row r="82" spans="4:4" ht="15">
      <c r="D82" s="34"/>
    </row>
    <row r="83" spans="4:4" ht="15">
      <c r="D83" s="34"/>
    </row>
    <row r="84" spans="4:4" ht="15">
      <c r="D84" s="34"/>
    </row>
    <row r="85" spans="4:4" ht="15">
      <c r="D85" s="34"/>
    </row>
    <row r="86" spans="4:4" ht="15">
      <c r="D86" s="34"/>
    </row>
    <row r="87" spans="4:4" ht="15">
      <c r="D87" s="34"/>
    </row>
    <row r="88" spans="4:4" ht="15">
      <c r="D88" s="34"/>
    </row>
    <row r="89" spans="4:4" ht="15">
      <c r="D89" s="34"/>
    </row>
    <row r="90" spans="4:4" ht="15">
      <c r="D90" s="34"/>
    </row>
    <row r="91" spans="4:4" ht="15">
      <c r="D91" s="34"/>
    </row>
    <row r="92" spans="4:4" ht="15">
      <c r="D92" s="34"/>
    </row>
    <row r="93" spans="4:4" ht="15">
      <c r="D93" s="34"/>
    </row>
    <row r="94" spans="4:4" ht="15">
      <c r="D94" s="34"/>
    </row>
    <row r="95" spans="4:4" ht="15">
      <c r="D95" s="34"/>
    </row>
    <row r="96" spans="4:4" ht="15">
      <c r="D96" s="34"/>
    </row>
    <row r="97" spans="4:4" ht="15">
      <c r="D97" s="34"/>
    </row>
    <row r="98" spans="4:4" ht="15">
      <c r="D98" s="34"/>
    </row>
    <row r="99" spans="4:4" ht="15">
      <c r="D99" s="34"/>
    </row>
    <row r="100" spans="4:4" ht="15">
      <c r="D100" s="34"/>
    </row>
    <row r="101" spans="4:4" ht="15">
      <c r="D101" s="34"/>
    </row>
    <row r="102" spans="4:4" ht="15">
      <c r="D102" s="34"/>
    </row>
    <row r="103" spans="4:4" ht="15">
      <c r="D103" s="34"/>
    </row>
    <row r="104" spans="4:4" ht="15">
      <c r="D104" s="34"/>
    </row>
    <row r="105" spans="4:4" ht="15">
      <c r="D105" s="34"/>
    </row>
    <row r="106" spans="4:4" ht="15">
      <c r="D106" s="34"/>
    </row>
    <row r="107" spans="4:4" ht="15">
      <c r="D107" s="34"/>
    </row>
    <row r="108" spans="4:4" ht="15">
      <c r="D108" s="34"/>
    </row>
    <row r="109" spans="4:4" ht="15">
      <c r="D109" s="34"/>
    </row>
    <row r="110" spans="4:4" ht="15">
      <c r="D110" s="34"/>
    </row>
    <row r="111" spans="4:4" ht="15">
      <c r="D111" s="34"/>
    </row>
    <row r="112" spans="4:4" ht="15">
      <c r="D112" s="34"/>
    </row>
    <row r="113" spans="4:4" ht="15">
      <c r="D113" s="34"/>
    </row>
    <row r="114" spans="4:4" ht="15">
      <c r="D114" s="34"/>
    </row>
    <row r="115" spans="4:4" ht="15">
      <c r="D115" s="34"/>
    </row>
    <row r="116" spans="4:4" ht="15">
      <c r="D116" s="34"/>
    </row>
    <row r="117" spans="4:4" ht="15">
      <c r="D117" s="34"/>
    </row>
    <row r="118" spans="4:4" ht="15">
      <c r="D118" s="34"/>
    </row>
    <row r="119" spans="4:4" ht="15">
      <c r="D119" s="34"/>
    </row>
    <row r="120" spans="4:4" ht="15">
      <c r="D120" s="34"/>
    </row>
    <row r="121" spans="4:4" ht="15">
      <c r="D121" s="34"/>
    </row>
    <row r="122" spans="4:4" ht="15">
      <c r="D122" s="34"/>
    </row>
    <row r="123" spans="4:4" ht="15">
      <c r="D123" s="34"/>
    </row>
    <row r="124" spans="4:4" ht="15">
      <c r="D124" s="34"/>
    </row>
    <row r="125" spans="4:4" ht="15">
      <c r="D125" s="34"/>
    </row>
    <row r="126" spans="4:4" ht="15">
      <c r="D126" s="34"/>
    </row>
    <row r="127" spans="4:4" ht="15">
      <c r="D127" s="34"/>
    </row>
    <row r="128" spans="4:4" ht="15">
      <c r="D128" s="34"/>
    </row>
    <row r="129" spans="4:4" ht="15">
      <c r="D129" s="34"/>
    </row>
    <row r="130" spans="4:4" ht="15">
      <c r="D130" s="34"/>
    </row>
    <row r="131" spans="4:4" ht="15">
      <c r="D131" s="34"/>
    </row>
    <row r="132" spans="4:4" ht="15">
      <c r="D132" s="34"/>
    </row>
    <row r="133" spans="4:4" ht="15">
      <c r="D133" s="34"/>
    </row>
    <row r="134" spans="4:4" ht="15">
      <c r="D134" s="34"/>
    </row>
    <row r="135" spans="4:4" ht="15">
      <c r="D135" s="34"/>
    </row>
    <row r="136" spans="4:4" ht="15">
      <c r="D136" s="34"/>
    </row>
    <row r="137" spans="4:4" ht="15">
      <c r="D137" s="34"/>
    </row>
    <row r="138" spans="4:4" ht="15">
      <c r="D138" s="34"/>
    </row>
    <row r="139" spans="4:4" ht="15">
      <c r="D139" s="34"/>
    </row>
    <row r="140" spans="4:4" ht="15">
      <c r="D140" s="34"/>
    </row>
    <row r="141" spans="4:4" ht="15">
      <c r="D141" s="34"/>
    </row>
    <row r="142" spans="4:4" ht="15">
      <c r="D142" s="34"/>
    </row>
    <row r="143" spans="4:4" ht="15">
      <c r="D143" s="34"/>
    </row>
    <row r="144" spans="4:4" ht="15">
      <c r="D144" s="34"/>
    </row>
    <row r="145" spans="4:4" ht="15">
      <c r="D145" s="34"/>
    </row>
    <row r="146" spans="4:4" ht="15">
      <c r="D146" s="34"/>
    </row>
    <row r="147" spans="4:4" ht="15">
      <c r="D147" s="34"/>
    </row>
    <row r="148" spans="4:4" ht="15">
      <c r="D148" s="34"/>
    </row>
    <row r="149" spans="4:4" ht="15">
      <c r="D149" s="34"/>
    </row>
    <row r="150" spans="4:4" ht="15">
      <c r="D150" s="34"/>
    </row>
    <row r="151" spans="4:4" ht="15">
      <c r="D151" s="34"/>
    </row>
    <row r="152" spans="4:4" ht="15">
      <c r="D152" s="34"/>
    </row>
    <row r="153" spans="4:4" ht="15">
      <c r="D153" s="34"/>
    </row>
    <row r="154" spans="4:4" ht="15">
      <c r="D154" s="34"/>
    </row>
    <row r="155" spans="4:4" ht="15">
      <c r="D155" s="34"/>
    </row>
    <row r="156" spans="4:4" ht="15">
      <c r="D156" s="34"/>
    </row>
    <row r="157" spans="4:4" ht="15">
      <c r="D157" s="34"/>
    </row>
    <row r="158" spans="4:4" ht="15">
      <c r="D158" s="34"/>
    </row>
    <row r="159" spans="4:4" ht="15">
      <c r="D159" s="34"/>
    </row>
    <row r="160" spans="4:4" ht="15">
      <c r="D160" s="34"/>
    </row>
    <row r="161" spans="4:4" ht="15">
      <c r="D161" s="34"/>
    </row>
    <row r="162" spans="4:4" ht="15">
      <c r="D162" s="34"/>
    </row>
    <row r="163" spans="4:4" ht="15">
      <c r="D163" s="34"/>
    </row>
    <row r="164" spans="4:4" ht="15">
      <c r="D164" s="34"/>
    </row>
    <row r="165" spans="4:4" ht="15">
      <c r="D165" s="34"/>
    </row>
    <row r="166" spans="4:4" ht="15">
      <c r="D166" s="34"/>
    </row>
    <row r="167" spans="4:4" ht="15">
      <c r="D167" s="34"/>
    </row>
    <row r="168" spans="4:4" ht="15">
      <c r="D168" s="34"/>
    </row>
    <row r="169" spans="4:4" ht="15">
      <c r="D169" s="34"/>
    </row>
    <row r="170" spans="4:4" ht="15">
      <c r="D170" s="34"/>
    </row>
    <row r="171" spans="4:4" ht="15">
      <c r="D171" s="34"/>
    </row>
    <row r="172" spans="4:4" ht="15">
      <c r="D172" s="34"/>
    </row>
    <row r="173" spans="4:4" ht="15">
      <c r="D173" s="34"/>
    </row>
    <row r="174" spans="4:4" ht="15">
      <c r="D174" s="34"/>
    </row>
    <row r="175" spans="4:4" ht="15">
      <c r="D175" s="34"/>
    </row>
    <row r="176" spans="4:4" ht="15">
      <c r="D176" s="34"/>
    </row>
    <row r="177" spans="4:4" ht="15">
      <c r="D177" s="34"/>
    </row>
    <row r="178" spans="4:4" ht="15">
      <c r="D178" s="34"/>
    </row>
    <row r="179" spans="4:4" ht="15">
      <c r="D179" s="34"/>
    </row>
    <row r="180" spans="4:4" ht="15">
      <c r="D180" s="34"/>
    </row>
    <row r="181" spans="4:4" ht="15">
      <c r="D181" s="34"/>
    </row>
    <row r="182" spans="4:4" ht="15">
      <c r="D182" s="34"/>
    </row>
    <row r="183" spans="4:4" ht="15">
      <c r="D183" s="34"/>
    </row>
    <row r="184" spans="4:4" ht="15">
      <c r="D184" s="34"/>
    </row>
    <row r="185" spans="4:4" ht="15">
      <c r="D185" s="34"/>
    </row>
    <row r="186" spans="4:4" ht="15">
      <c r="D186" s="34"/>
    </row>
    <row r="187" spans="4:4" ht="15">
      <c r="D187" s="34"/>
    </row>
    <row r="188" spans="4:4" ht="15">
      <c r="D188" s="34"/>
    </row>
    <row r="189" spans="4:4" ht="15">
      <c r="D189" s="34"/>
    </row>
    <row r="190" spans="4:4" ht="15">
      <c r="D190" s="34"/>
    </row>
    <row r="191" spans="4:4" ht="15">
      <c r="D191" s="34"/>
    </row>
    <row r="192" spans="4:4" ht="15">
      <c r="D192" s="34"/>
    </row>
    <row r="193" spans="4:4" ht="15">
      <c r="D193" s="34"/>
    </row>
    <row r="194" spans="4:4" ht="15">
      <c r="D194" s="34"/>
    </row>
    <row r="195" spans="4:4" ht="15">
      <c r="D195" s="34"/>
    </row>
    <row r="196" spans="4:4" ht="15">
      <c r="D196" s="34"/>
    </row>
    <row r="197" spans="4:4" ht="15">
      <c r="D197" s="34"/>
    </row>
    <row r="198" spans="4:4" ht="15">
      <c r="D198" s="34"/>
    </row>
    <row r="199" spans="4:4" ht="15">
      <c r="D199" s="34"/>
    </row>
    <row r="200" spans="4:4" ht="15">
      <c r="D200" s="34"/>
    </row>
    <row r="201" spans="4:4" ht="15">
      <c r="D201" s="34"/>
    </row>
    <row r="202" spans="4:4" ht="15">
      <c r="D202" s="34"/>
    </row>
    <row r="203" spans="4:4" ht="15">
      <c r="D203" s="34"/>
    </row>
    <row r="204" spans="4:4" ht="15">
      <c r="D204" s="34"/>
    </row>
    <row r="205" spans="4:4" ht="15">
      <c r="D205" s="34"/>
    </row>
    <row r="206" spans="4:4" ht="15">
      <c r="D206" s="34"/>
    </row>
    <row r="207" spans="4:4" ht="15">
      <c r="D207" s="34"/>
    </row>
    <row r="208" spans="4:4" ht="15">
      <c r="D208" s="34"/>
    </row>
    <row r="209" spans="4:4" ht="15">
      <c r="D209" s="34"/>
    </row>
    <row r="210" spans="4:4" ht="15">
      <c r="D210" s="34"/>
    </row>
    <row r="211" spans="4:4" ht="15">
      <c r="D211" s="34"/>
    </row>
    <row r="212" spans="4:4" ht="15">
      <c r="D212" s="34"/>
    </row>
    <row r="213" spans="4:4" ht="15">
      <c r="D213" s="34"/>
    </row>
  </sheetData>
  <sheetProtection algorithmName="SHA-256" hashValue="Lc+lEaJL+dhkYehFLDk+EXUYV0nqJAVT27ivFUztUA0=" saltValue="pKs1l6z2aCeAQinWtapNnw==" spinCount="100000" sheet="1" objects="1" scenarios="1"/>
  <pageMargins left="0.7" right="0.7" top="0.75" bottom="0.75" header="0.3" footer="0.3"/>
  <ignoredErrors>
    <ignoredError sqref="E30:U32" evalError="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9184-D8A0-41FC-AFCE-251D607862C4}">
  <sheetPr codeName="Sheet36">
    <tabColor rgb="FF00B050"/>
  </sheetPr>
  <dimension ref="C4:AC350"/>
  <sheetViews>
    <sheetView workbookViewId="0"/>
  </sheetViews>
  <sheetFormatPr defaultColWidth="9.140625" defaultRowHeight="12.75"/>
  <cols>
    <col min="1" max="3" width="3" style="35" customWidth="1"/>
    <col min="4" max="4" width="76.85546875" style="139" customWidth="1"/>
    <col min="5" max="5" width="11" style="139" customWidth="1"/>
    <col min="6" max="18" width="15.28515625" style="139" customWidth="1"/>
    <col min="19" max="20" width="15.28515625" style="35" customWidth="1"/>
    <col min="21" max="21" width="16.5703125" style="35" customWidth="1"/>
    <col min="22" max="24" width="9.140625" style="35"/>
    <col min="25" max="25" width="9.85546875" style="35" customWidth="1"/>
    <col min="26" max="28" width="9.140625" style="35"/>
    <col min="29" max="29" width="33.7109375" style="35" customWidth="1"/>
    <col min="30" max="16384" width="9.140625" style="35"/>
  </cols>
  <sheetData>
    <row r="4" spans="4:21" s="118" customFormat="1" ht="20.25" thickBot="1">
      <c r="D4" s="140" t="s">
        <v>232</v>
      </c>
      <c r="E4" s="140"/>
      <c r="F4" s="140"/>
      <c r="G4" s="140"/>
      <c r="H4" s="140"/>
      <c r="I4" s="140"/>
      <c r="J4" s="140"/>
      <c r="K4" s="140"/>
      <c r="L4" s="140"/>
      <c r="M4" s="140"/>
      <c r="N4" s="140"/>
      <c r="O4" s="140"/>
      <c r="P4" s="140"/>
      <c r="Q4" s="140"/>
      <c r="R4" s="140"/>
    </row>
    <row r="5" spans="4:21" ht="13.5" thickTop="1"/>
    <row r="6" spans="4:21" ht="15.75" customHeight="1">
      <c r="D6" s="132" t="s">
        <v>233</v>
      </c>
      <c r="E6" s="139" t="s">
        <v>107</v>
      </c>
      <c r="F6" s="72" t="s">
        <v>43</v>
      </c>
      <c r="G6" s="72" t="s">
        <v>12</v>
      </c>
      <c r="H6" s="72" t="s">
        <v>14</v>
      </c>
      <c r="I6" s="72" t="s">
        <v>15</v>
      </c>
      <c r="J6" s="72" t="s">
        <v>16</v>
      </c>
      <c r="K6" s="72" t="s">
        <v>18</v>
      </c>
      <c r="L6" s="72" t="s">
        <v>19</v>
      </c>
      <c r="M6" s="72" t="s">
        <v>21</v>
      </c>
      <c r="N6" s="72" t="s">
        <v>23</v>
      </c>
      <c r="O6" s="72" t="s">
        <v>25</v>
      </c>
      <c r="P6" s="72" t="s">
        <v>26</v>
      </c>
      <c r="Q6" s="72" t="s">
        <v>27</v>
      </c>
      <c r="R6" s="35" t="s">
        <v>28</v>
      </c>
      <c r="S6" s="72" t="s">
        <v>83</v>
      </c>
      <c r="T6" s="72" t="s">
        <v>59</v>
      </c>
    </row>
    <row r="7" spans="4:21" ht="15" customHeight="1">
      <c r="D7" s="176" t="s">
        <v>75</v>
      </c>
      <c r="E7" s="177" t="s">
        <v>1</v>
      </c>
      <c r="F7" s="28">
        <v>141.12030171648811</v>
      </c>
      <c r="G7" s="28">
        <v>853.90010951130694</v>
      </c>
      <c r="H7" s="28">
        <v>736.80782888185718</v>
      </c>
      <c r="I7" s="28">
        <v>818.20755092975764</v>
      </c>
      <c r="J7" s="28">
        <v>874.84233382565469</v>
      </c>
      <c r="K7" s="28">
        <v>1050.5067769900108</v>
      </c>
      <c r="L7" s="28">
        <v>637.28008795887661</v>
      </c>
      <c r="M7" s="28">
        <v>216.64349494664657</v>
      </c>
      <c r="N7" s="28">
        <v>426.61333844929771</v>
      </c>
      <c r="O7" s="28">
        <v>269.04472535273283</v>
      </c>
      <c r="P7" s="28">
        <v>190.99672073480815</v>
      </c>
      <c r="Q7" s="28">
        <v>471.23323542897924</v>
      </c>
      <c r="R7" s="36">
        <v>400.1064689564177</v>
      </c>
      <c r="S7" s="29">
        <v>108.91354774563672</v>
      </c>
      <c r="T7" s="28">
        <v>7196.2165214284705</v>
      </c>
      <c r="U7" s="35" t="str">
        <f>E7&amp;D7</f>
        <v>2006Target Revenue</v>
      </c>
    </row>
    <row r="8" spans="4:21" ht="15" customHeight="1">
      <c r="D8" s="176" t="s">
        <v>75</v>
      </c>
      <c r="E8" s="177" t="s">
        <v>2</v>
      </c>
      <c r="F8" s="28">
        <v>150.87157880596843</v>
      </c>
      <c r="G8" s="28">
        <v>919.29690135594103</v>
      </c>
      <c r="H8" s="28">
        <v>765.39015348656574</v>
      </c>
      <c r="I8" s="28">
        <v>848.91215592427682</v>
      </c>
      <c r="J8" s="28">
        <v>952.26042945714232</v>
      </c>
      <c r="K8" s="28">
        <v>1081.4860979780688</v>
      </c>
      <c r="L8" s="28">
        <v>652.44618765188238</v>
      </c>
      <c r="M8" s="28">
        <v>233.56178695286206</v>
      </c>
      <c r="N8" s="28">
        <v>411.59277906999904</v>
      </c>
      <c r="O8" s="28">
        <v>252.25704134057543</v>
      </c>
      <c r="P8" s="28">
        <v>181.42479564015699</v>
      </c>
      <c r="Q8" s="28">
        <v>480.06885859327258</v>
      </c>
      <c r="R8" s="36">
        <v>370.94891251424957</v>
      </c>
      <c r="S8" s="29">
        <v>97.160588273184473</v>
      </c>
      <c r="T8" s="28">
        <v>7397.6782670441471</v>
      </c>
      <c r="U8" s="35" t="str">
        <f t="shared" ref="U8:U71" si="0">E8&amp;D8</f>
        <v>2007Target Revenue</v>
      </c>
    </row>
    <row r="9" spans="4:21" ht="15" customHeight="1">
      <c r="D9" s="176" t="s">
        <v>75</v>
      </c>
      <c r="E9" s="177" t="s">
        <v>3</v>
      </c>
      <c r="F9" s="28">
        <v>157.66014370293658</v>
      </c>
      <c r="G9" s="28">
        <v>972.95277396296308</v>
      </c>
      <c r="H9" s="28">
        <v>792.13990316773607</v>
      </c>
      <c r="I9" s="28">
        <v>876.29641901860862</v>
      </c>
      <c r="J9" s="28">
        <v>1036.6205691964326</v>
      </c>
      <c r="K9" s="28">
        <v>1125.0707729007568</v>
      </c>
      <c r="L9" s="28">
        <v>667.30838649226143</v>
      </c>
      <c r="M9" s="28">
        <v>246.96623935565404</v>
      </c>
      <c r="N9" s="28">
        <v>428.23320269608485</v>
      </c>
      <c r="O9" s="28">
        <v>235.76387810056116</v>
      </c>
      <c r="P9" s="28">
        <v>187.46247146909079</v>
      </c>
      <c r="Q9" s="28">
        <v>488.46270059935131</v>
      </c>
      <c r="R9" s="36">
        <v>378.45919220389891</v>
      </c>
      <c r="S9" s="29">
        <v>99.284279256567444</v>
      </c>
      <c r="T9" s="28">
        <v>7692.680932122903</v>
      </c>
      <c r="U9" s="35" t="str">
        <f t="shared" si="0"/>
        <v>2008Target Revenue</v>
      </c>
    </row>
    <row r="10" spans="4:21" ht="15" customHeight="1">
      <c r="D10" s="176" t="s">
        <v>75</v>
      </c>
      <c r="E10" s="177" t="s">
        <v>4</v>
      </c>
      <c r="F10" s="28">
        <v>150.90627668796202</v>
      </c>
      <c r="G10" s="28">
        <v>1031.8352532618785</v>
      </c>
      <c r="H10" s="28">
        <v>828.5249572910144</v>
      </c>
      <c r="I10" s="28">
        <v>929.4252852699293</v>
      </c>
      <c r="J10" s="28">
        <v>1128.3333958646519</v>
      </c>
      <c r="K10" s="28">
        <v>1121.4063832024544</v>
      </c>
      <c r="L10" s="28">
        <v>680.59319519281428</v>
      </c>
      <c r="M10" s="28">
        <v>268.83574262837288</v>
      </c>
      <c r="N10" s="28">
        <v>426.02429690501151</v>
      </c>
      <c r="O10" s="28">
        <v>237.23648196127672</v>
      </c>
      <c r="P10" s="28">
        <v>198.80152119660062</v>
      </c>
      <c r="Q10" s="28">
        <v>500.97983341543352</v>
      </c>
      <c r="R10" s="36">
        <v>358.5790400842389</v>
      </c>
      <c r="S10" s="29">
        <v>106.21194754476308</v>
      </c>
      <c r="T10" s="28">
        <v>7967.6936105064024</v>
      </c>
      <c r="U10" s="35" t="str">
        <f t="shared" si="0"/>
        <v>2009Target Revenue</v>
      </c>
    </row>
    <row r="11" spans="4:21" ht="15" customHeight="1">
      <c r="D11" s="176" t="s">
        <v>75</v>
      </c>
      <c r="E11" s="177" t="s">
        <v>5</v>
      </c>
      <c r="F11" s="28">
        <v>172.92245276917117</v>
      </c>
      <c r="G11" s="28">
        <v>1566.5878781753365</v>
      </c>
      <c r="H11" s="28">
        <v>958.51801587751311</v>
      </c>
      <c r="I11" s="28">
        <v>1072.3035762913544</v>
      </c>
      <c r="J11" s="28">
        <v>1158.3219888941635</v>
      </c>
      <c r="K11" s="28">
        <v>1157.5729931043838</v>
      </c>
      <c r="L11" s="28">
        <v>693.58857450991297</v>
      </c>
      <c r="M11" s="28">
        <v>282.58831219332285</v>
      </c>
      <c r="N11" s="28">
        <v>452.97294755610625</v>
      </c>
      <c r="O11" s="28">
        <v>249.45909400521589</v>
      </c>
      <c r="P11" s="28">
        <v>195.12001154481169</v>
      </c>
      <c r="Q11" s="28">
        <v>512.46614352901486</v>
      </c>
      <c r="R11" s="36">
        <v>338.99340873672196</v>
      </c>
      <c r="S11" s="29">
        <v>125.17867492688556</v>
      </c>
      <c r="T11" s="28">
        <v>8936.5940721139141</v>
      </c>
      <c r="U11" s="35" t="str">
        <f t="shared" si="0"/>
        <v>2010Target Revenue</v>
      </c>
    </row>
    <row r="12" spans="4:21" ht="15" customHeight="1">
      <c r="D12" s="176" t="s">
        <v>75</v>
      </c>
      <c r="E12" s="177" t="s">
        <v>6</v>
      </c>
      <c r="F12" s="28">
        <v>181.69643204099853</v>
      </c>
      <c r="G12" s="28">
        <v>1876.2772524811821</v>
      </c>
      <c r="H12" s="28">
        <v>1109.2458791240094</v>
      </c>
      <c r="I12" s="28">
        <v>1283.4248558223551</v>
      </c>
      <c r="J12" s="28">
        <v>1316.2193774595289</v>
      </c>
      <c r="K12" s="28">
        <v>1314.1242888535364</v>
      </c>
      <c r="L12" s="28">
        <v>697.92257259705809</v>
      </c>
      <c r="M12" s="28">
        <v>285.46551361083783</v>
      </c>
      <c r="N12" s="28">
        <v>514.70385077938704</v>
      </c>
      <c r="O12" s="28">
        <v>243.12688099832482</v>
      </c>
      <c r="P12" s="28">
        <v>220.78273014140578</v>
      </c>
      <c r="Q12" s="28">
        <v>523.27833133696765</v>
      </c>
      <c r="R12" s="36">
        <v>366.8341399991977</v>
      </c>
      <c r="S12" s="29">
        <v>119.30332021442027</v>
      </c>
      <c r="T12" s="28">
        <v>10052.405425459208</v>
      </c>
      <c r="U12" s="35" t="str">
        <f t="shared" si="0"/>
        <v>2011Target Revenue</v>
      </c>
    </row>
    <row r="13" spans="4:21" ht="15" customHeight="1">
      <c r="D13" s="176" t="s">
        <v>75</v>
      </c>
      <c r="E13" s="177" t="s">
        <v>7</v>
      </c>
      <c r="F13" s="28">
        <v>186.12099736081561</v>
      </c>
      <c r="G13" s="28">
        <v>2218.4282044180381</v>
      </c>
      <c r="H13" s="28">
        <v>1246.6099125315322</v>
      </c>
      <c r="I13" s="28">
        <v>1515.1606567517424</v>
      </c>
      <c r="J13" s="28">
        <v>1445.3916793136275</v>
      </c>
      <c r="K13" s="28">
        <v>1415.3607973608375</v>
      </c>
      <c r="L13" s="28">
        <v>929.4291418099333</v>
      </c>
      <c r="M13" s="28">
        <v>292.62283376627579</v>
      </c>
      <c r="N13" s="28">
        <v>542.89426728686055</v>
      </c>
      <c r="O13" s="28">
        <v>260.78401564143468</v>
      </c>
      <c r="P13" s="28">
        <v>238.94201635218892</v>
      </c>
      <c r="Q13" s="28">
        <v>544.29495942879157</v>
      </c>
      <c r="R13" s="36">
        <v>382.03000500907103</v>
      </c>
      <c r="S13" s="29">
        <v>120.95492844496323</v>
      </c>
      <c r="T13" s="28">
        <v>11339.024415476113</v>
      </c>
      <c r="U13" s="35" t="str">
        <f t="shared" si="0"/>
        <v>2012Target Revenue</v>
      </c>
    </row>
    <row r="14" spans="4:21" ht="15" customHeight="1">
      <c r="D14" s="176" t="s">
        <v>75</v>
      </c>
      <c r="E14" s="177" t="s">
        <v>8</v>
      </c>
      <c r="F14" s="28">
        <v>197.45196128465759</v>
      </c>
      <c r="G14" s="28">
        <v>2624.4448910282968</v>
      </c>
      <c r="H14" s="28">
        <v>1240.9369197015051</v>
      </c>
      <c r="I14" s="28">
        <v>1691.4074265159284</v>
      </c>
      <c r="J14" s="28">
        <v>1731.1903885539764</v>
      </c>
      <c r="K14" s="28">
        <v>1586.8862808927893</v>
      </c>
      <c r="L14" s="28">
        <v>954.53673469890145</v>
      </c>
      <c r="M14" s="28">
        <v>321.73812075744337</v>
      </c>
      <c r="N14" s="28">
        <v>570.92036797363562</v>
      </c>
      <c r="O14" s="28">
        <v>272.4949157950652</v>
      </c>
      <c r="P14" s="28">
        <v>263.32159325068204</v>
      </c>
      <c r="Q14" s="28">
        <v>583.05053455250618</v>
      </c>
      <c r="R14" s="36">
        <v>398.14862427971218</v>
      </c>
      <c r="S14" s="29">
        <v>126.4459863969562</v>
      </c>
      <c r="T14" s="28">
        <v>12562.974745682057</v>
      </c>
      <c r="U14" s="35" t="str">
        <f t="shared" si="0"/>
        <v>2013Target Revenue</v>
      </c>
    </row>
    <row r="15" spans="4:21" ht="15" customHeight="1">
      <c r="D15" s="176" t="s">
        <v>75</v>
      </c>
      <c r="E15" s="177" t="s">
        <v>9</v>
      </c>
      <c r="F15" s="28">
        <v>213.15357760210699</v>
      </c>
      <c r="G15" s="28">
        <v>2477.396831976303</v>
      </c>
      <c r="H15" s="28">
        <v>1169.3574363667112</v>
      </c>
      <c r="I15" s="28">
        <v>1608.8442867866561</v>
      </c>
      <c r="J15" s="28">
        <v>1921.9084198591859</v>
      </c>
      <c r="K15" s="28">
        <v>1799.8390618454648</v>
      </c>
      <c r="L15" s="28">
        <v>1012.2755965509384</v>
      </c>
      <c r="M15" s="28">
        <v>327.6937367105358</v>
      </c>
      <c r="N15" s="28">
        <v>641.79720332946135</v>
      </c>
      <c r="O15" s="28">
        <v>290.13247556256403</v>
      </c>
      <c r="P15" s="28">
        <v>283.74928318788722</v>
      </c>
      <c r="Q15" s="28">
        <v>640.93695681983002</v>
      </c>
      <c r="R15" s="36">
        <v>410.13662897571209</v>
      </c>
      <c r="S15" s="29">
        <v>151.91708382102095</v>
      </c>
      <c r="T15" s="28">
        <v>12949.138579394381</v>
      </c>
      <c r="U15" s="35" t="str">
        <f t="shared" si="0"/>
        <v>2014Target Revenue</v>
      </c>
    </row>
    <row r="16" spans="4:21" ht="15" customHeight="1">
      <c r="D16" s="176" t="s">
        <v>75</v>
      </c>
      <c r="E16" s="177" t="s">
        <v>10</v>
      </c>
      <c r="F16" s="28">
        <v>172.16640102240146</v>
      </c>
      <c r="G16" s="28">
        <v>2172.5212468652908</v>
      </c>
      <c r="H16" s="28">
        <v>1062.8138322663233</v>
      </c>
      <c r="I16" s="28">
        <v>1435.0191467024315</v>
      </c>
      <c r="J16" s="28">
        <v>2130.8619374511309</v>
      </c>
      <c r="K16" s="28">
        <v>2034.4849314529984</v>
      </c>
      <c r="L16" s="28">
        <v>1013.1178752525008</v>
      </c>
      <c r="M16" s="28">
        <v>333.40836380185254</v>
      </c>
      <c r="N16" s="28">
        <v>655.89293993823264</v>
      </c>
      <c r="O16" s="28">
        <v>313.94236851960437</v>
      </c>
      <c r="P16" s="28">
        <v>283.45603176809243</v>
      </c>
      <c r="Q16" s="28">
        <v>692.24710092323642</v>
      </c>
      <c r="R16" s="36">
        <v>444.55524499007436</v>
      </c>
      <c r="S16" s="28">
        <v>159.11945495908486</v>
      </c>
      <c r="T16" s="28">
        <v>12903.606875913256</v>
      </c>
      <c r="U16" s="35" t="str">
        <f t="shared" si="0"/>
        <v>2015Target Revenue</v>
      </c>
    </row>
    <row r="17" spans="4:26" ht="15" customHeight="1">
      <c r="D17" s="176" t="s">
        <v>75</v>
      </c>
      <c r="E17" s="177">
        <v>2016</v>
      </c>
      <c r="F17" s="28">
        <v>140.0146497438011</v>
      </c>
      <c r="G17" s="28">
        <v>1600.8200349813585</v>
      </c>
      <c r="H17" s="28">
        <v>855.68874837328485</v>
      </c>
      <c r="I17" s="28">
        <v>993.41468784781239</v>
      </c>
      <c r="J17" s="28">
        <v>1707.4730504015918</v>
      </c>
      <c r="K17" s="28">
        <v>1574.5110645815366</v>
      </c>
      <c r="L17" s="28">
        <v>743.60043493377202</v>
      </c>
      <c r="M17" s="28">
        <v>327.20754234583404</v>
      </c>
      <c r="N17" s="28">
        <v>651.71631192662187</v>
      </c>
      <c r="O17" s="28">
        <v>302.98070397828479</v>
      </c>
      <c r="P17" s="28">
        <v>268.35256191467056</v>
      </c>
      <c r="Q17" s="28">
        <v>663.80422550587139</v>
      </c>
      <c r="R17" s="36">
        <v>393.80197581294863</v>
      </c>
      <c r="S17" s="28">
        <v>180.3559646848253</v>
      </c>
      <c r="T17" s="28">
        <v>10403.741957032214</v>
      </c>
      <c r="U17" s="35" t="str">
        <f t="shared" si="0"/>
        <v>2016Target Revenue</v>
      </c>
    </row>
    <row r="18" spans="4:26" ht="15" customHeight="1">
      <c r="D18" s="176" t="s">
        <v>75</v>
      </c>
      <c r="E18" s="177">
        <v>2017</v>
      </c>
      <c r="F18" s="28">
        <v>127.95512954014711</v>
      </c>
      <c r="G18" s="28">
        <v>1534.1855762255727</v>
      </c>
      <c r="H18" s="28">
        <v>826.98193916573564</v>
      </c>
      <c r="I18" s="28">
        <v>987.93106286963916</v>
      </c>
      <c r="J18" s="28">
        <v>1612.397992570726</v>
      </c>
      <c r="K18" s="28">
        <v>1570.4361757710392</v>
      </c>
      <c r="L18" s="28">
        <v>815.25276853807463</v>
      </c>
      <c r="M18" s="28">
        <v>313.80010426216739</v>
      </c>
      <c r="N18" s="28">
        <v>686.42196075587583</v>
      </c>
      <c r="O18" s="28">
        <v>298.95958619394912</v>
      </c>
      <c r="P18" s="28">
        <v>271.99906850728013</v>
      </c>
      <c r="Q18" s="28">
        <v>660.3625545879205</v>
      </c>
      <c r="R18" s="36">
        <v>415.83654302470893</v>
      </c>
      <c r="S18" s="28">
        <v>180.09934739363632</v>
      </c>
      <c r="T18" s="28">
        <v>10302.619809406473</v>
      </c>
      <c r="U18" s="35" t="str">
        <f t="shared" si="0"/>
        <v>2017Target Revenue</v>
      </c>
    </row>
    <row r="19" spans="4:26" ht="15" customHeight="1">
      <c r="D19" s="176" t="s">
        <v>75</v>
      </c>
      <c r="E19" s="177">
        <v>2018</v>
      </c>
      <c r="F19" s="28">
        <v>140.12442163368996</v>
      </c>
      <c r="G19" s="28">
        <v>1578.3154697975488</v>
      </c>
      <c r="H19" s="28">
        <v>874.61445897685235</v>
      </c>
      <c r="I19" s="28">
        <v>1018.3927654264764</v>
      </c>
      <c r="J19" s="28">
        <v>1552.4744086417425</v>
      </c>
      <c r="K19" s="28">
        <v>1408.977381058005</v>
      </c>
      <c r="L19" s="28">
        <v>832.26205427726086</v>
      </c>
      <c r="M19" s="28">
        <v>243.51012509980501</v>
      </c>
      <c r="N19" s="28">
        <v>646.31056080432825</v>
      </c>
      <c r="O19" s="28">
        <v>307.40652988638197</v>
      </c>
      <c r="P19" s="28">
        <v>261.50267380324442</v>
      </c>
      <c r="Q19" s="28">
        <v>657.29603279862636</v>
      </c>
      <c r="R19" s="36">
        <v>430.84764688409263</v>
      </c>
      <c r="S19" s="28">
        <v>168.63882548606156</v>
      </c>
      <c r="T19" s="28">
        <v>10120.673354574117</v>
      </c>
      <c r="U19" s="35" t="str">
        <f t="shared" si="0"/>
        <v>2018Target Revenue</v>
      </c>
    </row>
    <row r="20" spans="4:26" ht="15" customHeight="1">
      <c r="D20" s="176" t="s">
        <v>75</v>
      </c>
      <c r="E20" s="177" t="s">
        <v>32</v>
      </c>
      <c r="F20" s="28">
        <v>140.73911513250658</v>
      </c>
      <c r="G20" s="28">
        <v>1548.4304147724374</v>
      </c>
      <c r="H20" s="28">
        <v>874.77447418551583</v>
      </c>
      <c r="I20" s="28">
        <v>1021.7917344307738</v>
      </c>
      <c r="J20" s="28">
        <v>1417.8005906032299</v>
      </c>
      <c r="K20" s="28">
        <v>1330.7512350143654</v>
      </c>
      <c r="L20" s="28">
        <v>833.34205285907137</v>
      </c>
      <c r="M20" s="28">
        <v>251.7528677274037</v>
      </c>
      <c r="N20" s="28">
        <v>666.21959299875368</v>
      </c>
      <c r="O20" s="28">
        <v>310.02235125361779</v>
      </c>
      <c r="P20" s="28">
        <v>262.8480596343303</v>
      </c>
      <c r="Q20" s="28">
        <v>674.50628031245037</v>
      </c>
      <c r="R20" s="36">
        <v>448.0459477764893</v>
      </c>
      <c r="S20" s="28">
        <v>171.69871901641795</v>
      </c>
      <c r="T20" s="28">
        <v>9952.7234357173656</v>
      </c>
      <c r="U20" s="35" t="str">
        <f t="shared" si="0"/>
        <v>2019Target Revenue</v>
      </c>
    </row>
    <row r="21" spans="4:26" ht="15" customHeight="1">
      <c r="D21" s="176" t="s">
        <v>75</v>
      </c>
      <c r="E21" s="177" t="s">
        <v>33</v>
      </c>
      <c r="F21" s="28">
        <v>141.42624085246732</v>
      </c>
      <c r="G21" s="28">
        <v>1486.5475746223012</v>
      </c>
      <c r="H21" s="28">
        <v>853.46318552278706</v>
      </c>
      <c r="I21" s="28">
        <v>1019.6050457009725</v>
      </c>
      <c r="J21" s="28">
        <v>1386.7314257494477</v>
      </c>
      <c r="K21" s="28">
        <v>1316.4451439893087</v>
      </c>
      <c r="L21" s="28">
        <v>852.2901586459227</v>
      </c>
      <c r="M21" s="28">
        <v>240.59881944986975</v>
      </c>
      <c r="N21" s="28">
        <v>675.04448259404478</v>
      </c>
      <c r="O21" s="28">
        <v>317.17926506070813</v>
      </c>
      <c r="P21" s="28">
        <v>277.9465517724916</v>
      </c>
      <c r="Q21" s="28">
        <v>693.44577912215254</v>
      </c>
      <c r="R21" s="36">
        <v>466.42645622763621</v>
      </c>
      <c r="S21" s="28">
        <v>162.51685710871834</v>
      </c>
      <c r="T21" s="28">
        <v>9889.6669864188279</v>
      </c>
      <c r="U21" s="35" t="str">
        <f t="shared" si="0"/>
        <v>2020Target Revenue</v>
      </c>
    </row>
    <row r="22" spans="4:26" ht="15.75" customHeight="1">
      <c r="D22" s="176" t="s">
        <v>75</v>
      </c>
      <c r="E22" s="177" t="s">
        <v>34</v>
      </c>
      <c r="F22" s="28">
        <v>141.53900773725718</v>
      </c>
      <c r="G22" s="28">
        <v>1462.2389629002428</v>
      </c>
      <c r="H22" s="28">
        <v>847.93634225828509</v>
      </c>
      <c r="I22" s="28">
        <v>994.29073342399636</v>
      </c>
      <c r="J22" s="28">
        <v>1218.9283339951417</v>
      </c>
      <c r="K22" s="28">
        <v>1210.2276722907311</v>
      </c>
      <c r="L22" s="28">
        <v>812.13012603389575</v>
      </c>
      <c r="M22" s="28">
        <v>246.46046166919055</v>
      </c>
      <c r="N22" s="28">
        <v>599.63619173737118</v>
      </c>
      <c r="O22" s="28">
        <v>266.00378017610961</v>
      </c>
      <c r="P22" s="28">
        <v>238.27831912586888</v>
      </c>
      <c r="Q22" s="28">
        <v>614.51366819956638</v>
      </c>
      <c r="R22" s="36">
        <v>373.91173605325019</v>
      </c>
      <c r="S22" s="28">
        <v>146.55623222109136</v>
      </c>
      <c r="T22" s="28">
        <v>9172.6515678220003</v>
      </c>
      <c r="U22" s="35" t="str">
        <f t="shared" si="0"/>
        <v>2021Target Revenue</v>
      </c>
      <c r="X22" s="141" t="s">
        <v>234</v>
      </c>
      <c r="Y22" s="141"/>
      <c r="Z22" s="141"/>
    </row>
    <row r="23" spans="4:26" ht="15.75" customHeight="1">
      <c r="D23" s="176" t="s">
        <v>76</v>
      </c>
      <c r="E23" s="177" t="s">
        <v>1</v>
      </c>
      <c r="F23" s="28">
        <v>155.83942357904877</v>
      </c>
      <c r="G23" s="28">
        <v>1183.1459964792884</v>
      </c>
      <c r="H23" s="28">
        <v>758.76613024542974</v>
      </c>
      <c r="I23" s="28">
        <v>808.7965983430372</v>
      </c>
      <c r="J23" s="28">
        <v>891.81303255444698</v>
      </c>
      <c r="K23" s="28">
        <v>964.2713957134132</v>
      </c>
      <c r="L23" s="28">
        <v>644.53430132204221</v>
      </c>
      <c r="M23" s="28">
        <v>188.24510311342058</v>
      </c>
      <c r="N23" s="28">
        <v>420.91516929489285</v>
      </c>
      <c r="O23" s="28">
        <v>277.30232846875708</v>
      </c>
      <c r="P23" s="28">
        <v>211.03560439490886</v>
      </c>
      <c r="Q23" s="28">
        <v>542.38580548740936</v>
      </c>
      <c r="R23" s="36">
        <v>392.42113255032325</v>
      </c>
      <c r="S23" s="28">
        <v>108.91354774563672</v>
      </c>
      <c r="T23" s="28">
        <v>7548.3855692920542</v>
      </c>
      <c r="U23" s="35" t="str">
        <f t="shared" si="0"/>
        <v>2006Actual Revenue</v>
      </c>
      <c r="X23" s="141"/>
      <c r="Y23" s="141"/>
      <c r="Z23" s="141"/>
    </row>
    <row r="24" spans="4:26" ht="15.75" customHeight="1">
      <c r="D24" s="176" t="s">
        <v>76</v>
      </c>
      <c r="E24" s="177" t="s">
        <v>2</v>
      </c>
      <c r="F24" s="28">
        <v>157.71556263753604</v>
      </c>
      <c r="G24" s="28">
        <v>1211.6690275908009</v>
      </c>
      <c r="H24" s="28">
        <v>776.33991751988344</v>
      </c>
      <c r="I24" s="28">
        <v>866.2481974739469</v>
      </c>
      <c r="J24" s="28">
        <v>943.46087969938037</v>
      </c>
      <c r="K24" s="28">
        <v>950.801578666007</v>
      </c>
      <c r="L24" s="28">
        <v>655.52392080091533</v>
      </c>
      <c r="M24" s="28">
        <v>197.5791049052356</v>
      </c>
      <c r="N24" s="28">
        <v>438.54930143015031</v>
      </c>
      <c r="O24" s="28">
        <v>278.23197800972861</v>
      </c>
      <c r="P24" s="28">
        <v>218.59307954310475</v>
      </c>
      <c r="Q24" s="28">
        <v>540.64431164812981</v>
      </c>
      <c r="R24" s="36">
        <v>397.54729553082143</v>
      </c>
      <c r="S24" s="28">
        <v>97.160588273184473</v>
      </c>
      <c r="T24" s="28">
        <v>7730.0647437288244</v>
      </c>
      <c r="U24" s="35" t="str">
        <f t="shared" si="0"/>
        <v>2007Actual Revenue</v>
      </c>
      <c r="X24" s="141"/>
      <c r="Y24" s="141"/>
      <c r="Z24" s="141"/>
    </row>
    <row r="25" spans="4:26" ht="15.75" customHeight="1">
      <c r="D25" s="176" t="s">
        <v>76</v>
      </c>
      <c r="E25" s="177" t="s">
        <v>3</v>
      </c>
      <c r="F25" s="28">
        <v>166.5353868790063</v>
      </c>
      <c r="G25" s="28">
        <v>1276.4140231667684</v>
      </c>
      <c r="H25" s="28">
        <v>854.13762487795998</v>
      </c>
      <c r="I25" s="28">
        <v>906.56175618059228</v>
      </c>
      <c r="J25" s="28">
        <v>1001.7946116285121</v>
      </c>
      <c r="K25" s="28">
        <v>973.98683163028466</v>
      </c>
      <c r="L25" s="28">
        <v>662.40793913902007</v>
      </c>
      <c r="M25" s="28">
        <v>226.22847986126652</v>
      </c>
      <c r="N25" s="28">
        <v>437.69799413205629</v>
      </c>
      <c r="O25" s="28">
        <v>265.54019885194907</v>
      </c>
      <c r="P25" s="28">
        <v>217.6555715145775</v>
      </c>
      <c r="Q25" s="28">
        <v>533.77996642560754</v>
      </c>
      <c r="R25" s="36">
        <v>387.80997882083841</v>
      </c>
      <c r="S25" s="28">
        <v>99.284279256567444</v>
      </c>
      <c r="T25" s="28">
        <v>8009.8346423650046</v>
      </c>
      <c r="U25" s="35" t="str">
        <f t="shared" si="0"/>
        <v>2008Actual Revenue</v>
      </c>
      <c r="X25" s="141"/>
      <c r="Y25" s="141"/>
      <c r="Z25" s="141"/>
    </row>
    <row r="26" spans="4:26" ht="15.75" customHeight="1">
      <c r="D26" s="176" t="s">
        <v>76</v>
      </c>
      <c r="E26" s="177" t="s">
        <v>4</v>
      </c>
      <c r="F26" s="28">
        <v>153.96102531591868</v>
      </c>
      <c r="G26" s="28">
        <v>1337.7221885296296</v>
      </c>
      <c r="H26" s="28">
        <v>872.08581143136166</v>
      </c>
      <c r="I26" s="28">
        <v>947.11864256952572</v>
      </c>
      <c r="J26" s="28">
        <v>1170.053590051971</v>
      </c>
      <c r="K26" s="28">
        <v>1013.0911201490698</v>
      </c>
      <c r="L26" s="28">
        <v>676.62038872498567</v>
      </c>
      <c r="M26" s="28">
        <v>244.73255764275856</v>
      </c>
      <c r="N26" s="28">
        <v>422.92211147139943</v>
      </c>
      <c r="O26" s="28">
        <v>264.91332131368779</v>
      </c>
      <c r="P26" s="28">
        <v>225.99272458858567</v>
      </c>
      <c r="Q26" s="28">
        <v>546.03383008766787</v>
      </c>
      <c r="R26" s="36">
        <v>372.79478546489656</v>
      </c>
      <c r="S26" s="28">
        <v>106.21194754476308</v>
      </c>
      <c r="T26" s="28">
        <v>8354.2540448862219</v>
      </c>
      <c r="U26" s="35" t="str">
        <f t="shared" si="0"/>
        <v>2009Actual Revenue</v>
      </c>
      <c r="X26" s="141"/>
      <c r="Y26" s="141"/>
      <c r="Z26" s="141"/>
    </row>
    <row r="27" spans="4:26" ht="15.75" customHeight="1">
      <c r="D27" s="176" t="s">
        <v>76</v>
      </c>
      <c r="E27" s="177" t="s">
        <v>5</v>
      </c>
      <c r="F27" s="28">
        <v>177.51337547800802</v>
      </c>
      <c r="G27" s="28">
        <v>1581.7986197301998</v>
      </c>
      <c r="H27" s="28">
        <v>978.17943652170686</v>
      </c>
      <c r="I27" s="28">
        <v>1094.2348642077736</v>
      </c>
      <c r="J27" s="28">
        <v>1242.3321340535772</v>
      </c>
      <c r="K27" s="28">
        <v>1067.5839988277453</v>
      </c>
      <c r="L27" s="28">
        <v>692.46767228615158</v>
      </c>
      <c r="M27" s="28">
        <v>275.96416318218769</v>
      </c>
      <c r="N27" s="28">
        <v>476.68176786361261</v>
      </c>
      <c r="O27" s="28">
        <v>267.87990398908113</v>
      </c>
      <c r="P27" s="28">
        <v>214.75252346202356</v>
      </c>
      <c r="Q27" s="28">
        <v>525.89433347037937</v>
      </c>
      <c r="R27" s="36">
        <v>371.31899901051867</v>
      </c>
      <c r="S27" s="28">
        <v>125.17867492688556</v>
      </c>
      <c r="T27" s="28">
        <v>9091.7804670098503</v>
      </c>
      <c r="U27" s="35" t="str">
        <f t="shared" si="0"/>
        <v>2010Actual Revenue</v>
      </c>
      <c r="X27" s="141"/>
      <c r="Y27" s="141"/>
      <c r="Z27" s="141"/>
    </row>
    <row r="28" spans="4:26" ht="15.75" customHeight="1">
      <c r="D28" s="176" t="s">
        <v>76</v>
      </c>
      <c r="E28" s="177" t="s">
        <v>6</v>
      </c>
      <c r="F28" s="28">
        <v>232.64145694338114</v>
      </c>
      <c r="G28" s="28">
        <v>1881.7533920625469</v>
      </c>
      <c r="H28" s="28">
        <v>1103.4734604119174</v>
      </c>
      <c r="I28" s="28">
        <v>1221.0798289290447</v>
      </c>
      <c r="J28" s="28">
        <v>1249.4715634098566</v>
      </c>
      <c r="K28" s="28">
        <v>1234.5622965427658</v>
      </c>
      <c r="L28" s="28">
        <v>748.89585053757958</v>
      </c>
      <c r="M28" s="28">
        <v>271.12705493690265</v>
      </c>
      <c r="N28" s="28">
        <v>500.91086589983388</v>
      </c>
      <c r="O28" s="28">
        <v>240.2860166806027</v>
      </c>
      <c r="P28" s="28">
        <v>225.96252615950314</v>
      </c>
      <c r="Q28" s="28">
        <v>512.99770678582081</v>
      </c>
      <c r="R28" s="36">
        <v>368.86004535493345</v>
      </c>
      <c r="S28" s="28">
        <v>119.30332021442027</v>
      </c>
      <c r="T28" s="28">
        <v>9911.3253848691074</v>
      </c>
      <c r="U28" s="35" t="str">
        <f t="shared" si="0"/>
        <v>2011Actual Revenue</v>
      </c>
      <c r="X28" s="141"/>
      <c r="Y28" s="141"/>
      <c r="Z28" s="141"/>
    </row>
    <row r="29" spans="4:26" ht="15.75" customHeight="1">
      <c r="D29" s="176" t="s">
        <v>76</v>
      </c>
      <c r="E29" s="177" t="s">
        <v>7</v>
      </c>
      <c r="F29" s="28">
        <v>236.52283818615979</v>
      </c>
      <c r="G29" s="28">
        <v>2138.7140112230259</v>
      </c>
      <c r="H29" s="28">
        <v>1182.0643138385949</v>
      </c>
      <c r="I29" s="28">
        <v>1486.3499896840815</v>
      </c>
      <c r="J29" s="28">
        <v>1400.9029249259911</v>
      </c>
      <c r="K29" s="28">
        <v>1356.7225304300214</v>
      </c>
      <c r="L29" s="28">
        <v>916.75101563010014</v>
      </c>
      <c r="M29" s="28">
        <v>287.90789563895714</v>
      </c>
      <c r="N29" s="28">
        <v>524.95741713767814</v>
      </c>
      <c r="O29" s="28">
        <v>251.83649499104897</v>
      </c>
      <c r="P29" s="28">
        <v>233.29500760203101</v>
      </c>
      <c r="Q29" s="28">
        <v>544.61577481366555</v>
      </c>
      <c r="R29" s="36">
        <v>378.460679663745</v>
      </c>
      <c r="S29" s="28">
        <v>120.95492844496323</v>
      </c>
      <c r="T29" s="28">
        <v>11060.055822210064</v>
      </c>
      <c r="U29" s="35" t="str">
        <f t="shared" si="0"/>
        <v>2012Actual Revenue</v>
      </c>
      <c r="X29" s="141"/>
      <c r="Y29" s="141"/>
      <c r="Z29" s="141"/>
    </row>
    <row r="30" spans="4:26" ht="15.75" customHeight="1">
      <c r="D30" s="176" t="s">
        <v>76</v>
      </c>
      <c r="E30" s="177" t="s">
        <v>8</v>
      </c>
      <c r="F30" s="28">
        <v>246.05990019692271</v>
      </c>
      <c r="G30" s="28">
        <v>2537.810971365861</v>
      </c>
      <c r="H30" s="28">
        <v>1195.5480083858413</v>
      </c>
      <c r="I30" s="28">
        <v>1726.4025034781289</v>
      </c>
      <c r="J30" s="28">
        <v>1584.0286263422324</v>
      </c>
      <c r="K30" s="28">
        <v>1543.2241166787176</v>
      </c>
      <c r="L30" s="28">
        <v>948.55000195813386</v>
      </c>
      <c r="M30" s="28">
        <v>308.81187623128693</v>
      </c>
      <c r="N30" s="28">
        <v>576.74614197819096</v>
      </c>
      <c r="O30" s="28">
        <v>268.5597531945856</v>
      </c>
      <c r="P30" s="28">
        <v>258.95706739178473</v>
      </c>
      <c r="Q30" s="28">
        <v>609.65175089666604</v>
      </c>
      <c r="R30" s="36">
        <v>392.55580487729998</v>
      </c>
      <c r="S30" s="28">
        <v>126.4459863969562</v>
      </c>
      <c r="T30" s="28">
        <v>12323.352509372608</v>
      </c>
      <c r="U30" s="35" t="str">
        <f t="shared" si="0"/>
        <v>2013Actual Revenue</v>
      </c>
      <c r="X30" s="141"/>
      <c r="Y30" s="141"/>
      <c r="Z30" s="141"/>
    </row>
    <row r="31" spans="4:26" ht="15" customHeight="1">
      <c r="D31" s="176" t="s">
        <v>76</v>
      </c>
      <c r="E31" s="177" t="s">
        <v>9</v>
      </c>
      <c r="F31" s="28">
        <v>257.73557531419726</v>
      </c>
      <c r="G31" s="28">
        <v>2412.9508859783605</v>
      </c>
      <c r="H31" s="28">
        <v>1149.383655855223</v>
      </c>
      <c r="I31" s="28">
        <v>1573.015350197775</v>
      </c>
      <c r="J31" s="28">
        <v>1817.8037618622411</v>
      </c>
      <c r="K31" s="28">
        <v>1732.902256169373</v>
      </c>
      <c r="L31" s="28">
        <v>960.58243969094951</v>
      </c>
      <c r="M31" s="28">
        <v>309.15112178188303</v>
      </c>
      <c r="N31" s="28">
        <v>651.08703083269245</v>
      </c>
      <c r="O31" s="28">
        <v>284.86664942287774</v>
      </c>
      <c r="P31" s="28">
        <v>274.70082332734614</v>
      </c>
      <c r="Q31" s="28">
        <v>659.29352179612704</v>
      </c>
      <c r="R31" s="36">
        <v>395.29159503848905</v>
      </c>
      <c r="S31" s="28">
        <v>151.91708382102095</v>
      </c>
      <c r="T31" s="28">
        <v>12630.681751088558</v>
      </c>
      <c r="U31" s="35" t="str">
        <f t="shared" si="0"/>
        <v>2014Actual Revenue</v>
      </c>
      <c r="Y31" s="35" t="s">
        <v>235</v>
      </c>
    </row>
    <row r="32" spans="4:26" ht="15" customHeight="1">
      <c r="D32" s="176" t="s">
        <v>76</v>
      </c>
      <c r="E32" s="177" t="s">
        <v>10</v>
      </c>
      <c r="F32" s="28">
        <v>175.29543948796064</v>
      </c>
      <c r="G32" s="28">
        <v>2226.7160931821036</v>
      </c>
      <c r="H32" s="28">
        <v>1093.5112665834142</v>
      </c>
      <c r="I32" s="28">
        <v>1515.9641828548008</v>
      </c>
      <c r="J32" s="28">
        <v>2109.5914680491264</v>
      </c>
      <c r="K32" s="28">
        <v>1961.8582513744332</v>
      </c>
      <c r="L32" s="28">
        <v>1027.1617278179572</v>
      </c>
      <c r="M32" s="28">
        <v>316.51371000941469</v>
      </c>
      <c r="N32" s="28">
        <v>725.24769894039821</v>
      </c>
      <c r="O32" s="28">
        <v>315.97995209024401</v>
      </c>
      <c r="P32" s="28">
        <v>284.79143073674328</v>
      </c>
      <c r="Q32" s="28">
        <v>721.74355689192294</v>
      </c>
      <c r="R32" s="36">
        <v>440.72190481115325</v>
      </c>
      <c r="S32" s="28">
        <v>159.11945495908486</v>
      </c>
      <c r="T32" s="28">
        <v>13074.216137788755</v>
      </c>
      <c r="U32" s="35" t="str">
        <f t="shared" si="0"/>
        <v>2015Actual Revenue</v>
      </c>
      <c r="X32" s="35" t="s">
        <v>236</v>
      </c>
    </row>
    <row r="33" spans="3:29" ht="15" customHeight="1">
      <c r="D33" s="176" t="s">
        <v>76</v>
      </c>
      <c r="E33" s="177">
        <v>2016</v>
      </c>
      <c r="F33" s="28">
        <v>148.12887194656608</v>
      </c>
      <c r="G33" s="28">
        <v>1639.2279674964664</v>
      </c>
      <c r="H33" s="28">
        <v>919.14704324159834</v>
      </c>
      <c r="I33" s="28">
        <v>933.96887676796405</v>
      </c>
      <c r="J33" s="28">
        <v>1700.4730964572045</v>
      </c>
      <c r="K33" s="28">
        <v>1578.334205500757</v>
      </c>
      <c r="L33" s="28">
        <v>740.30658739718262</v>
      </c>
      <c r="M33" s="28">
        <v>335.32278036627048</v>
      </c>
      <c r="N33" s="28">
        <v>637.93760018790772</v>
      </c>
      <c r="O33" s="28">
        <v>302.98428167903268</v>
      </c>
      <c r="P33" s="28">
        <v>277.77551529183302</v>
      </c>
      <c r="Q33" s="28">
        <v>673.51424911364018</v>
      </c>
      <c r="R33" s="36">
        <v>404.90928119723054</v>
      </c>
      <c r="S33" s="29">
        <v>180.3559646848253</v>
      </c>
      <c r="T33" s="28">
        <v>10472.38632132848</v>
      </c>
      <c r="U33" s="35" t="str">
        <f t="shared" si="0"/>
        <v>2016Actual Revenue</v>
      </c>
      <c r="X33" s="142" t="s">
        <v>237</v>
      </c>
      <c r="Y33" s="142"/>
      <c r="Z33" s="142" t="s">
        <v>238</v>
      </c>
      <c r="AA33" s="142"/>
      <c r="AB33" s="142"/>
      <c r="AC33" s="142"/>
    </row>
    <row r="34" spans="3:29" ht="15" customHeight="1">
      <c r="D34" s="176" t="s">
        <v>76</v>
      </c>
      <c r="E34" s="177">
        <v>2017</v>
      </c>
      <c r="F34" s="28">
        <v>154.62125721525049</v>
      </c>
      <c r="G34" s="28">
        <v>1663.6078973088822</v>
      </c>
      <c r="H34" s="28">
        <v>940.53288555926861</v>
      </c>
      <c r="I34" s="28">
        <v>1020.9278371180055</v>
      </c>
      <c r="J34" s="28">
        <v>1655.9302716856046</v>
      </c>
      <c r="K34" s="28">
        <v>1610.9054466590699</v>
      </c>
      <c r="L34" s="28">
        <v>811.19803367625741</v>
      </c>
      <c r="M34" s="28">
        <v>322.35630837450117</v>
      </c>
      <c r="N34" s="28">
        <v>692.69524037360395</v>
      </c>
      <c r="O34" s="28">
        <v>297.72961542917676</v>
      </c>
      <c r="P34" s="28">
        <v>290.16585561370067</v>
      </c>
      <c r="Q34" s="28">
        <v>671.88008053563601</v>
      </c>
      <c r="R34" s="36">
        <v>429.84780239212103</v>
      </c>
      <c r="S34" s="29">
        <v>180.09934739363632</v>
      </c>
      <c r="T34" s="28">
        <v>10742.497879334715</v>
      </c>
      <c r="U34" s="35" t="str">
        <f t="shared" si="0"/>
        <v>2017Actual Revenue</v>
      </c>
      <c r="X34" s="143" t="s">
        <v>239</v>
      </c>
      <c r="Y34" s="144"/>
      <c r="Z34" s="35" t="s">
        <v>240</v>
      </c>
    </row>
    <row r="35" spans="3:29" ht="15" customHeight="1">
      <c r="D35" s="176" t="s">
        <v>76</v>
      </c>
      <c r="E35" s="177">
        <v>2018</v>
      </c>
      <c r="F35" s="28">
        <v>139.72207680769702</v>
      </c>
      <c r="G35" s="28">
        <v>1588.6027272427812</v>
      </c>
      <c r="H35" s="28">
        <v>889.1865649491607</v>
      </c>
      <c r="I35" s="28">
        <v>1032.8261199005249</v>
      </c>
      <c r="J35" s="28">
        <v>1566.3960783757809</v>
      </c>
      <c r="K35" s="28">
        <v>1435.6192895661034</v>
      </c>
      <c r="L35" s="28">
        <v>830.83370258652735</v>
      </c>
      <c r="M35" s="28">
        <v>256.300467978835</v>
      </c>
      <c r="N35" s="28">
        <v>645.86233692834935</v>
      </c>
      <c r="O35" s="28">
        <v>304.51025577722743</v>
      </c>
      <c r="P35" s="28">
        <v>262.46029948400275</v>
      </c>
      <c r="Q35" s="28">
        <v>661.87165571554408</v>
      </c>
      <c r="R35" s="36">
        <v>433.34037706935976</v>
      </c>
      <c r="S35" s="29">
        <v>168.63882548606156</v>
      </c>
      <c r="T35" s="28">
        <v>10216.170777867956</v>
      </c>
      <c r="U35" s="35" t="str">
        <f t="shared" si="0"/>
        <v>2018Actual Revenue</v>
      </c>
      <c r="X35" s="145"/>
      <c r="Y35" s="146"/>
      <c r="Z35" s="35" t="s">
        <v>241</v>
      </c>
    </row>
    <row r="36" spans="3:29" ht="15" customHeight="1">
      <c r="D36" s="176" t="s">
        <v>76</v>
      </c>
      <c r="E36" s="177" t="s">
        <v>32</v>
      </c>
      <c r="F36" s="28">
        <v>140.21141877403366</v>
      </c>
      <c r="G36" s="28">
        <v>1551.1129167138492</v>
      </c>
      <c r="H36" s="28">
        <v>903.83337371290884</v>
      </c>
      <c r="I36" s="28">
        <v>1026.0950327514008</v>
      </c>
      <c r="J36" s="28">
        <v>1435.6173688042306</v>
      </c>
      <c r="K36" s="28">
        <v>1356.6284590717005</v>
      </c>
      <c r="L36" s="28">
        <v>834.09901240954559</v>
      </c>
      <c r="M36" s="28">
        <v>246.00027361444529</v>
      </c>
      <c r="N36" s="28">
        <v>681.89807667283355</v>
      </c>
      <c r="O36" s="28">
        <v>307.856516377753</v>
      </c>
      <c r="P36" s="28">
        <v>266.22765497450536</v>
      </c>
      <c r="Q36" s="28">
        <v>675.11986129593618</v>
      </c>
      <c r="R36" s="36">
        <v>444.15717556483742</v>
      </c>
      <c r="S36" s="29">
        <v>171.69871901641795</v>
      </c>
      <c r="T36" s="28">
        <v>10040.555859754397</v>
      </c>
      <c r="U36" s="35" t="str">
        <f t="shared" si="0"/>
        <v>2019Actual Revenue</v>
      </c>
      <c r="X36" s="147" t="s">
        <v>242</v>
      </c>
      <c r="Y36" s="148"/>
      <c r="Z36" s="149" t="s">
        <v>243</v>
      </c>
      <c r="AA36" s="149"/>
      <c r="AB36" s="149"/>
      <c r="AC36" s="149"/>
    </row>
    <row r="37" spans="3:29" ht="15" customHeight="1">
      <c r="D37" s="176" t="s">
        <v>76</v>
      </c>
      <c r="E37" s="177" t="s">
        <v>33</v>
      </c>
      <c r="F37" s="28">
        <v>161.95842311241023</v>
      </c>
      <c r="G37" s="28">
        <v>1461.0214753312239</v>
      </c>
      <c r="H37" s="28">
        <v>846.77359298922602</v>
      </c>
      <c r="I37" s="28">
        <v>995.59842024948296</v>
      </c>
      <c r="J37" s="28">
        <v>1387.2044686173601</v>
      </c>
      <c r="K37" s="28">
        <v>1338.2863924299545</v>
      </c>
      <c r="L37" s="28">
        <v>852.2901586459227</v>
      </c>
      <c r="M37" s="28">
        <v>248.23572028524637</v>
      </c>
      <c r="N37" s="28">
        <v>685.2020822066122</v>
      </c>
      <c r="O37" s="28">
        <v>292.9060032802077</v>
      </c>
      <c r="P37" s="28">
        <v>274.61900191733179</v>
      </c>
      <c r="Q37" s="28">
        <v>695.55985194341065</v>
      </c>
      <c r="R37" s="36">
        <v>473.89367035112065</v>
      </c>
      <c r="S37" s="29">
        <v>175.16603826338928</v>
      </c>
      <c r="T37" s="28">
        <v>9888.7152996228979</v>
      </c>
      <c r="U37" s="35" t="str">
        <f t="shared" si="0"/>
        <v>2020Actual Revenue</v>
      </c>
      <c r="X37" s="147"/>
      <c r="Y37" s="148"/>
      <c r="Z37" s="149" t="s">
        <v>244</v>
      </c>
      <c r="AA37" s="149"/>
      <c r="AB37" s="149"/>
      <c r="AC37" s="149"/>
    </row>
    <row r="38" spans="3:29" ht="15" customHeight="1">
      <c r="D38" s="176" t="s">
        <v>76</v>
      </c>
      <c r="E38" s="177" t="s">
        <v>34</v>
      </c>
      <c r="F38" s="28">
        <v>140.47356513549201</v>
      </c>
      <c r="G38" s="28">
        <v>1453.7004326977262</v>
      </c>
      <c r="H38" s="28">
        <v>851.16992253870137</v>
      </c>
      <c r="I38" s="28">
        <v>976.70379747600759</v>
      </c>
      <c r="J38" s="28">
        <v>1213.3811326680129</v>
      </c>
      <c r="K38" s="28">
        <v>1123.7406861126476</v>
      </c>
      <c r="L38" s="28">
        <v>812.13012604898643</v>
      </c>
      <c r="M38" s="28">
        <v>240.27654202610336</v>
      </c>
      <c r="N38" s="28">
        <v>609.42109398030698</v>
      </c>
      <c r="O38" s="28">
        <v>250.41021120354239</v>
      </c>
      <c r="P38" s="28">
        <v>233.80237136824343</v>
      </c>
      <c r="Q38" s="28">
        <v>605.51382581154462</v>
      </c>
      <c r="R38" s="36">
        <v>365.39074376094749</v>
      </c>
      <c r="S38" s="29">
        <v>152.30947244264914</v>
      </c>
      <c r="T38" s="28">
        <v>9028.4239232709097</v>
      </c>
      <c r="U38" s="35" t="str">
        <f t="shared" si="0"/>
        <v>2021Actual Revenue</v>
      </c>
      <c r="X38" s="147" t="s">
        <v>245</v>
      </c>
      <c r="Y38" s="148"/>
      <c r="Z38" s="35" t="s">
        <v>246</v>
      </c>
    </row>
    <row r="39" spans="3:29" ht="15" customHeight="1">
      <c r="D39" s="176" t="s">
        <v>46</v>
      </c>
      <c r="E39" s="177" t="s">
        <v>1</v>
      </c>
      <c r="F39" s="28">
        <v>760.16973513820699</v>
      </c>
      <c r="G39" s="28">
        <v>7021.310638031714</v>
      </c>
      <c r="H39" s="28">
        <v>3998.2037390868836</v>
      </c>
      <c r="I39" s="28">
        <v>3965.6307184224784</v>
      </c>
      <c r="J39" s="28">
        <v>7009.9132580115602</v>
      </c>
      <c r="K39" s="28">
        <v>6599.5873528299808</v>
      </c>
      <c r="L39" s="28">
        <v>3571.5585918262082</v>
      </c>
      <c r="M39" s="28">
        <v>1244.3921768486668</v>
      </c>
      <c r="N39" s="28">
        <v>2007.0118017692369</v>
      </c>
      <c r="O39" s="28">
        <v>1505.1484060373741</v>
      </c>
      <c r="P39" s="28">
        <v>866.77463241717862</v>
      </c>
      <c r="Q39" s="28">
        <v>2461.1628324139156</v>
      </c>
      <c r="R39" s="36">
        <v>1809.5356240472802</v>
      </c>
      <c r="S39" s="29">
        <v>504.24940820351662</v>
      </c>
      <c r="T39" s="28">
        <v>43324.648915084217</v>
      </c>
      <c r="U39" s="35" t="str">
        <f t="shared" si="0"/>
        <v>2006Forecast RAB</v>
      </c>
      <c r="X39" s="147"/>
      <c r="Y39" s="148"/>
      <c r="Z39" s="35" t="s">
        <v>247</v>
      </c>
    </row>
    <row r="40" spans="3:29" ht="15" customHeight="1">
      <c r="D40" s="176" t="s">
        <v>46</v>
      </c>
      <c r="E40" s="177" t="s">
        <v>2</v>
      </c>
      <c r="F40" s="28">
        <v>761.8269950969966</v>
      </c>
      <c r="G40" s="28">
        <v>7493.5169604153052</v>
      </c>
      <c r="H40" s="28">
        <v>4274.4735589142801</v>
      </c>
      <c r="I40" s="28">
        <v>4202.3428451447789</v>
      </c>
      <c r="J40" s="28">
        <v>7753.1005193354813</v>
      </c>
      <c r="K40" s="28">
        <v>7275.0083953333551</v>
      </c>
      <c r="L40" s="28">
        <v>3568.6642979916655</v>
      </c>
      <c r="M40" s="28">
        <v>1321.2398536449109</v>
      </c>
      <c r="N40" s="28">
        <v>2067.8303412167893</v>
      </c>
      <c r="O40" s="28">
        <v>1545.4977518209803</v>
      </c>
      <c r="P40" s="28">
        <v>870.45614206896755</v>
      </c>
      <c r="Q40" s="28">
        <v>2546.8683771075612</v>
      </c>
      <c r="R40" s="36">
        <v>1811.1554882940675</v>
      </c>
      <c r="S40" s="29">
        <v>513.93254428999546</v>
      </c>
      <c r="T40" s="28">
        <v>46005.914070675128</v>
      </c>
      <c r="U40" s="35" t="str">
        <f t="shared" si="0"/>
        <v>2007Forecast RAB</v>
      </c>
      <c r="X40" s="147"/>
      <c r="Y40" s="148"/>
      <c r="Z40" s="35" t="s">
        <v>248</v>
      </c>
    </row>
    <row r="41" spans="3:29" ht="15" customHeight="1">
      <c r="D41" s="176" t="s">
        <v>46</v>
      </c>
      <c r="E41" s="177" t="s">
        <v>3</v>
      </c>
      <c r="F41" s="28">
        <v>754.20720989217284</v>
      </c>
      <c r="G41" s="28">
        <v>7950.8780891884098</v>
      </c>
      <c r="H41" s="28">
        <v>4550.1698010386108</v>
      </c>
      <c r="I41" s="28">
        <v>4452.3534225199373</v>
      </c>
      <c r="J41" s="28">
        <v>8500.9729643399332</v>
      </c>
      <c r="K41" s="28">
        <v>8018.6581200209957</v>
      </c>
      <c r="L41" s="28">
        <v>3554.1928288189497</v>
      </c>
      <c r="M41" s="28">
        <v>1383.7837448592391</v>
      </c>
      <c r="N41" s="28">
        <v>2122.3166840632653</v>
      </c>
      <c r="O41" s="28">
        <v>1583.7854521995848</v>
      </c>
      <c r="P41" s="28">
        <v>876.93559905611596</v>
      </c>
      <c r="Q41" s="28">
        <v>2636.9917333833532</v>
      </c>
      <c r="R41" s="36">
        <v>1809.3883636612086</v>
      </c>
      <c r="S41" s="29">
        <v>561.44817303752484</v>
      </c>
      <c r="T41" s="28">
        <v>48756.0821860793</v>
      </c>
      <c r="U41" s="35" t="str">
        <f t="shared" si="0"/>
        <v>2008Forecast RAB</v>
      </c>
      <c r="X41" s="150" t="s">
        <v>249</v>
      </c>
      <c r="Y41" s="151"/>
      <c r="Z41" s="149" t="s">
        <v>250</v>
      </c>
      <c r="AA41" s="149"/>
      <c r="AB41" s="149"/>
      <c r="AC41" s="149"/>
    </row>
    <row r="42" spans="3:29" ht="15" customHeight="1">
      <c r="D42" s="176" t="s">
        <v>46</v>
      </c>
      <c r="E42" s="177" t="s">
        <v>4</v>
      </c>
      <c r="F42" s="28">
        <v>752.08401397478485</v>
      </c>
      <c r="G42" s="28">
        <v>8418.8304998153217</v>
      </c>
      <c r="H42" s="28">
        <v>4761.8111265134858</v>
      </c>
      <c r="I42" s="28">
        <v>4713.3917316206444</v>
      </c>
      <c r="J42" s="28">
        <v>9207.9964641297684</v>
      </c>
      <c r="K42" s="28">
        <v>8788.9127396484146</v>
      </c>
      <c r="L42" s="28">
        <v>3551.2985349844066</v>
      </c>
      <c r="M42" s="28">
        <v>1448.2277693685376</v>
      </c>
      <c r="N42" s="28">
        <v>2182.1044008083168</v>
      </c>
      <c r="O42" s="28">
        <v>1641.5115235396347</v>
      </c>
      <c r="P42" s="28">
        <v>874.57943287897115</v>
      </c>
      <c r="Q42" s="28">
        <v>2720.0465911277106</v>
      </c>
      <c r="R42" s="36">
        <v>1838.104138945162</v>
      </c>
      <c r="S42" s="29">
        <v>601.54145588776964</v>
      </c>
      <c r="T42" s="28">
        <v>51500.440423242937</v>
      </c>
      <c r="U42" s="35" t="str">
        <f t="shared" si="0"/>
        <v>2009Forecast RAB</v>
      </c>
      <c r="X42" s="150" t="s">
        <v>251</v>
      </c>
      <c r="Y42" s="151"/>
      <c r="Z42" s="35" t="s">
        <v>252</v>
      </c>
    </row>
    <row r="43" spans="3:29" ht="15.75">
      <c r="C43" s="6"/>
      <c r="D43" s="176" t="s">
        <v>46</v>
      </c>
      <c r="E43" s="177" t="s">
        <v>5</v>
      </c>
      <c r="F43" s="28">
        <v>805.49364654141073</v>
      </c>
      <c r="G43" s="28">
        <v>12067.449412807404</v>
      </c>
      <c r="H43" s="28">
        <v>5139.8551552034523</v>
      </c>
      <c r="I43" s="28">
        <v>6107.6788325188636</v>
      </c>
      <c r="J43" s="28">
        <v>8562.8298277754984</v>
      </c>
      <c r="K43" s="28">
        <v>9578.9064748763121</v>
      </c>
      <c r="L43" s="28">
        <v>3564.3228572398507</v>
      </c>
      <c r="M43" s="28">
        <v>1505.597561521226</v>
      </c>
      <c r="N43" s="28">
        <v>2243.9537629583701</v>
      </c>
      <c r="O43" s="28">
        <v>1674.2033292475203</v>
      </c>
      <c r="P43" s="28">
        <v>881.6479314104057</v>
      </c>
      <c r="Q43" s="28">
        <v>2804.7213131188555</v>
      </c>
      <c r="R43" s="36">
        <v>1890.5288363866359</v>
      </c>
      <c r="S43" s="29">
        <v>675.87667858823397</v>
      </c>
      <c r="T43" s="28">
        <v>57503.065620194029</v>
      </c>
      <c r="U43" s="35" t="str">
        <f t="shared" si="0"/>
        <v>2010Forecast RAB</v>
      </c>
      <c r="X43" s="150" t="s">
        <v>253</v>
      </c>
      <c r="Y43" s="151"/>
      <c r="Z43" s="149" t="s">
        <v>254</v>
      </c>
      <c r="AA43" s="149"/>
      <c r="AB43" s="149"/>
      <c r="AC43" s="149"/>
    </row>
    <row r="44" spans="3:29" ht="15" customHeight="1">
      <c r="D44" s="176" t="s">
        <v>46</v>
      </c>
      <c r="E44" s="177" t="s">
        <v>6</v>
      </c>
      <c r="F44" s="28">
        <v>840.84326143640089</v>
      </c>
      <c r="G44" s="28">
        <v>13544.199382076935</v>
      </c>
      <c r="H44" s="28">
        <v>5668.4004224291384</v>
      </c>
      <c r="I44" s="28">
        <v>6731.4250962464685</v>
      </c>
      <c r="J44" s="28">
        <v>10819.076301674801</v>
      </c>
      <c r="K44" s="28">
        <v>9703.9622398937681</v>
      </c>
      <c r="L44" s="28">
        <v>3759.5682635277071</v>
      </c>
      <c r="M44" s="28">
        <v>1553.7475958872171</v>
      </c>
      <c r="N44" s="28">
        <v>2735.0401835055536</v>
      </c>
      <c r="O44" s="28">
        <v>1678.0155884221899</v>
      </c>
      <c r="P44" s="28">
        <v>994.41280645665393</v>
      </c>
      <c r="Q44" s="28">
        <v>2887.6063421535337</v>
      </c>
      <c r="R44" s="36">
        <v>1806.5672955159323</v>
      </c>
      <c r="S44" s="29">
        <v>755.85443090948343</v>
      </c>
      <c r="T44" s="28">
        <v>63478.719210135787</v>
      </c>
      <c r="U44" s="35" t="str">
        <f t="shared" si="0"/>
        <v>2011Forecast RAB</v>
      </c>
      <c r="X44" s="147" t="s">
        <v>255</v>
      </c>
      <c r="Y44" s="148"/>
      <c r="Z44" s="35" t="s">
        <v>256</v>
      </c>
    </row>
    <row r="45" spans="3:29" ht="15" customHeight="1">
      <c r="D45" s="176" t="s">
        <v>46</v>
      </c>
      <c r="E45" s="177" t="s">
        <v>7</v>
      </c>
      <c r="F45" s="28">
        <v>872.16397573832694</v>
      </c>
      <c r="G45" s="28">
        <v>15211.721317517726</v>
      </c>
      <c r="H45" s="28">
        <v>6102.6238484377063</v>
      </c>
      <c r="I45" s="28">
        <v>7411.045364820613</v>
      </c>
      <c r="J45" s="28">
        <v>11926.388635026306</v>
      </c>
      <c r="K45" s="28">
        <v>10520.142056541199</v>
      </c>
      <c r="L45" s="28">
        <v>3981.2808390174614</v>
      </c>
      <c r="M45" s="28">
        <v>1593.2030562883106</v>
      </c>
      <c r="N45" s="28">
        <v>2964.850764605736</v>
      </c>
      <c r="O45" s="28">
        <v>1775.8300195708646</v>
      </c>
      <c r="P45" s="28">
        <v>1043.0841291662848</v>
      </c>
      <c r="Q45" s="28">
        <v>3059.2749110759187</v>
      </c>
      <c r="R45" s="36">
        <v>1920.4287367211452</v>
      </c>
      <c r="S45" s="29">
        <v>799.17402251902058</v>
      </c>
      <c r="T45" s="28">
        <v>69181.211677046609</v>
      </c>
      <c r="U45" s="35" t="str">
        <f t="shared" si="0"/>
        <v>2012Forecast RAB</v>
      </c>
      <c r="X45" s="147"/>
      <c r="Y45" s="148"/>
      <c r="Z45" s="35" t="s">
        <v>257</v>
      </c>
    </row>
    <row r="46" spans="3:29" ht="15" customHeight="1">
      <c r="D46" s="176" t="s">
        <v>46</v>
      </c>
      <c r="E46" s="28" t="s">
        <v>8</v>
      </c>
      <c r="F46" s="28">
        <v>893.03239547574708</v>
      </c>
      <c r="G46" s="28">
        <v>16841.691211378009</v>
      </c>
      <c r="H46" s="28">
        <v>6471.3481223303897</v>
      </c>
      <c r="I46" s="28">
        <v>8059.143555232552</v>
      </c>
      <c r="J46" s="28">
        <v>12975.332632410042</v>
      </c>
      <c r="K46" s="28">
        <v>11353.746769854903</v>
      </c>
      <c r="L46" s="28">
        <v>4137.5615615711695</v>
      </c>
      <c r="M46" s="28">
        <v>1729.0189847980507</v>
      </c>
      <c r="N46" s="28">
        <v>3189.4987235977919</v>
      </c>
      <c r="O46" s="28">
        <v>1886.990121529225</v>
      </c>
      <c r="P46" s="28">
        <v>1086.1560259716239</v>
      </c>
      <c r="Q46" s="28">
        <v>3228.7623642455255</v>
      </c>
      <c r="R46" s="36">
        <v>1987.9694724232154</v>
      </c>
      <c r="S46" s="28">
        <v>894.05813193703875</v>
      </c>
      <c r="T46" s="28">
        <v>74734.310072755281</v>
      </c>
      <c r="U46" s="35" t="str">
        <f t="shared" si="0"/>
        <v>2013Forecast RAB</v>
      </c>
      <c r="X46" s="147"/>
      <c r="Y46" s="148"/>
      <c r="Z46" s="35" t="s">
        <v>258</v>
      </c>
    </row>
    <row r="47" spans="3:29" ht="15" customHeight="1">
      <c r="D47" s="176" t="s">
        <v>46</v>
      </c>
      <c r="E47" s="28" t="s">
        <v>9</v>
      </c>
      <c r="F47" s="28">
        <v>909.06505122056251</v>
      </c>
      <c r="G47" s="28">
        <v>18379.05540245954</v>
      </c>
      <c r="H47" s="28">
        <v>6815.3013032246099</v>
      </c>
      <c r="I47" s="28">
        <v>8696.9949248500361</v>
      </c>
      <c r="J47" s="28">
        <v>13951.004966718372</v>
      </c>
      <c r="K47" s="28">
        <v>12209.053910403947</v>
      </c>
      <c r="L47" s="28">
        <v>4278.443509263775</v>
      </c>
      <c r="M47" s="28">
        <v>1753.2411638812232</v>
      </c>
      <c r="N47" s="28">
        <v>3404.6829267099715</v>
      </c>
      <c r="O47" s="28">
        <v>1990.4389562300719</v>
      </c>
      <c r="P47" s="28">
        <v>1129.7109255477415</v>
      </c>
      <c r="Q47" s="28">
        <v>3405.3496448382812</v>
      </c>
      <c r="R47" s="36">
        <v>2030.5626224644157</v>
      </c>
      <c r="S47" s="28">
        <v>962.47968675239747</v>
      </c>
      <c r="T47" s="28">
        <v>79915.384994564942</v>
      </c>
      <c r="U47" s="35" t="str">
        <f t="shared" si="0"/>
        <v>2014Forecast RAB</v>
      </c>
    </row>
    <row r="48" spans="3:29" ht="15" customHeight="1">
      <c r="D48" s="176" t="s">
        <v>46</v>
      </c>
      <c r="E48" s="28" t="s">
        <v>10</v>
      </c>
      <c r="F48" s="28">
        <v>978.8938643996886</v>
      </c>
      <c r="G48" s="28">
        <v>16208.147862936694</v>
      </c>
      <c r="H48" s="28">
        <v>6528.4479176642089</v>
      </c>
      <c r="I48" s="28">
        <v>7893.7664862782776</v>
      </c>
      <c r="J48" s="28">
        <v>14976.697666748934</v>
      </c>
      <c r="K48" s="28">
        <v>13170.64847233315</v>
      </c>
      <c r="L48" s="28">
        <v>4398.9263230035313</v>
      </c>
      <c r="M48" s="28">
        <v>1772.7294838754581</v>
      </c>
      <c r="N48" s="28">
        <v>3612.5752508683718</v>
      </c>
      <c r="O48" s="28">
        <v>2089.3644489460476</v>
      </c>
      <c r="P48" s="28">
        <v>1161.4121591131002</v>
      </c>
      <c r="Q48" s="28">
        <v>3573.6243117977256</v>
      </c>
      <c r="R48" s="36">
        <v>2067.3163623798036</v>
      </c>
      <c r="S48" s="28">
        <v>994.97194404067557</v>
      </c>
      <c r="T48" s="28">
        <v>79427.52255438565</v>
      </c>
      <c r="U48" s="35" t="str">
        <f t="shared" si="0"/>
        <v>2015Forecast RAB</v>
      </c>
      <c r="X48" s="152" t="s">
        <v>259</v>
      </c>
      <c r="Y48" s="152"/>
      <c r="Z48" s="152"/>
      <c r="AA48" s="152"/>
      <c r="AB48" s="152"/>
      <c r="AC48" s="152"/>
    </row>
    <row r="49" spans="4:29" ht="15" customHeight="1">
      <c r="D49" s="176" t="s">
        <v>46</v>
      </c>
      <c r="E49" s="28">
        <v>2016</v>
      </c>
      <c r="F49" s="28">
        <v>985.86405176202049</v>
      </c>
      <c r="G49" s="28">
        <v>16371.153799547914</v>
      </c>
      <c r="H49" s="28">
        <v>6676.3451027441042</v>
      </c>
      <c r="I49" s="28">
        <v>8145.1562122318237</v>
      </c>
      <c r="J49" s="28">
        <v>12526.796338000011</v>
      </c>
      <c r="K49" s="28">
        <v>11121.660130635959</v>
      </c>
      <c r="L49" s="28">
        <v>4359.2068529908074</v>
      </c>
      <c r="M49" s="28">
        <v>1793.1474817205194</v>
      </c>
      <c r="N49" s="28">
        <v>3926.2187818911657</v>
      </c>
      <c r="O49" s="28">
        <v>1995.4950264821962</v>
      </c>
      <c r="P49" s="28">
        <v>1360.6707840988229</v>
      </c>
      <c r="Q49" s="28">
        <v>3794.2553954389482</v>
      </c>
      <c r="R49" s="36">
        <v>2362.0177207474553</v>
      </c>
      <c r="S49" s="28">
        <v>1012.0196509678652</v>
      </c>
      <c r="T49" s="28">
        <v>76430.007329259606</v>
      </c>
      <c r="U49" s="35" t="str">
        <f t="shared" si="0"/>
        <v>2016Forecast RAB</v>
      </c>
      <c r="X49" s="152" t="s">
        <v>260</v>
      </c>
      <c r="Y49" s="152"/>
      <c r="Z49" s="152"/>
      <c r="AA49" s="152"/>
      <c r="AB49" s="152"/>
      <c r="AC49" s="152"/>
    </row>
    <row r="50" spans="4:29" ht="15" customHeight="1">
      <c r="D50" s="176" t="s">
        <v>46</v>
      </c>
      <c r="E50" s="28">
        <v>2017</v>
      </c>
      <c r="F50" s="28">
        <v>997.43303598089665</v>
      </c>
      <c r="G50" s="28">
        <v>16517.307130892361</v>
      </c>
      <c r="H50" s="28">
        <v>6751.7938584167305</v>
      </c>
      <c r="I50" s="28">
        <v>8363.2394820798236</v>
      </c>
      <c r="J50" s="28">
        <v>12755.826237990428</v>
      </c>
      <c r="K50" s="28">
        <v>11372.668421931083</v>
      </c>
      <c r="L50" s="28">
        <v>4478.1835096752384</v>
      </c>
      <c r="M50" s="28">
        <v>1814.384595703993</v>
      </c>
      <c r="N50" s="28">
        <v>4189.9637965221082</v>
      </c>
      <c r="O50" s="28">
        <v>2097.4341290972243</v>
      </c>
      <c r="P50" s="28">
        <v>1473.9388797135318</v>
      </c>
      <c r="Q50" s="28">
        <v>4027.3304634998644</v>
      </c>
      <c r="R50" s="36">
        <v>2460.8486490917403</v>
      </c>
      <c r="S50" s="28">
        <v>1011.8919000430758</v>
      </c>
      <c r="T50" s="28">
        <v>78312.244090638109</v>
      </c>
      <c r="U50" s="35" t="str">
        <f t="shared" si="0"/>
        <v>2017Forecast RAB</v>
      </c>
      <c r="X50" s="152" t="s">
        <v>261</v>
      </c>
      <c r="Y50" s="152"/>
      <c r="Z50" s="152"/>
      <c r="AA50" s="152"/>
      <c r="AB50" s="152"/>
      <c r="AC50" s="152"/>
    </row>
    <row r="51" spans="4:29" ht="15" customHeight="1">
      <c r="D51" s="176" t="s">
        <v>46</v>
      </c>
      <c r="E51" s="28">
        <v>2018</v>
      </c>
      <c r="F51" s="28">
        <v>998.08808870069754</v>
      </c>
      <c r="G51" s="28">
        <v>16630.400159296274</v>
      </c>
      <c r="H51" s="28">
        <v>6813.9652281535282</v>
      </c>
      <c r="I51" s="28">
        <v>8558.0500582063087</v>
      </c>
      <c r="J51" s="28">
        <v>12915.721961622812</v>
      </c>
      <c r="K51" s="28">
        <v>11569.972839131398</v>
      </c>
      <c r="L51" s="28">
        <v>4576.72941537522</v>
      </c>
      <c r="M51" s="28">
        <v>1760.7905385524527</v>
      </c>
      <c r="N51" s="28">
        <v>4411.714820260434</v>
      </c>
      <c r="O51" s="28">
        <v>2170.0655022963538</v>
      </c>
      <c r="P51" s="28">
        <v>1545.7417428445317</v>
      </c>
      <c r="Q51" s="28">
        <v>4276.1489382484087</v>
      </c>
      <c r="R51" s="36">
        <v>2520.0396418703217</v>
      </c>
      <c r="S51" s="28">
        <v>1002.589291195824</v>
      </c>
      <c r="T51" s="28">
        <v>79750.018225754553</v>
      </c>
      <c r="U51" s="35" t="str">
        <f t="shared" si="0"/>
        <v>2018Forecast RAB</v>
      </c>
      <c r="X51" s="152" t="s">
        <v>262</v>
      </c>
      <c r="Y51" s="152"/>
      <c r="Z51" s="152"/>
      <c r="AA51" s="152"/>
      <c r="AB51" s="152"/>
      <c r="AC51" s="152"/>
    </row>
    <row r="52" spans="4:29" ht="15" customHeight="1">
      <c r="D52" s="176" t="s">
        <v>46</v>
      </c>
      <c r="E52" s="28" t="s">
        <v>32</v>
      </c>
      <c r="F52" s="28">
        <v>998.07990573005964</v>
      </c>
      <c r="G52" s="28">
        <v>16656.961946660798</v>
      </c>
      <c r="H52" s="28">
        <v>6856.4977330746788</v>
      </c>
      <c r="I52" s="28">
        <v>8716.2105410187651</v>
      </c>
      <c r="J52" s="28">
        <v>13067.234494513626</v>
      </c>
      <c r="K52" s="28">
        <v>11713.882912645071</v>
      </c>
      <c r="L52" s="28">
        <v>4662.3376208715563</v>
      </c>
      <c r="M52" s="28">
        <v>1769.2714055100191</v>
      </c>
      <c r="N52" s="28">
        <v>4655.7151167887969</v>
      </c>
      <c r="O52" s="28">
        <v>2209.5821766478261</v>
      </c>
      <c r="P52" s="28">
        <v>1610.3140530962046</v>
      </c>
      <c r="Q52" s="28">
        <v>4472.9039410479481</v>
      </c>
      <c r="R52" s="36">
        <v>2561.229331657481</v>
      </c>
      <c r="S52" s="28">
        <v>988.0881694680163</v>
      </c>
      <c r="T52" s="28">
        <v>80938.309348730865</v>
      </c>
      <c r="U52" s="35" t="str">
        <f t="shared" si="0"/>
        <v>2019Forecast RAB</v>
      </c>
    </row>
    <row r="53" spans="4:29" ht="15" customHeight="1">
      <c r="D53" s="176" t="s">
        <v>46</v>
      </c>
      <c r="E53" s="28" t="s">
        <v>33</v>
      </c>
      <c r="F53" s="28">
        <v>993.37198382743202</v>
      </c>
      <c r="G53" s="28">
        <v>16292.6352912401</v>
      </c>
      <c r="H53" s="28">
        <v>6818.2819623639552</v>
      </c>
      <c r="I53" s="28">
        <v>8597.0301748176626</v>
      </c>
      <c r="J53" s="28">
        <v>13207.606857110704</v>
      </c>
      <c r="K53" s="28">
        <v>11839.888193545648</v>
      </c>
      <c r="L53" s="28">
        <v>4744.2667160789715</v>
      </c>
      <c r="M53" s="28">
        <v>1866.2154195381952</v>
      </c>
      <c r="N53" s="28">
        <v>4865.4195137573997</v>
      </c>
      <c r="O53" s="28">
        <v>2209.9473328352528</v>
      </c>
      <c r="P53" s="28">
        <v>1650.1438810171933</v>
      </c>
      <c r="Q53" s="28">
        <v>4640.8117043071952</v>
      </c>
      <c r="R53" s="36">
        <v>2589.5161813047257</v>
      </c>
      <c r="S53" s="28">
        <v>1009.0068010515305</v>
      </c>
      <c r="T53" s="28">
        <v>81324.142012795972</v>
      </c>
      <c r="U53" s="35" t="str">
        <f t="shared" si="0"/>
        <v>2020Forecast RAB</v>
      </c>
    </row>
    <row r="54" spans="4:29" ht="15" customHeight="1">
      <c r="D54" s="176" t="s">
        <v>46</v>
      </c>
      <c r="E54" s="28" t="s">
        <v>34</v>
      </c>
      <c r="F54" s="28">
        <v>987.18265289169733</v>
      </c>
      <c r="G54" s="28">
        <v>16356.160033504082</v>
      </c>
      <c r="H54" s="28">
        <v>6884.0036705774</v>
      </c>
      <c r="I54" s="28">
        <v>8708.419487863026</v>
      </c>
      <c r="J54" s="28">
        <v>12963.136935256734</v>
      </c>
      <c r="K54" s="28">
        <v>11655.597103648006</v>
      </c>
      <c r="L54" s="28">
        <v>4416.5051879632347</v>
      </c>
      <c r="M54" s="28">
        <v>1863.313665490118</v>
      </c>
      <c r="N54" s="28">
        <v>4659.5696332052803</v>
      </c>
      <c r="O54" s="28">
        <v>1958.125048770481</v>
      </c>
      <c r="P54" s="28">
        <v>1512.4768242462737</v>
      </c>
      <c r="Q54" s="28">
        <v>4429.0173091324586</v>
      </c>
      <c r="R54" s="36">
        <v>2392.5141705951228</v>
      </c>
      <c r="S54" s="28">
        <v>1032.1263044143673</v>
      </c>
      <c r="T54" s="28">
        <v>79818.148027558287</v>
      </c>
      <c r="U54" s="35" t="str">
        <f t="shared" si="0"/>
        <v>2021Forecast RAB</v>
      </c>
    </row>
    <row r="55" spans="4:29" ht="15" customHeight="1">
      <c r="D55" s="176" t="s">
        <v>45</v>
      </c>
      <c r="E55" s="28" t="s">
        <v>1</v>
      </c>
      <c r="F55" s="28">
        <v>727.39191243238861</v>
      </c>
      <c r="G55" s="28">
        <v>6898.4543070859118</v>
      </c>
      <c r="H55" s="28">
        <v>3799.4485983477439</v>
      </c>
      <c r="I55" s="28">
        <v>4099.1148416152591</v>
      </c>
      <c r="J55" s="28">
        <v>6940.0597937536058</v>
      </c>
      <c r="K55" s="28">
        <v>6475.7965261691597</v>
      </c>
      <c r="L55" s="28">
        <v>3759.5242000426865</v>
      </c>
      <c r="M55" s="28">
        <v>1200.083231018373</v>
      </c>
      <c r="N55" s="28">
        <v>1956.0087861892771</v>
      </c>
      <c r="O55" s="28">
        <v>1440.9212836102035</v>
      </c>
      <c r="P55" s="28">
        <v>855.09460601121896</v>
      </c>
      <c r="Q55" s="28">
        <v>2405.8125674448488</v>
      </c>
      <c r="R55" s="36">
        <v>1740.2498682875942</v>
      </c>
      <c r="S55" s="28">
        <v>504.24940820351662</v>
      </c>
      <c r="T55" s="28">
        <v>42802.209930211786</v>
      </c>
      <c r="U55" s="35" t="str">
        <f t="shared" si="0"/>
        <v>2006Actual RAB</v>
      </c>
    </row>
    <row r="56" spans="4:29" ht="15" customHeight="1">
      <c r="D56" s="176" t="s">
        <v>45</v>
      </c>
      <c r="E56" s="28" t="s">
        <v>2</v>
      </c>
      <c r="F56" s="28">
        <v>750.92832650493244</v>
      </c>
      <c r="G56" s="28">
        <v>7626.3944916432765</v>
      </c>
      <c r="H56" s="28">
        <v>4094.8704670362786</v>
      </c>
      <c r="I56" s="28">
        <v>4507.1279489544695</v>
      </c>
      <c r="J56" s="28">
        <v>7588.6009379189827</v>
      </c>
      <c r="K56" s="28">
        <v>7109.5359801564036</v>
      </c>
      <c r="L56" s="28">
        <v>3722.031692248097</v>
      </c>
      <c r="M56" s="28">
        <v>1337.8170181703006</v>
      </c>
      <c r="N56" s="28">
        <v>2054.2345649661393</v>
      </c>
      <c r="O56" s="28">
        <v>1474.5924347750733</v>
      </c>
      <c r="P56" s="28">
        <v>899.55732252429118</v>
      </c>
      <c r="Q56" s="28">
        <v>2523.4566726151916</v>
      </c>
      <c r="R56" s="36">
        <v>1748.0271960095058</v>
      </c>
      <c r="S56" s="28">
        <v>513.93254428999546</v>
      </c>
      <c r="T56" s="28">
        <v>45951.107597812937</v>
      </c>
      <c r="U56" s="35" t="str">
        <f t="shared" si="0"/>
        <v>2007Actual RAB</v>
      </c>
    </row>
    <row r="57" spans="4:29" ht="15" customHeight="1">
      <c r="D57" s="176" t="s">
        <v>45</v>
      </c>
      <c r="E57" s="28" t="s">
        <v>3</v>
      </c>
      <c r="F57" s="28">
        <v>760.81240445630601</v>
      </c>
      <c r="G57" s="28">
        <v>8420.1618739997339</v>
      </c>
      <c r="H57" s="28">
        <v>4344.9026612317057</v>
      </c>
      <c r="I57" s="28">
        <v>4956.5206636361972</v>
      </c>
      <c r="J57" s="28">
        <v>8127.7379219115564</v>
      </c>
      <c r="K57" s="28">
        <v>7619.8534075278958</v>
      </c>
      <c r="L57" s="28">
        <v>3671.4779215951339</v>
      </c>
      <c r="M57" s="28">
        <v>1390.3083258117078</v>
      </c>
      <c r="N57" s="28">
        <v>2115.52906637058</v>
      </c>
      <c r="O57" s="28">
        <v>1441.4911134904605</v>
      </c>
      <c r="P57" s="28">
        <v>869.2739007097548</v>
      </c>
      <c r="Q57" s="28">
        <v>2518.5972000487013</v>
      </c>
      <c r="R57" s="36">
        <v>1666.522083042933</v>
      </c>
      <c r="S57" s="28">
        <v>561.44817303752484</v>
      </c>
      <c r="T57" s="28">
        <v>48464.636716870205</v>
      </c>
      <c r="U57" s="35" t="str">
        <f t="shared" si="0"/>
        <v>2008Actual RAB</v>
      </c>
    </row>
    <row r="58" spans="4:29" ht="15" customHeight="1">
      <c r="D58" s="176" t="s">
        <v>45</v>
      </c>
      <c r="E58" s="28" t="s">
        <v>4</v>
      </c>
      <c r="F58" s="28">
        <v>759.88713714548624</v>
      </c>
      <c r="G58" s="28">
        <v>9261.469410213118</v>
      </c>
      <c r="H58" s="28">
        <v>4683.2675699748306</v>
      </c>
      <c r="I58" s="28">
        <v>5482.1515105572626</v>
      </c>
      <c r="J58" s="28">
        <v>8830.1064367499876</v>
      </c>
      <c r="K58" s="28">
        <v>8191.1881746182089</v>
      </c>
      <c r="L58" s="28">
        <v>3669.9369173772743</v>
      </c>
      <c r="M58" s="28">
        <v>1497.1040513786638</v>
      </c>
      <c r="N58" s="28">
        <v>2360.2671898513527</v>
      </c>
      <c r="O58" s="28">
        <v>1527.4402233994472</v>
      </c>
      <c r="P58" s="28">
        <v>934.68250163219273</v>
      </c>
      <c r="Q58" s="28">
        <v>2664.5603622483422</v>
      </c>
      <c r="R58" s="36">
        <v>1756.6883282003876</v>
      </c>
      <c r="S58" s="28">
        <v>601.54145588776964</v>
      </c>
      <c r="T58" s="28">
        <v>52220.291269234323</v>
      </c>
      <c r="U58" s="35" t="str">
        <f t="shared" si="0"/>
        <v>2009Actual RAB</v>
      </c>
    </row>
    <row r="59" spans="4:29" ht="15" customHeight="1">
      <c r="D59" s="176" t="s">
        <v>45</v>
      </c>
      <c r="E59" s="177" t="s">
        <v>5</v>
      </c>
      <c r="F59" s="28">
        <v>697.49250351755131</v>
      </c>
      <c r="G59" s="28">
        <v>11919.025018606922</v>
      </c>
      <c r="H59" s="28">
        <v>4911.5228042500921</v>
      </c>
      <c r="I59" s="28">
        <v>6007.525533105324</v>
      </c>
      <c r="J59" s="28">
        <v>9706.7156905583306</v>
      </c>
      <c r="K59" s="28">
        <v>8820.3675773779742</v>
      </c>
      <c r="L59" s="28">
        <v>3577.9838410998045</v>
      </c>
      <c r="M59" s="28">
        <v>1579.0097160337066</v>
      </c>
      <c r="N59" s="28">
        <v>2556.9770563131724</v>
      </c>
      <c r="O59" s="28">
        <v>1572.2788740841138</v>
      </c>
      <c r="P59" s="28">
        <v>933.40815902163581</v>
      </c>
      <c r="Q59" s="28">
        <v>2702.8036894628381</v>
      </c>
      <c r="R59" s="36">
        <v>1685.8436567159138</v>
      </c>
      <c r="S59" s="29">
        <v>675.87667858823397</v>
      </c>
      <c r="T59" s="28">
        <v>57346.830798735624</v>
      </c>
      <c r="U59" s="35" t="str">
        <f t="shared" si="0"/>
        <v>2010Actual RAB</v>
      </c>
    </row>
    <row r="60" spans="4:29" ht="15" customHeight="1">
      <c r="D60" s="176" t="s">
        <v>45</v>
      </c>
      <c r="E60" s="177" t="s">
        <v>6</v>
      </c>
      <c r="F60" s="28">
        <v>731.55101098130842</v>
      </c>
      <c r="G60" s="28">
        <v>13424.288399151852</v>
      </c>
      <c r="H60" s="28">
        <v>5262.6747419854028</v>
      </c>
      <c r="I60" s="28">
        <v>6519.5528892699731</v>
      </c>
      <c r="J60" s="28">
        <v>10574.623675649691</v>
      </c>
      <c r="K60" s="28">
        <v>9371.127967509341</v>
      </c>
      <c r="L60" s="28">
        <v>3697.5989680975895</v>
      </c>
      <c r="M60" s="28">
        <v>1651.4873132199759</v>
      </c>
      <c r="N60" s="28">
        <v>2687.8717845769911</v>
      </c>
      <c r="O60" s="28">
        <v>1646.8208967386245</v>
      </c>
      <c r="P60" s="28">
        <v>1016.1914851304169</v>
      </c>
      <c r="Q60" s="28">
        <v>2829.2627832842513</v>
      </c>
      <c r="R60" s="36">
        <v>1799.1933367236488</v>
      </c>
      <c r="S60" s="29">
        <v>755.85443090948343</v>
      </c>
      <c r="T60" s="28">
        <v>61968.099683228553</v>
      </c>
      <c r="U60" s="35" t="str">
        <f t="shared" si="0"/>
        <v>2011Actual RAB</v>
      </c>
    </row>
    <row r="61" spans="4:29" ht="15" customHeight="1">
      <c r="D61" s="176" t="s">
        <v>45</v>
      </c>
      <c r="E61" s="177" t="s">
        <v>7</v>
      </c>
      <c r="F61" s="28">
        <v>751.26751979963672</v>
      </c>
      <c r="G61" s="28">
        <v>14931.443808732634</v>
      </c>
      <c r="H61" s="28">
        <v>5756.2668798239683</v>
      </c>
      <c r="I61" s="28">
        <v>7092.3683820512988</v>
      </c>
      <c r="J61" s="28">
        <v>11337.18465602471</v>
      </c>
      <c r="K61" s="28">
        <v>9838.6507100386589</v>
      </c>
      <c r="L61" s="28">
        <v>3864.4623394481218</v>
      </c>
      <c r="M61" s="28">
        <v>1703.1921924427152</v>
      </c>
      <c r="N61" s="28">
        <v>2963.283072445056</v>
      </c>
      <c r="O61" s="28">
        <v>1722.1313965749544</v>
      </c>
      <c r="P61" s="28">
        <v>1104.3989526569442</v>
      </c>
      <c r="Q61" s="28">
        <v>3031.7918833715667</v>
      </c>
      <c r="R61" s="36">
        <v>1942.8903046162063</v>
      </c>
      <c r="S61" s="29">
        <v>799.17402251902058</v>
      </c>
      <c r="T61" s="28">
        <v>66838.506120545484</v>
      </c>
      <c r="U61" s="35" t="str">
        <f t="shared" si="0"/>
        <v>2012Actual RAB</v>
      </c>
    </row>
    <row r="62" spans="4:29" ht="15" customHeight="1">
      <c r="D62" s="176" t="s">
        <v>45</v>
      </c>
      <c r="E62" s="177" t="s">
        <v>8</v>
      </c>
      <c r="F62" s="28">
        <v>762.59750111354151</v>
      </c>
      <c r="G62" s="28">
        <v>15837.599007835277</v>
      </c>
      <c r="H62" s="28">
        <v>6158.4341894271829</v>
      </c>
      <c r="I62" s="28">
        <v>7493.9149175784287</v>
      </c>
      <c r="J62" s="28">
        <v>11996.688850668621</v>
      </c>
      <c r="K62" s="28">
        <v>10363.721558467349</v>
      </c>
      <c r="L62" s="28">
        <v>4015.6985907530952</v>
      </c>
      <c r="M62" s="28">
        <v>1709.5243485032242</v>
      </c>
      <c r="N62" s="28">
        <v>3236.2821924660825</v>
      </c>
      <c r="O62" s="28">
        <v>1790.0190929805919</v>
      </c>
      <c r="P62" s="28">
        <v>1169.8774080148225</v>
      </c>
      <c r="Q62" s="28">
        <v>3207.1938665858361</v>
      </c>
      <c r="R62" s="36">
        <v>2028.8658937544142</v>
      </c>
      <c r="S62" s="29">
        <v>894.05813193703875</v>
      </c>
      <c r="T62" s="28">
        <v>70664.475550085495</v>
      </c>
      <c r="U62" s="35" t="str">
        <f t="shared" si="0"/>
        <v>2013Actual RAB</v>
      </c>
    </row>
    <row r="63" spans="4:29" ht="15" customHeight="1">
      <c r="D63" s="176" t="s">
        <v>45</v>
      </c>
      <c r="E63" s="177" t="s">
        <v>9</v>
      </c>
      <c r="F63" s="28">
        <v>779.7968496900221</v>
      </c>
      <c r="G63" s="28">
        <v>16065.153972737622</v>
      </c>
      <c r="H63" s="28">
        <v>6275.8119195093423</v>
      </c>
      <c r="I63" s="28">
        <v>7617.1420496204855</v>
      </c>
      <c r="J63" s="28">
        <v>12453.120459421672</v>
      </c>
      <c r="K63" s="28">
        <v>10740.837829928652</v>
      </c>
      <c r="L63" s="28">
        <v>4093.472542137707</v>
      </c>
      <c r="M63" s="28">
        <v>1719.4369938671109</v>
      </c>
      <c r="N63" s="28">
        <v>3519.3891887826335</v>
      </c>
      <c r="O63" s="28">
        <v>1866.3160807286879</v>
      </c>
      <c r="P63" s="28">
        <v>1234.6048218461997</v>
      </c>
      <c r="Q63" s="28">
        <v>3415.4324807713238</v>
      </c>
      <c r="R63" s="36">
        <v>2130.2464234045278</v>
      </c>
      <c r="S63" s="29">
        <v>962.47968675239747</v>
      </c>
      <c r="T63" s="28">
        <v>72873.241299198402</v>
      </c>
      <c r="U63" s="35" t="str">
        <f t="shared" si="0"/>
        <v>2014Actual RAB</v>
      </c>
    </row>
    <row r="64" spans="4:29" ht="15" customHeight="1">
      <c r="D64" s="176" t="s">
        <v>45</v>
      </c>
      <c r="E64" s="177" t="s">
        <v>10</v>
      </c>
      <c r="F64" s="28">
        <v>975.79349526333283</v>
      </c>
      <c r="G64" s="28">
        <v>16109.587021369145</v>
      </c>
      <c r="H64" s="28">
        <v>6467.9429231354898</v>
      </c>
      <c r="I64" s="28">
        <v>7852.4071392328178</v>
      </c>
      <c r="J64" s="28">
        <v>12283.483563263006</v>
      </c>
      <c r="K64" s="28">
        <v>10854.720937914701</v>
      </c>
      <c r="L64" s="28">
        <v>4154.0659946984979</v>
      </c>
      <c r="M64" s="28">
        <v>1716.4233897825532</v>
      </c>
      <c r="N64" s="28">
        <v>3752.6680524662811</v>
      </c>
      <c r="O64" s="28">
        <v>1921.9895532442858</v>
      </c>
      <c r="P64" s="28">
        <v>1293.8852637110324</v>
      </c>
      <c r="Q64" s="28">
        <v>3605.4029673679875</v>
      </c>
      <c r="R64" s="36">
        <v>2270.9692562087198</v>
      </c>
      <c r="S64" s="29">
        <v>994.97194404067557</v>
      </c>
      <c r="T64" s="28">
        <v>74254.311501698539</v>
      </c>
      <c r="U64" s="35" t="str">
        <f t="shared" si="0"/>
        <v>2015Actual RAB</v>
      </c>
    </row>
    <row r="65" spans="4:21" ht="15" customHeight="1">
      <c r="D65" s="176" t="s">
        <v>45</v>
      </c>
      <c r="E65" s="177">
        <v>2016</v>
      </c>
      <c r="F65" s="28">
        <v>979.8773764352926</v>
      </c>
      <c r="G65" s="28">
        <v>15870.834735738368</v>
      </c>
      <c r="H65" s="28">
        <v>6463.2072273257918</v>
      </c>
      <c r="I65" s="28">
        <v>7985.6988559795927</v>
      </c>
      <c r="J65" s="28">
        <v>12481.699679072075</v>
      </c>
      <c r="K65" s="28">
        <v>11056.179985048058</v>
      </c>
      <c r="L65" s="28">
        <v>4200.3290942467911</v>
      </c>
      <c r="M65" s="28">
        <v>1737.6753311688281</v>
      </c>
      <c r="N65" s="28">
        <v>3896.3912711413336</v>
      </c>
      <c r="O65" s="28">
        <v>1957.2417611492233</v>
      </c>
      <c r="P65" s="28">
        <v>1336.2456300795116</v>
      </c>
      <c r="Q65" s="28">
        <v>3726.6878496377039</v>
      </c>
      <c r="R65" s="36">
        <v>2323.5677832526549</v>
      </c>
      <c r="S65" s="29">
        <v>1012.0196509678652</v>
      </c>
      <c r="T65" s="28">
        <v>75027.656231243105</v>
      </c>
      <c r="U65" s="35" t="str">
        <f t="shared" si="0"/>
        <v>2016Actual RAB</v>
      </c>
    </row>
    <row r="66" spans="4:21" ht="15" customHeight="1">
      <c r="D66" s="176" t="s">
        <v>45</v>
      </c>
      <c r="E66" s="177">
        <v>2017</v>
      </c>
      <c r="F66" s="28">
        <v>976.11937738825895</v>
      </c>
      <c r="G66" s="28">
        <v>15761.548601691355</v>
      </c>
      <c r="H66" s="28">
        <v>6419.534019787372</v>
      </c>
      <c r="I66" s="28">
        <v>8086.2926784488654</v>
      </c>
      <c r="J66" s="28">
        <v>12641.991756211022</v>
      </c>
      <c r="K66" s="28">
        <v>11188.352303587048</v>
      </c>
      <c r="L66" s="28">
        <v>4189.1657424877603</v>
      </c>
      <c r="M66" s="28">
        <v>1720.8733263431907</v>
      </c>
      <c r="N66" s="28">
        <v>4033.1002242238737</v>
      </c>
      <c r="O66" s="28">
        <v>1926.88075091378</v>
      </c>
      <c r="P66" s="28">
        <v>1389.5958648521244</v>
      </c>
      <c r="Q66" s="28">
        <v>3860.3679433476873</v>
      </c>
      <c r="R66" s="36">
        <v>2336.8821877587388</v>
      </c>
      <c r="S66" s="29">
        <v>1011.8919000430758</v>
      </c>
      <c r="T66" s="28">
        <v>75542.596677084148</v>
      </c>
      <c r="U66" s="35" t="str">
        <f t="shared" si="0"/>
        <v>2017Actual RAB</v>
      </c>
    </row>
    <row r="67" spans="4:21" ht="15" customHeight="1">
      <c r="D67" s="176" t="s">
        <v>45</v>
      </c>
      <c r="E67" s="177">
        <v>2018</v>
      </c>
      <c r="F67" s="28">
        <v>987.615994300799</v>
      </c>
      <c r="G67" s="28">
        <v>15833.090681610202</v>
      </c>
      <c r="H67" s="28">
        <v>6548.2674142826518</v>
      </c>
      <c r="I67" s="28">
        <v>8163.409313458229</v>
      </c>
      <c r="J67" s="28">
        <v>12749.763494915769</v>
      </c>
      <c r="K67" s="28">
        <v>11298.39322228779</v>
      </c>
      <c r="L67" s="28">
        <v>4274.8746697408869</v>
      </c>
      <c r="M67" s="28">
        <v>1803.6548809057804</v>
      </c>
      <c r="N67" s="28">
        <v>4218.7868997154128</v>
      </c>
      <c r="O67" s="28">
        <v>1917.9953114193149</v>
      </c>
      <c r="P67" s="28">
        <v>1437.6682096105519</v>
      </c>
      <c r="Q67" s="28">
        <v>4015.5839752148413</v>
      </c>
      <c r="R67" s="36">
        <v>2332.696430768151</v>
      </c>
      <c r="S67" s="29">
        <v>1002.589291195824</v>
      </c>
      <c r="T67" s="28">
        <v>76584.389789426205</v>
      </c>
      <c r="U67" s="35" t="str">
        <f t="shared" si="0"/>
        <v>2018Actual RAB</v>
      </c>
    </row>
    <row r="68" spans="4:21" ht="15" customHeight="1">
      <c r="D68" s="176" t="s">
        <v>45</v>
      </c>
      <c r="E68" s="177" t="s">
        <v>32</v>
      </c>
      <c r="F68" s="28">
        <v>999.75699008564345</v>
      </c>
      <c r="G68" s="28">
        <v>16107.061530283121</v>
      </c>
      <c r="H68" s="28">
        <v>6703.3935644721405</v>
      </c>
      <c r="I68" s="28">
        <v>8325.1549398490297</v>
      </c>
      <c r="J68" s="28">
        <v>12821.617300593709</v>
      </c>
      <c r="K68" s="28">
        <v>11444.536463711931</v>
      </c>
      <c r="L68" s="28">
        <v>4349.7119203221237</v>
      </c>
      <c r="M68" s="28">
        <v>1819.1739274699162</v>
      </c>
      <c r="N68" s="28">
        <v>4398.1380777900667</v>
      </c>
      <c r="O68" s="28">
        <v>1919.2319131175068</v>
      </c>
      <c r="P68" s="28">
        <v>1458.2983179001717</v>
      </c>
      <c r="Q68" s="28">
        <v>4174.7125663655379</v>
      </c>
      <c r="R68" s="36">
        <v>2346.5985755107781</v>
      </c>
      <c r="S68" s="28">
        <v>988.0881694680163</v>
      </c>
      <c r="T68" s="28">
        <v>77855.474256939691</v>
      </c>
      <c r="U68" s="35" t="str">
        <f t="shared" si="0"/>
        <v>2019Actual RAB</v>
      </c>
    </row>
    <row r="69" spans="4:21" ht="15" customHeight="1">
      <c r="D69" s="176" t="s">
        <v>45</v>
      </c>
      <c r="E69" s="177" t="s">
        <v>33</v>
      </c>
      <c r="F69" s="28">
        <v>999.23547977035969</v>
      </c>
      <c r="G69" s="28">
        <v>16260.280064907569</v>
      </c>
      <c r="H69" s="28">
        <v>6765.7851051650323</v>
      </c>
      <c r="I69" s="28">
        <v>8523.4556034694142</v>
      </c>
      <c r="J69" s="28">
        <v>12985.331345963903</v>
      </c>
      <c r="K69" s="28">
        <v>11633.093805828259</v>
      </c>
      <c r="L69" s="28">
        <v>4398.5129961205967</v>
      </c>
      <c r="M69" s="28">
        <v>1836.6677941490582</v>
      </c>
      <c r="N69" s="28">
        <v>4536.4337305872186</v>
      </c>
      <c r="O69" s="28">
        <v>1938.7248590550951</v>
      </c>
      <c r="P69" s="28">
        <v>1473.3775627261334</v>
      </c>
      <c r="Q69" s="28">
        <v>4354.7622970216562</v>
      </c>
      <c r="R69" s="36">
        <v>2366.7373387609919</v>
      </c>
      <c r="S69" s="28">
        <v>1029.9825888179398</v>
      </c>
      <c r="T69" s="28">
        <v>79102.380572343231</v>
      </c>
      <c r="U69" s="35" t="str">
        <f t="shared" si="0"/>
        <v>2020Actual RAB</v>
      </c>
    </row>
    <row r="70" spans="4:21" ht="15" customHeight="1">
      <c r="D70" s="176" t="s">
        <v>45</v>
      </c>
      <c r="E70" s="177" t="s">
        <v>34</v>
      </c>
      <c r="F70" s="28">
        <v>981.18719885504129</v>
      </c>
      <c r="G70" s="28">
        <v>16114.47227667</v>
      </c>
      <c r="H70" s="28">
        <v>6947.0973242307682</v>
      </c>
      <c r="I70" s="28">
        <v>8599.6955374668905</v>
      </c>
      <c r="J70" s="28">
        <v>12959.219647012182</v>
      </c>
      <c r="K70" s="28">
        <v>11907.903511791666</v>
      </c>
      <c r="L70" s="28">
        <v>4392.4502533097102</v>
      </c>
      <c r="M70" s="28">
        <v>1865.739646516776</v>
      </c>
      <c r="N70" s="28">
        <v>4657.4493990354204</v>
      </c>
      <c r="O70" s="28">
        <v>1968.8927058561399</v>
      </c>
      <c r="P70" s="28">
        <v>1517.9375115644</v>
      </c>
      <c r="Q70" s="28">
        <v>4514.5143782233108</v>
      </c>
      <c r="R70" s="36">
        <v>2392.86308117826</v>
      </c>
      <c r="S70" s="28">
        <v>1035.0812950973068</v>
      </c>
      <c r="T70" s="28">
        <v>79854.503766807873</v>
      </c>
      <c r="U70" s="35" t="str">
        <f t="shared" si="0"/>
        <v>2021Actual RAB</v>
      </c>
    </row>
    <row r="71" spans="4:21" ht="15" customHeight="1">
      <c r="D71" s="176" t="s">
        <v>48</v>
      </c>
      <c r="E71" s="177" t="s">
        <v>1</v>
      </c>
      <c r="F71" s="28">
        <v>30.4933297305247</v>
      </c>
      <c r="G71" s="28">
        <v>651.17111095701512</v>
      </c>
      <c r="H71" s="28">
        <v>431.55887120223065</v>
      </c>
      <c r="I71" s="28">
        <v>349.45742741253792</v>
      </c>
      <c r="J71" s="28">
        <v>863.08082568147995</v>
      </c>
      <c r="K71" s="28">
        <v>713.89694267415473</v>
      </c>
      <c r="L71" s="28">
        <v>214.17774375619078</v>
      </c>
      <c r="M71" s="28">
        <v>68.853289916230509</v>
      </c>
      <c r="N71" s="28">
        <v>186.13712799444679</v>
      </c>
      <c r="O71" s="28">
        <v>140.78092908440755</v>
      </c>
      <c r="P71" s="28">
        <v>68.135460670194732</v>
      </c>
      <c r="Q71" s="28">
        <v>214.85290327840022</v>
      </c>
      <c r="R71" s="36">
        <v>142.69531410333775</v>
      </c>
      <c r="S71" s="28">
        <v>31.035993698636709</v>
      </c>
      <c r="T71" s="28">
        <v>4106.3272701597889</v>
      </c>
      <c r="U71" s="35" t="str">
        <f t="shared" si="0"/>
        <v>2006Forecast Capex</v>
      </c>
    </row>
    <row r="72" spans="4:21" ht="15" customHeight="1">
      <c r="D72" s="176" t="s">
        <v>48</v>
      </c>
      <c r="E72" s="177" t="s">
        <v>2</v>
      </c>
      <c r="F72" s="28">
        <v>33.037516078056463</v>
      </c>
      <c r="G72" s="28">
        <v>844.01995732247462</v>
      </c>
      <c r="H72" s="28">
        <v>514.95422142313055</v>
      </c>
      <c r="I72" s="28">
        <v>516.86350701459344</v>
      </c>
      <c r="J72" s="28">
        <v>919.86198705593915</v>
      </c>
      <c r="K72" s="28">
        <v>765.30447590564745</v>
      </c>
      <c r="L72" s="28">
        <v>215.62489067346232</v>
      </c>
      <c r="M72" s="28">
        <v>68.526530640183537</v>
      </c>
      <c r="N72" s="28">
        <v>175.68164058336632</v>
      </c>
      <c r="O72" s="28">
        <v>134.15421171118751</v>
      </c>
      <c r="P72" s="28">
        <v>58.707648985163964</v>
      </c>
      <c r="Q72" s="28">
        <v>235.76387810056116</v>
      </c>
      <c r="R72" s="36">
        <v>133.71243055297285</v>
      </c>
      <c r="S72" s="28">
        <v>37.804477914294452</v>
      </c>
      <c r="T72" s="28">
        <v>4654.0173739610345</v>
      </c>
      <c r="U72" s="35" t="str">
        <f t="shared" ref="U72:U135" si="1">E72&amp;D72</f>
        <v>2007Forecast Capex</v>
      </c>
    </row>
    <row r="73" spans="4:21" ht="15" customHeight="1">
      <c r="D73" s="176" t="s">
        <v>48</v>
      </c>
      <c r="E73" s="177" t="s">
        <v>3</v>
      </c>
      <c r="F73" s="28">
        <v>29.400764470090952</v>
      </c>
      <c r="G73" s="28">
        <v>838.35652436469616</v>
      </c>
      <c r="H73" s="28">
        <v>521.76939641212527</v>
      </c>
      <c r="I73" s="28">
        <v>522.25830970214065</v>
      </c>
      <c r="J73" s="28">
        <v>1072.066684372083</v>
      </c>
      <c r="K73" s="28">
        <v>789.36141112541452</v>
      </c>
      <c r="L73" s="28">
        <v>208.38915608710454</v>
      </c>
      <c r="M73" s="28">
        <v>137.54480884804897</v>
      </c>
      <c r="N73" s="28">
        <v>176.71246328586722</v>
      </c>
      <c r="O73" s="28">
        <v>132.23982669225728</v>
      </c>
      <c r="P73" s="28">
        <v>62.402052731687128</v>
      </c>
      <c r="Q73" s="28">
        <v>242.09607470163806</v>
      </c>
      <c r="R73" s="36">
        <v>134.89051364154528</v>
      </c>
      <c r="S73" s="28">
        <v>58.311264431991091</v>
      </c>
      <c r="T73" s="28">
        <v>4925.7992508666903</v>
      </c>
      <c r="U73" s="35" t="str">
        <f t="shared" si="1"/>
        <v>2008Forecast Capex</v>
      </c>
    </row>
    <row r="74" spans="4:21" ht="15" customHeight="1">
      <c r="D74" s="176" t="s">
        <v>48</v>
      </c>
      <c r="E74" s="177" t="s">
        <v>4</v>
      </c>
      <c r="F74" s="28">
        <v>30.81458331611687</v>
      </c>
      <c r="G74" s="28">
        <v>844.75417893903182</v>
      </c>
      <c r="H74" s="28">
        <v>616.64310054894088</v>
      </c>
      <c r="I74" s="28">
        <v>522.62380464341106</v>
      </c>
      <c r="J74" s="28">
        <v>1069.6851751667061</v>
      </c>
      <c r="K74" s="28">
        <v>780.52078001293728</v>
      </c>
      <c r="L74" s="28">
        <v>223.22073699487393</v>
      </c>
      <c r="M74" s="28">
        <v>159.9266835465223</v>
      </c>
      <c r="N74" s="28">
        <v>188.64055455766322</v>
      </c>
      <c r="O74" s="28">
        <v>145.19874066655422</v>
      </c>
      <c r="P74" s="28">
        <v>55.20033027592207</v>
      </c>
      <c r="Q74" s="28">
        <v>237.97278389163449</v>
      </c>
      <c r="R74" s="36">
        <v>144.75695950833955</v>
      </c>
      <c r="S74" s="28">
        <v>69.754532013477558</v>
      </c>
      <c r="T74" s="28">
        <v>5089.7129440821318</v>
      </c>
      <c r="U74" s="35" t="str">
        <f t="shared" si="1"/>
        <v>2009Forecast Capex</v>
      </c>
    </row>
    <row r="75" spans="4:21" ht="15" customHeight="1">
      <c r="D75" s="176" t="s">
        <v>48</v>
      </c>
      <c r="E75" s="177" t="s">
        <v>5</v>
      </c>
      <c r="F75" s="28">
        <v>80.389708474066737</v>
      </c>
      <c r="G75" s="28">
        <v>1790.1499824665573</v>
      </c>
      <c r="H75" s="28">
        <v>722.28373981216907</v>
      </c>
      <c r="I75" s="28">
        <v>915.65615160406423</v>
      </c>
      <c r="J75" s="28">
        <v>1093.3048934909184</v>
      </c>
      <c r="K75" s="28">
        <v>769.10218355684719</v>
      </c>
      <c r="L75" s="28">
        <v>234.43780059799261</v>
      </c>
      <c r="M75" s="28">
        <v>154.50013252757765</v>
      </c>
      <c r="N75" s="28">
        <v>197.47617772195662</v>
      </c>
      <c r="O75" s="28">
        <v>121.78433928117683</v>
      </c>
      <c r="P75" s="28">
        <v>65.161481071697779</v>
      </c>
      <c r="Q75" s="28">
        <v>241.21251238520873</v>
      </c>
      <c r="R75" s="36">
        <v>155.06518653334848</v>
      </c>
      <c r="S75" s="28">
        <v>98.145432011328396</v>
      </c>
      <c r="T75" s="28">
        <v>6638.6697215349086</v>
      </c>
      <c r="U75" s="35" t="str">
        <f t="shared" si="1"/>
        <v>2010Forecast Capex</v>
      </c>
    </row>
    <row r="76" spans="4:21" ht="15" customHeight="1">
      <c r="D76" s="176" t="s">
        <v>48</v>
      </c>
      <c r="E76" s="177" t="s">
        <v>6</v>
      </c>
      <c r="F76" s="28">
        <v>73.188718425096681</v>
      </c>
      <c r="G76" s="28">
        <v>1831.3050502437932</v>
      </c>
      <c r="H76" s="28">
        <v>773.62997609984848</v>
      </c>
      <c r="I76" s="28">
        <v>950.57256485189339</v>
      </c>
      <c r="J76" s="28">
        <v>1397.1904551022837</v>
      </c>
      <c r="K76" s="28">
        <v>1232.3389824367512</v>
      </c>
      <c r="L76" s="28">
        <v>373.30969455092355</v>
      </c>
      <c r="M76" s="28">
        <v>151.25948513338793</v>
      </c>
      <c r="N76" s="28">
        <v>341.43524967953311</v>
      </c>
      <c r="O76" s="28">
        <v>180.55839809794074</v>
      </c>
      <c r="P76" s="28">
        <v>111.76727017573151</v>
      </c>
      <c r="Q76" s="28">
        <v>316.10288476368157</v>
      </c>
      <c r="R76" s="36">
        <v>205.06923504458135</v>
      </c>
      <c r="S76" s="28">
        <v>108.82374866421098</v>
      </c>
      <c r="T76" s="28">
        <v>8046.5517132696577</v>
      </c>
      <c r="U76" s="35" t="str">
        <f t="shared" si="1"/>
        <v>2011Forecast Capex</v>
      </c>
    </row>
    <row r="77" spans="4:21" ht="15" customHeight="1">
      <c r="D77" s="176" t="s">
        <v>48</v>
      </c>
      <c r="E77" s="177" t="s">
        <v>7</v>
      </c>
      <c r="F77" s="28">
        <v>71.595556971935721</v>
      </c>
      <c r="G77" s="28">
        <v>2074.3407707006304</v>
      </c>
      <c r="H77" s="28">
        <v>687.56798105404596</v>
      </c>
      <c r="I77" s="28">
        <v>974.06129387029785</v>
      </c>
      <c r="J77" s="28">
        <v>1426.4249051679669</v>
      </c>
      <c r="K77" s="28">
        <v>1186.2980118461523</v>
      </c>
      <c r="L77" s="28">
        <v>428.39503861310681</v>
      </c>
      <c r="M77" s="28">
        <v>148.63550932557283</v>
      </c>
      <c r="N77" s="28">
        <v>346.81419534182658</v>
      </c>
      <c r="O77" s="28">
        <v>178.54422554959913</v>
      </c>
      <c r="P77" s="28">
        <v>106.74776703591617</v>
      </c>
      <c r="Q77" s="28">
        <v>314.81701720734389</v>
      </c>
      <c r="R77" s="36">
        <v>209.25865854287457</v>
      </c>
      <c r="S77" s="28">
        <v>88.11419876737709</v>
      </c>
      <c r="T77" s="28">
        <v>8241.615129994645</v>
      </c>
      <c r="U77" s="35" t="str">
        <f t="shared" si="1"/>
        <v>2012Forecast Capex</v>
      </c>
    </row>
    <row r="78" spans="4:21" ht="15" customHeight="1">
      <c r="D78" s="176" t="s">
        <v>48</v>
      </c>
      <c r="E78" s="177" t="s">
        <v>8</v>
      </c>
      <c r="F78" s="28">
        <v>63.587106199787492</v>
      </c>
      <c r="G78" s="28">
        <v>2101.8631594977496</v>
      </c>
      <c r="H78" s="28">
        <v>624.15451796417574</v>
      </c>
      <c r="I78" s="28">
        <v>977.45370182358113</v>
      </c>
      <c r="J78" s="28">
        <v>1405.9284568257876</v>
      </c>
      <c r="K78" s="28">
        <v>1222.1768950333455</v>
      </c>
      <c r="L78" s="28">
        <v>382.2233836184526</v>
      </c>
      <c r="M78" s="28">
        <v>118.37836419769044</v>
      </c>
      <c r="N78" s="28">
        <v>358.12353381581511</v>
      </c>
      <c r="O78" s="28">
        <v>197.08352785657513</v>
      </c>
      <c r="P78" s="28">
        <v>108.16955175357673</v>
      </c>
      <c r="Q78" s="28">
        <v>323.70755840452955</v>
      </c>
      <c r="R78" s="36">
        <v>177.6344999220922</v>
      </c>
      <c r="S78" s="28">
        <v>115.71849309820784</v>
      </c>
      <c r="T78" s="28">
        <v>8176.2027500113654</v>
      </c>
      <c r="U78" s="35" t="str">
        <f t="shared" si="1"/>
        <v>2013Forecast Capex</v>
      </c>
    </row>
    <row r="79" spans="4:21" ht="15" customHeight="1">
      <c r="D79" s="176" t="s">
        <v>48</v>
      </c>
      <c r="E79" s="177" t="s">
        <v>9</v>
      </c>
      <c r="F79" s="28">
        <v>60.829745796569831</v>
      </c>
      <c r="G79" s="28">
        <v>2041.2095173052151</v>
      </c>
      <c r="H79" s="28">
        <v>597.99681955366702</v>
      </c>
      <c r="I79" s="28">
        <v>999.76341055729438</v>
      </c>
      <c r="J79" s="28">
        <v>1370.4666189158711</v>
      </c>
      <c r="K79" s="28">
        <v>1273.8854230379968</v>
      </c>
      <c r="L79" s="28">
        <v>384.56203584799624</v>
      </c>
      <c r="M79" s="28">
        <v>122.15134864726382</v>
      </c>
      <c r="N79" s="28">
        <v>347.02423834811708</v>
      </c>
      <c r="O79" s="28">
        <v>195.62115022072544</v>
      </c>
      <c r="P79" s="28">
        <v>114.3596352042248</v>
      </c>
      <c r="Q79" s="28">
        <v>341.43464096380643</v>
      </c>
      <c r="R79" s="36">
        <v>164.36589253138911</v>
      </c>
      <c r="S79" s="28">
        <v>100.75665769390106</v>
      </c>
      <c r="T79" s="28">
        <v>8114.4271346240384</v>
      </c>
      <c r="U79" s="35" t="str">
        <f t="shared" si="1"/>
        <v>2014Forecast Capex</v>
      </c>
    </row>
    <row r="80" spans="4:21" ht="15" customHeight="1">
      <c r="D80" s="176" t="s">
        <v>48</v>
      </c>
      <c r="E80" s="177" t="s">
        <v>10</v>
      </c>
      <c r="F80" s="28">
        <v>81.533761417606073</v>
      </c>
      <c r="G80" s="28">
        <v>679.36775349502261</v>
      </c>
      <c r="H80" s="28">
        <v>464.92550071221365</v>
      </c>
      <c r="I80" s="28">
        <v>555.50909478495021</v>
      </c>
      <c r="J80" s="28">
        <v>1440.4364692811102</v>
      </c>
      <c r="K80" s="28">
        <v>1372.0588320890611</v>
      </c>
      <c r="L80" s="28">
        <v>380.40522420867211</v>
      </c>
      <c r="M80" s="28">
        <v>114.04291048203488</v>
      </c>
      <c r="N80" s="28">
        <v>341.12049370407021</v>
      </c>
      <c r="O80" s="28">
        <v>198.03580483940345</v>
      </c>
      <c r="P80" s="28">
        <v>103.37160371474695</v>
      </c>
      <c r="Q80" s="28">
        <v>346.37561432027547</v>
      </c>
      <c r="R80" s="36">
        <v>166.11644774540676</v>
      </c>
      <c r="S80" s="28">
        <v>70.090541133340182</v>
      </c>
      <c r="T80" s="28">
        <v>6313.3900519279141</v>
      </c>
      <c r="U80" s="35" t="str">
        <f t="shared" si="1"/>
        <v>2015Forecast Capex</v>
      </c>
    </row>
    <row r="81" spans="4:21" ht="15" customHeight="1">
      <c r="D81" s="176" t="s">
        <v>48</v>
      </c>
      <c r="E81" s="177">
        <v>2016</v>
      </c>
      <c r="F81" s="28">
        <v>67.686280264740248</v>
      </c>
      <c r="G81" s="28">
        <v>723.22837791268853</v>
      </c>
      <c r="H81" s="28">
        <v>376.57077390125733</v>
      </c>
      <c r="I81" s="28">
        <v>554.18759213932981</v>
      </c>
      <c r="J81" s="28">
        <v>609.716742104334</v>
      </c>
      <c r="K81" s="28">
        <v>725.63754309123306</v>
      </c>
      <c r="L81" s="28">
        <v>424.30763750980401</v>
      </c>
      <c r="M81" s="28">
        <v>107.76864393470167</v>
      </c>
      <c r="N81" s="28">
        <v>362.44518957230696</v>
      </c>
      <c r="O81" s="28">
        <v>179.93789355003176</v>
      </c>
      <c r="P81" s="28">
        <v>152.34200897205838</v>
      </c>
      <c r="Q81" s="28">
        <v>381.40094377920894</v>
      </c>
      <c r="R81" s="36">
        <v>233.70506454096258</v>
      </c>
      <c r="S81" s="28">
        <v>43.42860949398731</v>
      </c>
      <c r="T81" s="28">
        <v>4942.3633007666449</v>
      </c>
      <c r="U81" s="35" t="str">
        <f t="shared" si="1"/>
        <v>2016Forecast Capex</v>
      </c>
    </row>
    <row r="82" spans="4:21" ht="15" customHeight="1">
      <c r="D82" s="176" t="s">
        <v>48</v>
      </c>
      <c r="E82" s="177">
        <v>2017</v>
      </c>
      <c r="F82" s="28">
        <v>72.316410276441815</v>
      </c>
      <c r="G82" s="28">
        <v>733.0741334279769</v>
      </c>
      <c r="H82" s="28">
        <v>318.2069769119953</v>
      </c>
      <c r="I82" s="28">
        <v>541.04041814315701</v>
      </c>
      <c r="J82" s="28">
        <v>612.60350195780791</v>
      </c>
      <c r="K82" s="28">
        <v>653.50532765485923</v>
      </c>
      <c r="L82" s="28">
        <v>415.45411687241858</v>
      </c>
      <c r="M82" s="28">
        <v>108.00670180612623</v>
      </c>
      <c r="N82" s="28">
        <v>436.805192414739</v>
      </c>
      <c r="O82" s="28">
        <v>207.57228876303623</v>
      </c>
      <c r="P82" s="28">
        <v>187.29877756586737</v>
      </c>
      <c r="Q82" s="28">
        <v>415.14784467046519</v>
      </c>
      <c r="R82" s="36">
        <v>223.1039749064918</v>
      </c>
      <c r="S82" s="28">
        <v>30.979081231897467</v>
      </c>
      <c r="T82" s="28">
        <v>4955.1147466032808</v>
      </c>
      <c r="U82" s="35" t="str">
        <f t="shared" si="1"/>
        <v>2017Forecast Capex</v>
      </c>
    </row>
    <row r="83" spans="4:21" ht="15" customHeight="1">
      <c r="D83" s="176" t="s">
        <v>48</v>
      </c>
      <c r="E83" s="177">
        <v>2018</v>
      </c>
      <c r="F83" s="28">
        <v>62.966678843052662</v>
      </c>
      <c r="G83" s="28">
        <v>667.38413049195344</v>
      </c>
      <c r="H83" s="28">
        <v>309.00892347959791</v>
      </c>
      <c r="I83" s="28">
        <v>512.28345821382254</v>
      </c>
      <c r="J83" s="28">
        <v>560.73668422674984</v>
      </c>
      <c r="K83" s="28">
        <v>600.91596299376158</v>
      </c>
      <c r="L83" s="28">
        <v>398.7555138201738</v>
      </c>
      <c r="M83" s="28">
        <v>118.71693523454894</v>
      </c>
      <c r="N83" s="28">
        <v>404.78148757861135</v>
      </c>
      <c r="O83" s="28">
        <v>183.97958726659337</v>
      </c>
      <c r="P83" s="28">
        <v>152.56627699784747</v>
      </c>
      <c r="Q83" s="28">
        <v>444.8543347619605</v>
      </c>
      <c r="R83" s="36">
        <v>194.18415539510391</v>
      </c>
      <c r="S83" s="28">
        <v>39.503692546211028</v>
      </c>
      <c r="T83" s="28">
        <v>4650.6378218499876</v>
      </c>
      <c r="U83" s="35" t="str">
        <f t="shared" si="1"/>
        <v>2018Forecast Capex</v>
      </c>
    </row>
    <row r="84" spans="4:21" ht="15" customHeight="1">
      <c r="D84" s="176" t="s">
        <v>48</v>
      </c>
      <c r="E84" s="177" t="s">
        <v>32</v>
      </c>
      <c r="F84" s="28">
        <v>61.786031838464638</v>
      </c>
      <c r="G84" s="28">
        <v>582.78911739650766</v>
      </c>
      <c r="H84" s="28">
        <v>295.23946208163511</v>
      </c>
      <c r="I84" s="28">
        <v>486.46975890643415</v>
      </c>
      <c r="J84" s="28">
        <v>560.6976003755816</v>
      </c>
      <c r="K84" s="28">
        <v>557.25794238221931</v>
      </c>
      <c r="L84" s="31">
        <v>392.10068609882347</v>
      </c>
      <c r="M84" s="31">
        <v>107.2642279952113</v>
      </c>
      <c r="N84" s="31">
        <v>433.19129326456328</v>
      </c>
      <c r="O84" s="28">
        <v>155.52454058588819</v>
      </c>
      <c r="P84" s="28">
        <v>150.39759334770335</v>
      </c>
      <c r="Q84" s="28">
        <v>412.88340566566347</v>
      </c>
      <c r="R84" s="36">
        <v>182.0785200637421</v>
      </c>
      <c r="S84" s="28">
        <v>48.344211384190068</v>
      </c>
      <c r="T84" s="28">
        <v>4426.0243913866279</v>
      </c>
      <c r="U84" s="35" t="str">
        <f t="shared" si="1"/>
        <v>2019Forecast Capex</v>
      </c>
    </row>
    <row r="85" spans="4:21" ht="15" customHeight="1">
      <c r="D85" s="176" t="s">
        <v>48</v>
      </c>
      <c r="E85" s="177" t="s">
        <v>33</v>
      </c>
      <c r="F85" s="28">
        <v>58.939858352117767</v>
      </c>
      <c r="G85" s="28">
        <v>659.80574326689748</v>
      </c>
      <c r="H85" s="28">
        <v>375.5593315118951</v>
      </c>
      <c r="I85" s="28">
        <v>549.9056911701756</v>
      </c>
      <c r="J85" s="28">
        <v>564.43698447726047</v>
      </c>
      <c r="K85" s="28">
        <v>546.26376314701201</v>
      </c>
      <c r="L85" s="28">
        <v>397.68676557560997</v>
      </c>
      <c r="M85" s="28">
        <v>145.3420516979061</v>
      </c>
      <c r="N85" s="28">
        <v>411.66402539008715</v>
      </c>
      <c r="O85" s="28">
        <v>121.76270639387418</v>
      </c>
      <c r="P85" s="28">
        <v>131.64728205516749</v>
      </c>
      <c r="Q85" s="28">
        <v>392.40272753432049</v>
      </c>
      <c r="R85" s="36">
        <v>172.02946346788494</v>
      </c>
      <c r="S85" s="29">
        <v>89.175864603882516</v>
      </c>
      <c r="T85" s="28">
        <v>4616.6222586440917</v>
      </c>
      <c r="U85" s="35" t="str">
        <f t="shared" si="1"/>
        <v>2020Forecast Capex</v>
      </c>
    </row>
    <row r="86" spans="4:21" ht="15" customHeight="1">
      <c r="D86" s="176" t="s">
        <v>48</v>
      </c>
      <c r="E86" s="177" t="s">
        <v>34</v>
      </c>
      <c r="F86" s="28">
        <v>61.416783970950398</v>
      </c>
      <c r="G86" s="28">
        <v>572.00748186995781</v>
      </c>
      <c r="H86" s="28">
        <v>340.96834656221324</v>
      </c>
      <c r="I86" s="28">
        <v>426.44659557652915</v>
      </c>
      <c r="J86" s="28">
        <v>417.59711163665884</v>
      </c>
      <c r="K86" s="28">
        <v>461.39816596527618</v>
      </c>
      <c r="L86" s="28">
        <v>333.2075973723185</v>
      </c>
      <c r="M86" s="28">
        <v>135.18267942639417</v>
      </c>
      <c r="N86" s="28">
        <v>417.41996120275979</v>
      </c>
      <c r="O86" s="28">
        <v>123.8456392023009</v>
      </c>
      <c r="P86" s="28">
        <v>122.51545573963048</v>
      </c>
      <c r="Q86" s="28">
        <v>398.64709096617344</v>
      </c>
      <c r="R86" s="36">
        <v>174.73073019070614</v>
      </c>
      <c r="S86" s="29">
        <v>70.483855112202903</v>
      </c>
      <c r="T86" s="28">
        <v>4055.8674947940722</v>
      </c>
      <c r="U86" s="35" t="str">
        <f t="shared" si="1"/>
        <v>2021Forecast Capex</v>
      </c>
    </row>
    <row r="87" spans="4:21" ht="15" customHeight="1">
      <c r="D87" s="176" t="s">
        <v>49</v>
      </c>
      <c r="E87" s="177" t="s">
        <v>1</v>
      </c>
      <c r="F87" s="28">
        <v>32.430712598129425</v>
      </c>
      <c r="G87" s="28">
        <v>746.03262767032527</v>
      </c>
      <c r="H87" s="28">
        <v>447.69158190779024</v>
      </c>
      <c r="I87" s="28">
        <v>484.47515122771244</v>
      </c>
      <c r="J87" s="28">
        <v>1006.5600977650275</v>
      </c>
      <c r="K87" s="28">
        <v>840.94278096029564</v>
      </c>
      <c r="L87" s="28">
        <v>200.54677780409904</v>
      </c>
      <c r="M87" s="28">
        <v>150.62240272058332</v>
      </c>
      <c r="N87" s="28">
        <v>165.16423688063117</v>
      </c>
      <c r="O87" s="28">
        <v>115.23286602252834</v>
      </c>
      <c r="P87" s="28">
        <v>79.32368464703373</v>
      </c>
      <c r="Q87" s="28">
        <v>224.0846382006612</v>
      </c>
      <c r="R87" s="36">
        <v>120.3537904539147</v>
      </c>
      <c r="S87" s="29">
        <v>31.035993698636709</v>
      </c>
      <c r="T87" s="28">
        <v>4644.497342557368</v>
      </c>
      <c r="U87" s="35" t="str">
        <f t="shared" si="1"/>
        <v>2006Actual Capex</v>
      </c>
    </row>
    <row r="88" spans="4:21" ht="15" customHeight="1">
      <c r="D88" s="176" t="s">
        <v>49</v>
      </c>
      <c r="E88" s="177" t="s">
        <v>2</v>
      </c>
      <c r="F88" s="28">
        <v>40.72191874303531</v>
      </c>
      <c r="G88" s="28">
        <v>970.22940966035833</v>
      </c>
      <c r="H88" s="28">
        <v>492.7788408357672</v>
      </c>
      <c r="I88" s="28">
        <v>592.9189464708445</v>
      </c>
      <c r="J88" s="28">
        <v>969.52032459618681</v>
      </c>
      <c r="K88" s="28">
        <v>950.38027492394474</v>
      </c>
      <c r="L88" s="28">
        <v>160.51535340085471</v>
      </c>
      <c r="M88" s="28">
        <v>116.79397398175955</v>
      </c>
      <c r="N88" s="28">
        <v>173.99526353571898</v>
      </c>
      <c r="O88" s="28">
        <v>98.455411298815704</v>
      </c>
      <c r="P88" s="28">
        <v>82.430546237508096</v>
      </c>
      <c r="Q88" s="28">
        <v>219.59641211862225</v>
      </c>
      <c r="R88" s="36">
        <v>104.37961526418417</v>
      </c>
      <c r="S88" s="29">
        <v>37.804477914294452</v>
      </c>
      <c r="T88" s="28">
        <v>5010.5207689818944</v>
      </c>
      <c r="U88" s="35" t="str">
        <f t="shared" si="1"/>
        <v>2007Actual Capex</v>
      </c>
    </row>
    <row r="89" spans="4:21" ht="15" customHeight="1">
      <c r="D89" s="176" t="s">
        <v>49</v>
      </c>
      <c r="E89" s="177" t="s">
        <v>3</v>
      </c>
      <c r="F89" s="28">
        <v>47.695436782550807</v>
      </c>
      <c r="G89" s="28">
        <v>1066.578448277015</v>
      </c>
      <c r="H89" s="28">
        <v>468.11583293626137</v>
      </c>
      <c r="I89" s="28">
        <v>645.88787887764647</v>
      </c>
      <c r="J89" s="28">
        <v>878.97296803950815</v>
      </c>
      <c r="K89" s="28">
        <v>828.49233361747656</v>
      </c>
      <c r="L89" s="28">
        <v>150.70438990101357</v>
      </c>
      <c r="M89" s="28">
        <v>134.23045347028341</v>
      </c>
      <c r="N89" s="28">
        <v>246.00363609324876</v>
      </c>
      <c r="O89" s="28">
        <v>103.65973898352583</v>
      </c>
      <c r="P89" s="28">
        <v>51.654825633145734</v>
      </c>
      <c r="Q89" s="28">
        <v>221.79839187209706</v>
      </c>
      <c r="R89" s="36">
        <v>104.62702076033591</v>
      </c>
      <c r="S89" s="29">
        <v>58.311264431991091</v>
      </c>
      <c r="T89" s="28">
        <v>5006.7326196761005</v>
      </c>
      <c r="U89" s="35" t="str">
        <f t="shared" si="1"/>
        <v>2008Actual Capex</v>
      </c>
    </row>
    <row r="90" spans="4:21" ht="15" customHeight="1">
      <c r="D90" s="176" t="s">
        <v>49</v>
      </c>
      <c r="E90" s="177" t="s">
        <v>4</v>
      </c>
      <c r="F90" s="28">
        <v>27.763961983453829</v>
      </c>
      <c r="G90" s="28">
        <v>1468.124350853584</v>
      </c>
      <c r="H90" s="28">
        <v>548.91622449892157</v>
      </c>
      <c r="I90" s="28">
        <v>713.29898033448671</v>
      </c>
      <c r="J90" s="28">
        <v>1041.5344598690685</v>
      </c>
      <c r="K90" s="28">
        <v>910.44227773976161</v>
      </c>
      <c r="L90" s="28">
        <v>208.46518474399386</v>
      </c>
      <c r="M90" s="28">
        <v>160.68112803616154</v>
      </c>
      <c r="N90" s="28">
        <v>297.47869196139612</v>
      </c>
      <c r="O90" s="28">
        <v>121.17735363571182</v>
      </c>
      <c r="P90" s="28">
        <v>91.503536020467166</v>
      </c>
      <c r="Q90" s="28">
        <v>209.65790055880589</v>
      </c>
      <c r="R90" s="36">
        <v>145.68047551679007</v>
      </c>
      <c r="S90" s="29">
        <v>69.754532013477558</v>
      </c>
      <c r="T90" s="28">
        <v>6014.4790577660815</v>
      </c>
      <c r="U90" s="35" t="str">
        <f t="shared" si="1"/>
        <v>2009Actual Capex</v>
      </c>
    </row>
    <row r="91" spans="4:21" ht="15" customHeight="1">
      <c r="D91" s="176" t="s">
        <v>49</v>
      </c>
      <c r="E91" s="177" t="s">
        <v>5</v>
      </c>
      <c r="F91" s="28">
        <v>80.540852230077107</v>
      </c>
      <c r="G91" s="28">
        <v>1640.070335666285</v>
      </c>
      <c r="H91" s="28">
        <v>508.91746356100128</v>
      </c>
      <c r="I91" s="28">
        <v>826.75802927447012</v>
      </c>
      <c r="J91" s="28">
        <v>1208.4025292465901</v>
      </c>
      <c r="K91" s="28">
        <v>827.92055762257678</v>
      </c>
      <c r="L91" s="28">
        <v>189.86966357480546</v>
      </c>
      <c r="M91" s="28">
        <v>173.73561216533122</v>
      </c>
      <c r="N91" s="28">
        <v>292.82626323330237</v>
      </c>
      <c r="O91" s="28">
        <v>129.27205162552553</v>
      </c>
      <c r="P91" s="28">
        <v>98.660160072638533</v>
      </c>
      <c r="Q91" s="28">
        <v>233.45931068905557</v>
      </c>
      <c r="R91" s="36">
        <v>158.67475357803801</v>
      </c>
      <c r="S91" s="29">
        <v>98.145432011328396</v>
      </c>
      <c r="T91" s="28">
        <v>6467.2530145510254</v>
      </c>
      <c r="U91" s="35" t="str">
        <f t="shared" si="1"/>
        <v>2010Actual Capex</v>
      </c>
    </row>
    <row r="92" spans="4:21" ht="15" customHeight="1">
      <c r="D92" s="176" t="s">
        <v>49</v>
      </c>
      <c r="E92" s="177" t="s">
        <v>6</v>
      </c>
      <c r="F92" s="28">
        <v>85.36807369445151</v>
      </c>
      <c r="G92" s="28">
        <v>1848.2593705008317</v>
      </c>
      <c r="H92" s="28">
        <v>595.86394949141561</v>
      </c>
      <c r="I92" s="28">
        <v>842.2840147139467</v>
      </c>
      <c r="J92" s="28">
        <v>1159.8196815428043</v>
      </c>
      <c r="K92" s="28">
        <v>934.33506640889402</v>
      </c>
      <c r="L92" s="28">
        <v>312.68645816950328</v>
      </c>
      <c r="M92" s="28">
        <v>162.03164112938549</v>
      </c>
      <c r="N92" s="28">
        <v>313.23252200594732</v>
      </c>
      <c r="O92" s="28">
        <v>161.14706792762789</v>
      </c>
      <c r="P92" s="28">
        <v>139.2515357554613</v>
      </c>
      <c r="Q92" s="28">
        <v>278.15116112983463</v>
      </c>
      <c r="R92" s="36">
        <v>209.59255402064585</v>
      </c>
      <c r="S92" s="29">
        <v>108.82374866421098</v>
      </c>
      <c r="T92" s="28">
        <v>7150.8468451549616</v>
      </c>
      <c r="U92" s="35" t="str">
        <f t="shared" si="1"/>
        <v>2011Actual Capex</v>
      </c>
    </row>
    <row r="93" spans="4:21" ht="15" customHeight="1">
      <c r="D93" s="176" t="s">
        <v>49</v>
      </c>
      <c r="E93" s="177" t="s">
        <v>7</v>
      </c>
      <c r="F93" s="28">
        <v>78.55012141677193</v>
      </c>
      <c r="G93" s="28">
        <v>1962.1098785973677</v>
      </c>
      <c r="H93" s="28">
        <v>732.97113515228057</v>
      </c>
      <c r="I93" s="28">
        <v>860.31593100362693</v>
      </c>
      <c r="J93" s="28">
        <v>1097.2421749365442</v>
      </c>
      <c r="K93" s="28">
        <v>850.1865149970323</v>
      </c>
      <c r="L93" s="28">
        <v>369.98046565838672</v>
      </c>
      <c r="M93" s="28">
        <v>102.6786050218769</v>
      </c>
      <c r="N93" s="28">
        <v>353.47303543391706</v>
      </c>
      <c r="O93" s="28">
        <v>131.11965709985145</v>
      </c>
      <c r="P93" s="28">
        <v>129.73377270331852</v>
      </c>
      <c r="Q93" s="28">
        <v>301.11153076235956</v>
      </c>
      <c r="R93" s="36">
        <v>217.95205289842721</v>
      </c>
      <c r="S93" s="29">
        <v>88.11419876737709</v>
      </c>
      <c r="T93" s="28">
        <v>7275.5390744491388</v>
      </c>
      <c r="U93" s="35" t="str">
        <f t="shared" si="1"/>
        <v>2012Actual Capex</v>
      </c>
    </row>
    <row r="94" spans="4:21" ht="15" customHeight="1">
      <c r="D94" s="176" t="s">
        <v>49</v>
      </c>
      <c r="E94" s="177" t="s">
        <v>8</v>
      </c>
      <c r="F94" s="28">
        <v>75.715494849862282</v>
      </c>
      <c r="G94" s="28">
        <v>1406.1910162366571</v>
      </c>
      <c r="H94" s="28">
        <v>646.6631294813601</v>
      </c>
      <c r="I94" s="28">
        <v>730.86627519861929</v>
      </c>
      <c r="J94" s="28">
        <v>1021.9079697369486</v>
      </c>
      <c r="K94" s="28">
        <v>927.14913596735414</v>
      </c>
      <c r="L94" s="28">
        <v>371.51401463380836</v>
      </c>
      <c r="M94" s="28">
        <v>99.948203945281719</v>
      </c>
      <c r="N94" s="28">
        <v>415.57999304097973</v>
      </c>
      <c r="O94" s="28">
        <v>155.08016424637452</v>
      </c>
      <c r="P94" s="28">
        <v>133.1636440214746</v>
      </c>
      <c r="Q94" s="28">
        <v>331.33222518888971</v>
      </c>
      <c r="R94" s="36">
        <v>202.58614511266066</v>
      </c>
      <c r="S94" s="28">
        <v>115.71849309820784</v>
      </c>
      <c r="T94" s="28">
        <v>6633.4159047584772</v>
      </c>
      <c r="U94" s="35" t="str">
        <f t="shared" si="1"/>
        <v>2013Actual Capex</v>
      </c>
    </row>
    <row r="95" spans="4:21" ht="15" customHeight="1">
      <c r="D95" s="176" t="s">
        <v>49</v>
      </c>
      <c r="E95" s="177" t="s">
        <v>9</v>
      </c>
      <c r="F95" s="28">
        <v>93.057428024848278</v>
      </c>
      <c r="G95" s="28">
        <v>750.37244425899462</v>
      </c>
      <c r="H95" s="28">
        <v>584.31161651688956</v>
      </c>
      <c r="I95" s="28">
        <v>634.04081025105074</v>
      </c>
      <c r="J95" s="28">
        <v>849.65384940722834</v>
      </c>
      <c r="K95" s="28">
        <v>800.94619748371235</v>
      </c>
      <c r="L95" s="28">
        <v>313.6613215922581</v>
      </c>
      <c r="M95" s="28">
        <v>108.49490366126305</v>
      </c>
      <c r="N95" s="28">
        <v>428.9976327954987</v>
      </c>
      <c r="O95" s="28">
        <v>167.39985428422537</v>
      </c>
      <c r="P95" s="28">
        <v>137.40746714496748</v>
      </c>
      <c r="Q95" s="28">
        <v>372.81106063048048</v>
      </c>
      <c r="R95" s="36">
        <v>225.49374802024835</v>
      </c>
      <c r="S95" s="28">
        <v>100.75665769390106</v>
      </c>
      <c r="T95" s="28">
        <v>5567.4049917655657</v>
      </c>
      <c r="U95" s="35" t="str">
        <f t="shared" si="1"/>
        <v>2014Actual Capex</v>
      </c>
    </row>
    <row r="96" spans="4:21" ht="15">
      <c r="D96" s="176" t="s">
        <v>49</v>
      </c>
      <c r="E96" s="177" t="s">
        <v>10</v>
      </c>
      <c r="F96" s="28">
        <v>79.794343841777348</v>
      </c>
      <c r="G96" s="28">
        <v>600.03980589980961</v>
      </c>
      <c r="H96" s="28">
        <v>405.57895931315284</v>
      </c>
      <c r="I96" s="28">
        <v>514.89908966339374</v>
      </c>
      <c r="J96" s="28">
        <v>805.68413265048423</v>
      </c>
      <c r="K96" s="28">
        <v>786.22570627002585</v>
      </c>
      <c r="L96" s="28">
        <v>339.6009778769685</v>
      </c>
      <c r="M96" s="28">
        <v>95.698483662115493</v>
      </c>
      <c r="N96" s="28">
        <v>344.41868013448584</v>
      </c>
      <c r="O96" s="28">
        <v>154.63178324983414</v>
      </c>
      <c r="P96" s="28">
        <v>143.37339230149365</v>
      </c>
      <c r="Q96" s="28">
        <v>338.29020075194791</v>
      </c>
      <c r="R96" s="36">
        <v>221.21507759426817</v>
      </c>
      <c r="S96" s="28">
        <v>87.413718525802224</v>
      </c>
      <c r="T96" s="28">
        <v>4916.8643517355595</v>
      </c>
      <c r="U96" s="35" t="str">
        <f t="shared" si="1"/>
        <v>2015Actual Capex</v>
      </c>
    </row>
    <row r="97" spans="4:21" ht="15">
      <c r="D97" s="176" t="s">
        <v>49</v>
      </c>
      <c r="E97" s="177">
        <v>2016</v>
      </c>
      <c r="F97" s="28">
        <v>65.03263563568008</v>
      </c>
      <c r="G97" s="28">
        <v>330.66570146300552</v>
      </c>
      <c r="H97" s="28">
        <v>229.16817941610154</v>
      </c>
      <c r="I97" s="28">
        <v>441.35258038715597</v>
      </c>
      <c r="J97" s="28">
        <v>564.0599571727472</v>
      </c>
      <c r="K97" s="28">
        <v>659.60897316242574</v>
      </c>
      <c r="L97" s="28">
        <v>267.40936510948973</v>
      </c>
      <c r="M97" s="28">
        <v>111.14518715243825</v>
      </c>
      <c r="N97" s="28">
        <v>315.5736411794399</v>
      </c>
      <c r="O97" s="28">
        <v>133.45511188411973</v>
      </c>
      <c r="P97" s="28">
        <v>122.38173047588508</v>
      </c>
      <c r="Q97" s="28">
        <v>298.17585639511196</v>
      </c>
      <c r="R97" s="36">
        <v>185.48772773749906</v>
      </c>
      <c r="S97" s="28">
        <v>74.567297866854005</v>
      </c>
      <c r="T97" s="28">
        <v>3798.0839450379531</v>
      </c>
      <c r="U97" s="35" t="str">
        <f t="shared" si="1"/>
        <v>2016Actual Capex</v>
      </c>
    </row>
    <row r="98" spans="4:21" ht="15">
      <c r="D98" s="176" t="s">
        <v>49</v>
      </c>
      <c r="E98" s="177">
        <v>2017</v>
      </c>
      <c r="F98" s="28">
        <v>57.576807531700943</v>
      </c>
      <c r="G98" s="28">
        <v>485.10452748659554</v>
      </c>
      <c r="H98" s="28">
        <v>204.26968214032965</v>
      </c>
      <c r="I98" s="28">
        <v>429.68778724057097</v>
      </c>
      <c r="J98" s="28">
        <v>544.45836181123695</v>
      </c>
      <c r="K98" s="28">
        <v>536.07702054650451</v>
      </c>
      <c r="L98" s="28">
        <v>287.15791342438627</v>
      </c>
      <c r="M98" s="28">
        <v>138.72868455188592</v>
      </c>
      <c r="N98" s="28">
        <v>347.1015329433942</v>
      </c>
      <c r="O98" s="28">
        <v>94.751731823935216</v>
      </c>
      <c r="P98" s="28">
        <v>140.53204325576684</v>
      </c>
      <c r="Q98" s="28">
        <v>351.00022162404639</v>
      </c>
      <c r="R98" s="36">
        <v>159.75054631675053</v>
      </c>
      <c r="S98" s="28">
        <v>53.167034105220154</v>
      </c>
      <c r="T98" s="178">
        <v>3829.363894802324</v>
      </c>
      <c r="U98" s="35" t="str">
        <f t="shared" si="1"/>
        <v>2017Actual Capex</v>
      </c>
    </row>
    <row r="99" spans="4:21" ht="15">
      <c r="D99" s="176" t="s">
        <v>49</v>
      </c>
      <c r="E99" s="177">
        <v>2018</v>
      </c>
      <c r="F99" s="28">
        <v>73.944712024322158</v>
      </c>
      <c r="G99" s="28">
        <v>630.30054633020245</v>
      </c>
      <c r="H99" s="28">
        <v>375.50226350240183</v>
      </c>
      <c r="I99" s="28">
        <v>398.46944726664196</v>
      </c>
      <c r="J99" s="28">
        <v>507.19138672231162</v>
      </c>
      <c r="K99" s="28">
        <v>512.80407072859725</v>
      </c>
      <c r="L99" s="28">
        <v>384.42186394938636</v>
      </c>
      <c r="M99" s="28">
        <v>161.02277011621891</v>
      </c>
      <c r="N99" s="28">
        <v>374.19230613534586</v>
      </c>
      <c r="O99" s="28">
        <v>105.9976033489862</v>
      </c>
      <c r="P99" s="28">
        <v>130.836704159319</v>
      </c>
      <c r="Q99" s="28">
        <v>357.36650408775387</v>
      </c>
      <c r="R99" s="36">
        <v>134.55644275862036</v>
      </c>
      <c r="S99" s="28">
        <v>44.995932266237581</v>
      </c>
      <c r="T99" s="178">
        <v>4191.6025533963457</v>
      </c>
      <c r="U99" s="35" t="str">
        <f t="shared" si="1"/>
        <v>2018Actual Capex</v>
      </c>
    </row>
    <row r="100" spans="4:21" ht="15">
      <c r="D100" s="176" t="s">
        <v>49</v>
      </c>
      <c r="E100" s="177" t="s">
        <v>32</v>
      </c>
      <c r="F100" s="28">
        <v>74.225488197652027</v>
      </c>
      <c r="G100" s="28">
        <v>831.27873702325462</v>
      </c>
      <c r="H100" s="28">
        <v>412.31784113994252</v>
      </c>
      <c r="I100" s="28">
        <v>496.41530321259165</v>
      </c>
      <c r="J100" s="28">
        <v>480.52659175443728</v>
      </c>
      <c r="K100" s="28">
        <v>557.59179458662493</v>
      </c>
      <c r="L100" s="28">
        <v>380.1362238763993</v>
      </c>
      <c r="M100" s="28">
        <v>105.16495740638594</v>
      </c>
      <c r="N100" s="28">
        <v>348.9677851263101</v>
      </c>
      <c r="O100" s="28">
        <v>108.5502195857086</v>
      </c>
      <c r="P100" s="28">
        <v>100.21685557398266</v>
      </c>
      <c r="Q100" s="28">
        <v>356.04085028954597</v>
      </c>
      <c r="R100" s="36">
        <v>143.90379670243289</v>
      </c>
      <c r="S100" s="28">
        <v>43.752739041890358</v>
      </c>
      <c r="T100" s="178">
        <v>4439.0891835171587</v>
      </c>
      <c r="U100" s="35" t="str">
        <f t="shared" si="1"/>
        <v>2019Actual Capex</v>
      </c>
    </row>
    <row r="101" spans="4:21" ht="15">
      <c r="D101" s="176" t="s">
        <v>49</v>
      </c>
      <c r="E101" s="177" t="s">
        <v>33</v>
      </c>
      <c r="F101" s="28">
        <v>64.700815889242065</v>
      </c>
      <c r="G101" s="28">
        <v>556.9010526371959</v>
      </c>
      <c r="H101" s="28">
        <v>324.07196959418997</v>
      </c>
      <c r="I101" s="28">
        <v>469.44696287662009</v>
      </c>
      <c r="J101" s="28">
        <v>465.28967383493875</v>
      </c>
      <c r="K101" s="28">
        <v>736.06448551813003</v>
      </c>
      <c r="L101" s="28">
        <v>383.79822405181903</v>
      </c>
      <c r="M101" s="28">
        <v>115.90017761002629</v>
      </c>
      <c r="N101" s="28">
        <v>342.58545511362075</v>
      </c>
      <c r="O101" s="28">
        <v>141.03115376224491</v>
      </c>
      <c r="P101" s="28">
        <v>107.67883052258217</v>
      </c>
      <c r="Q101" s="28">
        <v>405.02964754350177</v>
      </c>
      <c r="R101" s="36">
        <v>164.61235897205088</v>
      </c>
      <c r="S101" s="28">
        <v>66.493109370535777</v>
      </c>
      <c r="T101" s="178">
        <v>4343.6039172966985</v>
      </c>
      <c r="U101" s="35" t="str">
        <f t="shared" si="1"/>
        <v>2020Actual Capex</v>
      </c>
    </row>
    <row r="102" spans="4:21" ht="15">
      <c r="D102" s="176" t="s">
        <v>49</v>
      </c>
      <c r="E102" s="177" t="s">
        <v>34</v>
      </c>
      <c r="F102" s="28">
        <v>50.424938587868134</v>
      </c>
      <c r="G102" s="28">
        <v>370.98488012282502</v>
      </c>
      <c r="H102" s="28">
        <v>344.90968844814131</v>
      </c>
      <c r="I102" s="28">
        <v>389.80419508549045</v>
      </c>
      <c r="J102" s="28">
        <v>417.99622755470625</v>
      </c>
      <c r="K102" s="28">
        <v>714.99715373675724</v>
      </c>
      <c r="L102" s="28">
        <v>313.85731542062831</v>
      </c>
      <c r="M102" s="28">
        <v>134.11050958775814</v>
      </c>
      <c r="N102" s="28">
        <v>400.43725462335948</v>
      </c>
      <c r="O102" s="28">
        <v>137.36075556736947</v>
      </c>
      <c r="P102" s="28">
        <v>143.94917986841295</v>
      </c>
      <c r="Q102" s="28">
        <v>467.30122895699571</v>
      </c>
      <c r="R102" s="36">
        <v>174.44290598087886</v>
      </c>
      <c r="S102" s="28">
        <v>46.179801809610801</v>
      </c>
      <c r="T102" s="178">
        <v>4106.7560353508024</v>
      </c>
      <c r="U102" s="35" t="str">
        <f t="shared" si="1"/>
        <v>2021Actual Capex</v>
      </c>
    </row>
    <row r="103" spans="4:21" ht="15">
      <c r="D103" s="176" t="s">
        <v>50</v>
      </c>
      <c r="E103" s="177" t="s">
        <v>1</v>
      </c>
      <c r="F103" s="28">
        <v>57.101309491906321</v>
      </c>
      <c r="G103" s="28">
        <v>457.73207507762817</v>
      </c>
      <c r="H103" s="28">
        <v>300.75793853215572</v>
      </c>
      <c r="I103" s="28">
        <v>338.22987954386207</v>
      </c>
      <c r="J103" s="28">
        <v>308.22183418219362</v>
      </c>
      <c r="K103" s="28">
        <v>382.46119859263786</v>
      </c>
      <c r="L103" s="28">
        <v>179.44621774167334</v>
      </c>
      <c r="M103" s="28">
        <v>47.323673297372864</v>
      </c>
      <c r="N103" s="28">
        <v>157.12683193835025</v>
      </c>
      <c r="O103" s="28">
        <v>50.068531264329039</v>
      </c>
      <c r="P103" s="28">
        <v>73.732224470855684</v>
      </c>
      <c r="Q103" s="28">
        <v>167.87684012157385</v>
      </c>
      <c r="R103" s="36">
        <v>118.98639194581725</v>
      </c>
      <c r="S103" s="28">
        <v>49.58759625394238</v>
      </c>
      <c r="T103" s="178">
        <v>2688.6525424542988</v>
      </c>
      <c r="U103" s="35" t="str">
        <f t="shared" si="1"/>
        <v>2006Forecast Opex</v>
      </c>
    </row>
    <row r="104" spans="4:21" ht="15">
      <c r="D104" s="176" t="s">
        <v>50</v>
      </c>
      <c r="E104" s="177" t="s">
        <v>2</v>
      </c>
      <c r="F104" s="28">
        <v>55.251914144924918</v>
      </c>
      <c r="G104" s="28">
        <v>470.50757266089914</v>
      </c>
      <c r="H104" s="28">
        <v>304.70127241773991</v>
      </c>
      <c r="I104" s="28">
        <v>400.36163700677542</v>
      </c>
      <c r="J104" s="28">
        <v>359.26363639273836</v>
      </c>
      <c r="K104" s="28">
        <v>378.73686497328168</v>
      </c>
      <c r="L104" s="28">
        <v>188.12909924530271</v>
      </c>
      <c r="M104" s="28">
        <v>46.235304473537084</v>
      </c>
      <c r="N104" s="28">
        <v>161.10286236228228</v>
      </c>
      <c r="O104" s="28">
        <v>51.71342977674832</v>
      </c>
      <c r="P104" s="28">
        <v>74.904408045497462</v>
      </c>
      <c r="Q104" s="28">
        <v>171.70561015943429</v>
      </c>
      <c r="R104" s="36">
        <v>121.48981850903371</v>
      </c>
      <c r="S104" s="28">
        <v>51.294466990655287</v>
      </c>
      <c r="T104" s="178">
        <v>2835.3978971588504</v>
      </c>
      <c r="U104" s="35" t="str">
        <f t="shared" si="1"/>
        <v>2007Forecast Opex</v>
      </c>
    </row>
    <row r="105" spans="4:21" ht="15">
      <c r="D105" s="176" t="s">
        <v>50</v>
      </c>
      <c r="E105" s="177" t="s">
        <v>3</v>
      </c>
      <c r="F105" s="28">
        <v>58.268126760330759</v>
      </c>
      <c r="G105" s="28">
        <v>477.85103206886129</v>
      </c>
      <c r="H105" s="28">
        <v>307.86707690638013</v>
      </c>
      <c r="I105" s="28">
        <v>404.62335937049687</v>
      </c>
      <c r="J105" s="28">
        <v>402.85409230420044</v>
      </c>
      <c r="K105" s="28">
        <v>377.65996067494655</v>
      </c>
      <c r="L105" s="28">
        <v>191.40414353897813</v>
      </c>
      <c r="M105" s="28">
        <v>83.547408467189953</v>
      </c>
      <c r="N105" s="28">
        <v>165.37341355835738</v>
      </c>
      <c r="O105" s="28">
        <v>51.982916283259271</v>
      </c>
      <c r="P105" s="28">
        <v>76.415293136255755</v>
      </c>
      <c r="Q105" s="28">
        <v>175.09259903908008</v>
      </c>
      <c r="R105" s="36">
        <v>123.99324507225016</v>
      </c>
      <c r="S105" s="28">
        <v>63.287616053176272</v>
      </c>
      <c r="T105" s="178">
        <v>2960.2202832337634</v>
      </c>
      <c r="U105" s="35" t="str">
        <f t="shared" si="1"/>
        <v>2008Forecast Opex</v>
      </c>
    </row>
    <row r="106" spans="4:21" ht="15">
      <c r="D106" s="176" t="s">
        <v>50</v>
      </c>
      <c r="E106" s="177" t="s">
        <v>4</v>
      </c>
      <c r="F106" s="28">
        <v>59.962284820198896</v>
      </c>
      <c r="G106" s="28">
        <v>480.45367014938103</v>
      </c>
      <c r="H106" s="28">
        <v>309.52870397923226</v>
      </c>
      <c r="I106" s="28">
        <v>410.424588767253</v>
      </c>
      <c r="J106" s="28">
        <v>413.54717051176027</v>
      </c>
      <c r="K106" s="28">
        <v>336.98633821469315</v>
      </c>
      <c r="L106" s="28">
        <v>190.4790146312917</v>
      </c>
      <c r="M106" s="28">
        <v>90.14199085857463</v>
      </c>
      <c r="N106" s="28">
        <v>169.49670436836098</v>
      </c>
      <c r="O106" s="28">
        <v>53.013738985760163</v>
      </c>
      <c r="P106" s="28">
        <v>78.097384149350873</v>
      </c>
      <c r="Q106" s="28">
        <v>178.92136907694055</v>
      </c>
      <c r="R106" s="36">
        <v>126.64393202153816</v>
      </c>
      <c r="S106" s="28">
        <v>94.407908905706719</v>
      </c>
      <c r="T106" s="178">
        <v>2992.1047994400424</v>
      </c>
      <c r="U106" s="35" t="str">
        <f t="shared" si="1"/>
        <v>2009Forecast Opex</v>
      </c>
    </row>
    <row r="107" spans="4:21" ht="15">
      <c r="D107" s="176" t="s">
        <v>50</v>
      </c>
      <c r="E107" s="177" t="s">
        <v>5</v>
      </c>
      <c r="F107" s="28">
        <v>77.011703121626965</v>
      </c>
      <c r="G107" s="28">
        <v>642.63676400036877</v>
      </c>
      <c r="H107" s="28">
        <v>376.74595512883445</v>
      </c>
      <c r="I107" s="28">
        <v>501.38530341584942</v>
      </c>
      <c r="J107" s="28">
        <v>411.45528673454004</v>
      </c>
      <c r="K107" s="28">
        <v>339.41992540179234</v>
      </c>
      <c r="L107" s="28">
        <v>191.77726788473421</v>
      </c>
      <c r="M107" s="28">
        <v>93.215984095645624</v>
      </c>
      <c r="N107" s="28">
        <v>174.20903672265078</v>
      </c>
      <c r="O107" s="28">
        <v>54.044561688261055</v>
      </c>
      <c r="P107" s="28">
        <v>79.906890666748524</v>
      </c>
      <c r="Q107" s="28">
        <v>183.48644104515878</v>
      </c>
      <c r="R107" s="36">
        <v>126.34941124939506</v>
      </c>
      <c r="S107" s="28">
        <v>85.758372988523746</v>
      </c>
      <c r="T107" s="178">
        <v>3337.4029041441295</v>
      </c>
      <c r="U107" s="35" t="str">
        <f t="shared" si="1"/>
        <v>2010Forecast Opex</v>
      </c>
    </row>
    <row r="108" spans="4:21" ht="15">
      <c r="D108" s="176" t="s">
        <v>50</v>
      </c>
      <c r="E108" s="177" t="s">
        <v>6</v>
      </c>
      <c r="F108" s="28">
        <v>82.710700507135385</v>
      </c>
      <c r="G108" s="28">
        <v>656.01394849204598</v>
      </c>
      <c r="H108" s="28">
        <v>379.77069054774182</v>
      </c>
      <c r="I108" s="28">
        <v>511.66169633655738</v>
      </c>
      <c r="J108" s="28">
        <v>391.8807257719817</v>
      </c>
      <c r="K108" s="28">
        <v>435.91787849306371</v>
      </c>
      <c r="L108" s="28">
        <v>238.24362072273598</v>
      </c>
      <c r="M108" s="28">
        <v>96.503571235718354</v>
      </c>
      <c r="N108" s="28">
        <v>193.25363365764451</v>
      </c>
      <c r="O108" s="28">
        <v>53.222797296043254</v>
      </c>
      <c r="P108" s="28">
        <v>70.854565644868586</v>
      </c>
      <c r="Q108" s="28">
        <v>181.60346651083617</v>
      </c>
      <c r="R108" s="36">
        <v>128.78568990591981</v>
      </c>
      <c r="S108" s="28">
        <v>99.038555999427075</v>
      </c>
      <c r="T108" s="178">
        <v>3519.4615411217201</v>
      </c>
      <c r="U108" s="35" t="str">
        <f t="shared" si="1"/>
        <v>2011Forecast Opex</v>
      </c>
    </row>
    <row r="109" spans="4:21" ht="15">
      <c r="D109" s="176" t="s">
        <v>50</v>
      </c>
      <c r="E109" s="177" t="s">
        <v>7</v>
      </c>
      <c r="F109" s="28">
        <v>88.35958541488634</v>
      </c>
      <c r="G109" s="28">
        <v>669.92050750766396</v>
      </c>
      <c r="H109" s="28">
        <v>385.43515342662084</v>
      </c>
      <c r="I109" s="28">
        <v>521.51565554869239</v>
      </c>
      <c r="J109" s="28">
        <v>394.03638340574201</v>
      </c>
      <c r="K109" s="28">
        <v>457.02845529214875</v>
      </c>
      <c r="L109" s="28">
        <v>235.46084482037142</v>
      </c>
      <c r="M109" s="28">
        <v>96.323618670875092</v>
      </c>
      <c r="N109" s="28">
        <v>201.50725101497341</v>
      </c>
      <c r="O109" s="28">
        <v>57.749318973166901</v>
      </c>
      <c r="P109" s="28">
        <v>69.516918605422688</v>
      </c>
      <c r="Q109" s="28">
        <v>200.18966463536393</v>
      </c>
      <c r="R109" s="36">
        <v>131.41590599804613</v>
      </c>
      <c r="S109" s="28">
        <v>110.64512128133795</v>
      </c>
      <c r="T109" s="178">
        <v>3619.1043845953118</v>
      </c>
      <c r="U109" s="35" t="str">
        <f t="shared" si="1"/>
        <v>2012Forecast Opex</v>
      </c>
    </row>
    <row r="110" spans="4:21" ht="15">
      <c r="D110" s="176" t="s">
        <v>50</v>
      </c>
      <c r="E110" s="177" t="s">
        <v>8</v>
      </c>
      <c r="F110" s="28">
        <v>94.406343440899505</v>
      </c>
      <c r="G110" s="28">
        <v>682.2691014798886</v>
      </c>
      <c r="H110" s="28">
        <v>390.23449610777192</v>
      </c>
      <c r="I110" s="28">
        <v>530.08150498760551</v>
      </c>
      <c r="J110" s="28">
        <v>405.05369045523969</v>
      </c>
      <c r="K110" s="28">
        <v>455.68007377914188</v>
      </c>
      <c r="L110" s="28">
        <v>258.63408859103941</v>
      </c>
      <c r="M110" s="28">
        <v>85.896360293713698</v>
      </c>
      <c r="N110" s="28">
        <v>208.50764122215233</v>
      </c>
      <c r="O110" s="28">
        <v>60.705278981999747</v>
      </c>
      <c r="P110" s="28">
        <v>69.785961177373721</v>
      </c>
      <c r="Q110" s="28">
        <v>211.54066201003945</v>
      </c>
      <c r="R110" s="36">
        <v>132.11274000717387</v>
      </c>
      <c r="S110" s="28">
        <v>107.22403394293215</v>
      </c>
      <c r="T110" s="178">
        <v>3692.1319764769714</v>
      </c>
      <c r="U110" s="35" t="str">
        <f t="shared" si="1"/>
        <v>2013Forecast Opex</v>
      </c>
    </row>
    <row r="111" spans="4:21" ht="15">
      <c r="D111" s="176" t="s">
        <v>50</v>
      </c>
      <c r="E111" s="177" t="s">
        <v>9</v>
      </c>
      <c r="F111" s="28">
        <v>97.43193502158168</v>
      </c>
      <c r="G111" s="28">
        <v>684.0502073807105</v>
      </c>
      <c r="H111" s="28">
        <v>388.72256666213741</v>
      </c>
      <c r="I111" s="28">
        <v>535.96607760444942</v>
      </c>
      <c r="J111" s="28">
        <v>414.94541955705751</v>
      </c>
      <c r="K111" s="28">
        <v>451.62500362415233</v>
      </c>
      <c r="L111" s="28">
        <v>264.25097996404111</v>
      </c>
      <c r="M111" s="28">
        <v>84.708860827568827</v>
      </c>
      <c r="N111" s="28">
        <v>219.05200637640988</v>
      </c>
      <c r="O111" s="28">
        <v>58.050273577874414</v>
      </c>
      <c r="P111" s="28">
        <v>75.865650445170374</v>
      </c>
      <c r="Q111" s="28">
        <v>200.19186335305733</v>
      </c>
      <c r="R111" s="36">
        <v>137.2637846218295</v>
      </c>
      <c r="S111" s="28">
        <v>92.94393690942195</v>
      </c>
      <c r="T111" s="28">
        <v>3705.0685659254623</v>
      </c>
      <c r="U111" s="35" t="str">
        <f t="shared" si="1"/>
        <v>2014Forecast Opex</v>
      </c>
    </row>
    <row r="112" spans="4:21" ht="15">
      <c r="D112" s="176" t="s">
        <v>50</v>
      </c>
      <c r="E112" s="177" t="s">
        <v>10</v>
      </c>
      <c r="F112" s="28">
        <v>69.664212533601869</v>
      </c>
      <c r="G112" s="28">
        <v>484.92743214548756</v>
      </c>
      <c r="H112" s="28">
        <v>268.35721307886479</v>
      </c>
      <c r="I112" s="28">
        <v>359.62485796254691</v>
      </c>
      <c r="J112" s="28">
        <v>410.22447490640013</v>
      </c>
      <c r="K112" s="28">
        <v>436.88512432138612</v>
      </c>
      <c r="L112" s="28">
        <v>266.72281541780279</v>
      </c>
      <c r="M112" s="28">
        <v>85.639840683614224</v>
      </c>
      <c r="N112" s="28">
        <v>222.05016566988814</v>
      </c>
      <c r="O112" s="28">
        <v>58.974799819024071</v>
      </c>
      <c r="P112" s="28">
        <v>74.677234307949149</v>
      </c>
      <c r="Q112" s="28">
        <v>202.93637914918088</v>
      </c>
      <c r="R112" s="36">
        <v>139.09956817782495</v>
      </c>
      <c r="S112" s="28">
        <v>82.743004345708329</v>
      </c>
      <c r="T112" s="28">
        <v>3162.5271225192805</v>
      </c>
      <c r="U112" s="35" t="str">
        <f t="shared" si="1"/>
        <v>2015Forecast Opex</v>
      </c>
    </row>
    <row r="113" spans="4:21" ht="15">
      <c r="D113" s="176" t="s">
        <v>50</v>
      </c>
      <c r="E113" s="177">
        <v>2016</v>
      </c>
      <c r="F113" s="28">
        <v>52.908355832194999</v>
      </c>
      <c r="G113" s="28">
        <v>454.86139889937908</v>
      </c>
      <c r="H113" s="28">
        <v>272.63314021241604</v>
      </c>
      <c r="I113" s="28">
        <v>363.48093145023034</v>
      </c>
      <c r="J113" s="28">
        <v>376.60249832330805</v>
      </c>
      <c r="K113" s="28">
        <v>372.93132375059901</v>
      </c>
      <c r="L113" s="28">
        <v>267.65544542802024</v>
      </c>
      <c r="M113" s="28">
        <v>85.472691477130127</v>
      </c>
      <c r="N113" s="28">
        <v>245.3955131744074</v>
      </c>
      <c r="O113" s="28">
        <v>89.924479666424091</v>
      </c>
      <c r="P113" s="28">
        <v>98.588196252037847</v>
      </c>
      <c r="Q113" s="28">
        <v>247.71018483668107</v>
      </c>
      <c r="R113" s="36">
        <v>152.90563513246479</v>
      </c>
      <c r="S113" s="28">
        <v>89.283656430844843</v>
      </c>
      <c r="T113" s="28">
        <v>3170.3534508661382</v>
      </c>
      <c r="U113" s="35" t="str">
        <f t="shared" si="1"/>
        <v>2016Forecast Opex</v>
      </c>
    </row>
    <row r="114" spans="4:21" ht="15">
      <c r="D114" s="176" t="s">
        <v>50</v>
      </c>
      <c r="E114" s="177">
        <v>2017</v>
      </c>
      <c r="F114" s="28">
        <v>54.986740109112127</v>
      </c>
      <c r="G114" s="28">
        <v>463.01629968041931</v>
      </c>
      <c r="H114" s="28">
        <v>277.03797264234083</v>
      </c>
      <c r="I114" s="28">
        <v>367.2986783915897</v>
      </c>
      <c r="J114" s="28">
        <v>373.08749507263292</v>
      </c>
      <c r="K114" s="28">
        <v>379.36643878335315</v>
      </c>
      <c r="L114" s="28">
        <v>277.29018208584483</v>
      </c>
      <c r="M114" s="28">
        <v>84.777063808681945</v>
      </c>
      <c r="N114" s="28">
        <v>249.95985553518474</v>
      </c>
      <c r="O114" s="28">
        <v>91.205718775323191</v>
      </c>
      <c r="P114" s="28">
        <v>96.671791117529111</v>
      </c>
      <c r="Q114" s="28">
        <v>254.20114178018969</v>
      </c>
      <c r="R114" s="36">
        <v>156.18081725775525</v>
      </c>
      <c r="S114" s="28">
        <v>77.373709802853426</v>
      </c>
      <c r="T114" s="28">
        <v>3202.4539048428096</v>
      </c>
      <c r="U114" s="35" t="str">
        <f t="shared" si="1"/>
        <v>2017Forecast Opex</v>
      </c>
    </row>
    <row r="115" spans="4:21" ht="15">
      <c r="D115" s="176" t="s">
        <v>50</v>
      </c>
      <c r="E115" s="177">
        <v>2018</v>
      </c>
      <c r="F115" s="28">
        <v>55.548658303202501</v>
      </c>
      <c r="G115" s="28">
        <v>455.46099325290902</v>
      </c>
      <c r="H115" s="28">
        <v>281.77207965728178</v>
      </c>
      <c r="I115" s="28">
        <v>371.30718336581265</v>
      </c>
      <c r="J115" s="28">
        <v>378.3081671239928</v>
      </c>
      <c r="K115" s="28">
        <v>385.69650660317552</v>
      </c>
      <c r="L115" s="28">
        <v>277.176268694736</v>
      </c>
      <c r="M115" s="28">
        <v>71.000900548909286</v>
      </c>
      <c r="N115" s="28">
        <v>255.9996358663474</v>
      </c>
      <c r="O115" s="28">
        <v>94.62567659382772</v>
      </c>
      <c r="P115" s="28">
        <v>97.80942715479361</v>
      </c>
      <c r="Q115" s="28">
        <v>265.03446898893338</v>
      </c>
      <c r="R115" s="36">
        <v>159.57282168749103</v>
      </c>
      <c r="S115" s="28">
        <v>90.503973305466218</v>
      </c>
      <c r="T115" s="28">
        <v>3239.8167611468789</v>
      </c>
      <c r="U115" s="35" t="str">
        <f t="shared" si="1"/>
        <v>2018Forecast Opex</v>
      </c>
    </row>
    <row r="116" spans="4:21" ht="15">
      <c r="D116" s="176" t="s">
        <v>50</v>
      </c>
      <c r="E116" s="177" t="s">
        <v>32</v>
      </c>
      <c r="F116" s="28">
        <v>57.106145069827988</v>
      </c>
      <c r="G116" s="28">
        <v>462.39660964761214</v>
      </c>
      <c r="H116" s="28">
        <v>287.16073616689323</v>
      </c>
      <c r="I116" s="28">
        <v>375.48471036520351</v>
      </c>
      <c r="J116" s="28">
        <v>390.30268394156974</v>
      </c>
      <c r="K116" s="28">
        <v>393.6648388415648</v>
      </c>
      <c r="L116" s="28">
        <v>280.77855263057938</v>
      </c>
      <c r="M116" s="28">
        <v>69.450126807850779</v>
      </c>
      <c r="N116" s="28">
        <v>261.0013751931042</v>
      </c>
      <c r="O116" s="28">
        <v>96.224408905564417</v>
      </c>
      <c r="P116" s="28">
        <v>99.770296088027237</v>
      </c>
      <c r="Q116" s="28">
        <v>267.90246459587968</v>
      </c>
      <c r="R116" s="36">
        <v>160.56679848559094</v>
      </c>
      <c r="S116" s="28">
        <v>92.285822964599348</v>
      </c>
      <c r="T116" s="28">
        <v>3294.0955697038676</v>
      </c>
      <c r="U116" s="35" t="str">
        <f t="shared" si="1"/>
        <v>2019Forecast Opex</v>
      </c>
    </row>
    <row r="117" spans="4:21" ht="15">
      <c r="D117" s="176" t="s">
        <v>50</v>
      </c>
      <c r="E117" s="177" t="s">
        <v>33</v>
      </c>
      <c r="F117" s="28">
        <v>59.51790104474167</v>
      </c>
      <c r="G117" s="28">
        <v>489.17055064048964</v>
      </c>
      <c r="H117" s="28">
        <v>285.15119725074697</v>
      </c>
      <c r="I117" s="28">
        <v>397.12521952174632</v>
      </c>
      <c r="J117" s="28">
        <v>392.69413574622496</v>
      </c>
      <c r="K117" s="28">
        <v>401.07005832503779</v>
      </c>
      <c r="L117" s="28">
        <v>284.17656046958996</v>
      </c>
      <c r="M117" s="28">
        <v>93.200451461021089</v>
      </c>
      <c r="N117" s="28">
        <v>267.0500531707176</v>
      </c>
      <c r="O117" s="28">
        <v>98.427051581387346</v>
      </c>
      <c r="P117" s="28">
        <v>100.28322315478168</v>
      </c>
      <c r="Q117" s="28">
        <v>273.86610368127174</v>
      </c>
      <c r="R117" s="36">
        <v>162.6613132946772</v>
      </c>
      <c r="S117" s="28">
        <v>69.192422838474585</v>
      </c>
      <c r="T117" s="28">
        <v>3373.5862421809088</v>
      </c>
      <c r="U117" s="35" t="str">
        <f t="shared" si="1"/>
        <v>2020Forecast Opex</v>
      </c>
    </row>
    <row r="118" spans="4:21" ht="15">
      <c r="D118" s="176" t="s">
        <v>50</v>
      </c>
      <c r="E118" s="177" t="s">
        <v>34</v>
      </c>
      <c r="F118" s="28">
        <v>60.136088487867255</v>
      </c>
      <c r="G118" s="28">
        <v>475.33281141713928</v>
      </c>
      <c r="H118" s="28">
        <v>289.0792794340166</v>
      </c>
      <c r="I118" s="28">
        <v>378.67978814844491</v>
      </c>
      <c r="J118" s="28">
        <v>368.24723432698045</v>
      </c>
      <c r="K118" s="28">
        <v>380.07250546185867</v>
      </c>
      <c r="L118" s="28">
        <v>290.35787312971286</v>
      </c>
      <c r="M118" s="28">
        <v>92.772015596126693</v>
      </c>
      <c r="N118" s="28">
        <v>273.25549022884638</v>
      </c>
      <c r="O118" s="28">
        <v>100.60225150361718</v>
      </c>
      <c r="P118" s="28">
        <v>114.61610799125044</v>
      </c>
      <c r="Q118" s="28">
        <v>280.96257076869438</v>
      </c>
      <c r="R118" s="36">
        <v>165.49222472630771</v>
      </c>
      <c r="S118" s="28">
        <v>68.674266092749065</v>
      </c>
      <c r="T118" s="28">
        <v>3338.2805073136119</v>
      </c>
      <c r="U118" s="35" t="str">
        <f t="shared" si="1"/>
        <v>2021Forecast Opex</v>
      </c>
    </row>
    <row r="119" spans="4:21" ht="15">
      <c r="D119" s="176" t="s">
        <v>51</v>
      </c>
      <c r="E119" s="177" t="s">
        <v>1</v>
      </c>
      <c r="F119" s="28">
        <v>48.077083985399689</v>
      </c>
      <c r="G119" s="28">
        <v>549.90083623656403</v>
      </c>
      <c r="H119" s="28">
        <v>238.64671970597576</v>
      </c>
      <c r="I119" s="28">
        <v>344.01807626989233</v>
      </c>
      <c r="J119" s="28">
        <v>287.8103408439253</v>
      </c>
      <c r="K119" s="28">
        <v>387.89364596353045</v>
      </c>
      <c r="L119" s="28">
        <v>159.27746826150911</v>
      </c>
      <c r="M119" s="28">
        <v>68.760241139562439</v>
      </c>
      <c r="N119" s="28">
        <v>114.45313053096881</v>
      </c>
      <c r="O119" s="28">
        <v>38.002226676770853</v>
      </c>
      <c r="P119" s="28">
        <v>73.143621189237948</v>
      </c>
      <c r="Q119" s="28">
        <v>165.62018466924619</v>
      </c>
      <c r="R119" s="36">
        <v>115.36694254635225</v>
      </c>
      <c r="S119" s="28">
        <v>49.58759625394238</v>
      </c>
      <c r="T119" s="28">
        <v>2640.5581142728774</v>
      </c>
      <c r="U119" s="35" t="str">
        <f t="shared" si="1"/>
        <v>2006Actual Opex</v>
      </c>
    </row>
    <row r="120" spans="4:21" ht="15">
      <c r="D120" s="176" t="s">
        <v>51</v>
      </c>
      <c r="E120" s="177" t="s">
        <v>2</v>
      </c>
      <c r="F120" s="28">
        <v>47.193737572747153</v>
      </c>
      <c r="G120" s="28">
        <v>480.61308448603717</v>
      </c>
      <c r="H120" s="28">
        <v>261.00830262955697</v>
      </c>
      <c r="I120" s="28">
        <v>408.46457918046241</v>
      </c>
      <c r="J120" s="28">
        <v>335.16191593527503</v>
      </c>
      <c r="K120" s="28">
        <v>362.59937882308139</v>
      </c>
      <c r="L120" s="28">
        <v>150.93919756629685</v>
      </c>
      <c r="M120" s="28">
        <v>69.975907244467152</v>
      </c>
      <c r="N120" s="28">
        <v>140.84501655926354</v>
      </c>
      <c r="O120" s="28">
        <v>43.801834772717655</v>
      </c>
      <c r="P120" s="28">
        <v>79.337798030062999</v>
      </c>
      <c r="Q120" s="28">
        <v>146.52111766823859</v>
      </c>
      <c r="R120" s="36">
        <v>109.74455640219668</v>
      </c>
      <c r="S120" s="28">
        <v>51.294466990655287</v>
      </c>
      <c r="T120" s="28">
        <v>2687.5008938610586</v>
      </c>
      <c r="U120" s="35" t="str">
        <f t="shared" si="1"/>
        <v>2007Actual Opex</v>
      </c>
    </row>
    <row r="121" spans="4:21" ht="15">
      <c r="D121" s="176" t="s">
        <v>51</v>
      </c>
      <c r="E121" s="177" t="s">
        <v>3</v>
      </c>
      <c r="F121" s="28">
        <v>52.056174769588232</v>
      </c>
      <c r="G121" s="28">
        <v>675.52004849090872</v>
      </c>
      <c r="H121" s="28">
        <v>321.77436123788118</v>
      </c>
      <c r="I121" s="28">
        <v>464.09813658262192</v>
      </c>
      <c r="J121" s="28">
        <v>354.96701297463756</v>
      </c>
      <c r="K121" s="28">
        <v>391.58371346340499</v>
      </c>
      <c r="L121" s="28">
        <v>170.0650400652259</v>
      </c>
      <c r="M121" s="28">
        <v>71.047335270771924</v>
      </c>
      <c r="N121" s="28">
        <v>152.91727428080566</v>
      </c>
      <c r="O121" s="28">
        <v>42.05242226245948</v>
      </c>
      <c r="P121" s="28">
        <v>68.024099007642491</v>
      </c>
      <c r="Q121" s="28">
        <v>151.22938082696922</v>
      </c>
      <c r="R121" s="36">
        <v>111.25894798816911</v>
      </c>
      <c r="S121" s="28">
        <v>63.287616053176272</v>
      </c>
      <c r="T121" s="28">
        <v>3089.8815632742621</v>
      </c>
      <c r="U121" s="35" t="str">
        <f t="shared" si="1"/>
        <v>2008Actual Opex</v>
      </c>
    </row>
    <row r="122" spans="4:21" ht="15">
      <c r="D122" s="176" t="s">
        <v>51</v>
      </c>
      <c r="E122" s="177" t="s">
        <v>4</v>
      </c>
      <c r="F122" s="28">
        <v>53.116218208636511</v>
      </c>
      <c r="G122" s="28">
        <v>618.61805797032036</v>
      </c>
      <c r="H122" s="28">
        <v>299.02850102129327</v>
      </c>
      <c r="I122" s="28">
        <v>438.53776017158867</v>
      </c>
      <c r="J122" s="28">
        <v>365.55990080135564</v>
      </c>
      <c r="K122" s="28">
        <v>383.5499086050184</v>
      </c>
      <c r="L122" s="28">
        <v>188.61616275319409</v>
      </c>
      <c r="M122" s="28">
        <v>79.969395394397836</v>
      </c>
      <c r="N122" s="28">
        <v>175.96836667072458</v>
      </c>
      <c r="O122" s="28">
        <v>49.246543451942017</v>
      </c>
      <c r="P122" s="28">
        <v>63.729902183544326</v>
      </c>
      <c r="Q122" s="28">
        <v>165.54678619132622</v>
      </c>
      <c r="R122" s="36">
        <v>112.50014044599187</v>
      </c>
      <c r="S122" s="28">
        <v>94.407908905706719</v>
      </c>
      <c r="T122" s="28">
        <v>3088.3955527750409</v>
      </c>
      <c r="U122" s="35" t="str">
        <f t="shared" si="1"/>
        <v>2009Actual Opex</v>
      </c>
    </row>
    <row r="123" spans="4:21" ht="15">
      <c r="D123" s="176" t="s">
        <v>51</v>
      </c>
      <c r="E123" s="177" t="s">
        <v>5</v>
      </c>
      <c r="F123" s="28">
        <v>59.613241138606512</v>
      </c>
      <c r="G123" s="28">
        <v>677.67682450052621</v>
      </c>
      <c r="H123" s="28">
        <v>285.09579359842235</v>
      </c>
      <c r="I123" s="28">
        <v>461.69954241690454</v>
      </c>
      <c r="J123" s="28">
        <v>368.86944210472984</v>
      </c>
      <c r="K123" s="28">
        <v>382.06316463282741</v>
      </c>
      <c r="L123" s="28">
        <v>186.98162728809478</v>
      </c>
      <c r="M123" s="28">
        <v>94.26426084724703</v>
      </c>
      <c r="N123" s="28">
        <v>172.47389945312366</v>
      </c>
      <c r="O123" s="28">
        <v>54.824269746971943</v>
      </c>
      <c r="P123" s="28">
        <v>75.83765965654473</v>
      </c>
      <c r="Q123" s="28">
        <v>161.17371502033461</v>
      </c>
      <c r="R123" s="36">
        <v>119.04094160916942</v>
      </c>
      <c r="S123" s="28">
        <v>85.758372988523746</v>
      </c>
      <c r="T123" s="28">
        <v>3185.3727550020262</v>
      </c>
      <c r="U123" s="35" t="str">
        <f t="shared" si="1"/>
        <v>2010Actual Opex</v>
      </c>
    </row>
    <row r="124" spans="4:21" ht="15">
      <c r="D124" s="176" t="s">
        <v>51</v>
      </c>
      <c r="E124" s="177" t="s">
        <v>6</v>
      </c>
      <c r="F124" s="73">
        <v>66.967405367007231</v>
      </c>
      <c r="G124" s="73">
        <v>657.29536434919544</v>
      </c>
      <c r="H124" s="73">
        <v>299.03251278660537</v>
      </c>
      <c r="I124" s="73">
        <v>476.71777274623571</v>
      </c>
      <c r="J124" s="73">
        <v>405.87539475842743</v>
      </c>
      <c r="K124" s="73">
        <v>463.51459328456576</v>
      </c>
      <c r="L124" s="73">
        <v>234.84867477853555</v>
      </c>
      <c r="M124" s="73">
        <v>91.251690979025454</v>
      </c>
      <c r="N124" s="73">
        <v>174.40518083298386</v>
      </c>
      <c r="O124" s="73">
        <v>50.228547709990913</v>
      </c>
      <c r="P124" s="73">
        <v>75.175050942037345</v>
      </c>
      <c r="Q124" s="73">
        <v>168.59951515167839</v>
      </c>
      <c r="R124" s="36">
        <v>146.44977787188137</v>
      </c>
      <c r="S124" s="73">
        <v>99.038555999427075</v>
      </c>
      <c r="T124" s="73">
        <v>3409.4000375575965</v>
      </c>
      <c r="U124" s="35" t="str">
        <f t="shared" si="1"/>
        <v>2011Actual Opex</v>
      </c>
    </row>
    <row r="125" spans="4:21" ht="15">
      <c r="D125" s="176" t="s">
        <v>51</v>
      </c>
      <c r="E125" s="177" t="s">
        <v>7</v>
      </c>
      <c r="F125" s="73">
        <v>72.567413774490532</v>
      </c>
      <c r="G125" s="73">
        <v>725.23148560420771</v>
      </c>
      <c r="H125" s="73">
        <v>304.92260781532701</v>
      </c>
      <c r="I125" s="73">
        <v>575.96853507471451</v>
      </c>
      <c r="J125" s="73">
        <v>439.21389028431838</v>
      </c>
      <c r="K125" s="73">
        <v>485.40183616029481</v>
      </c>
      <c r="L125" s="73">
        <v>244.88694061045214</v>
      </c>
      <c r="M125" s="73">
        <v>100.33710528321907</v>
      </c>
      <c r="N125" s="73">
        <v>185.37339317869498</v>
      </c>
      <c r="O125" s="73">
        <v>64.08644466133758</v>
      </c>
      <c r="P125" s="73">
        <v>86.032204751054351</v>
      </c>
      <c r="Q125" s="73">
        <v>200.66090712769613</v>
      </c>
      <c r="R125" s="36">
        <v>147.80628501624341</v>
      </c>
      <c r="S125" s="73">
        <v>110.64512128133795</v>
      </c>
      <c r="T125" s="73">
        <v>3743.1341706233889</v>
      </c>
      <c r="U125" s="35" t="str">
        <f t="shared" si="1"/>
        <v>2012Actual Opex</v>
      </c>
    </row>
    <row r="126" spans="4:21" ht="15">
      <c r="D126" s="176" t="s">
        <v>51</v>
      </c>
      <c r="E126" s="177" t="s">
        <v>8</v>
      </c>
      <c r="F126" s="73">
        <v>79.561621619198903</v>
      </c>
      <c r="G126" s="73">
        <v>585.2048993958141</v>
      </c>
      <c r="H126" s="73">
        <v>277.45992178004593</v>
      </c>
      <c r="I126" s="73">
        <v>535.77018800553856</v>
      </c>
      <c r="J126" s="73">
        <v>470.09341925928913</v>
      </c>
      <c r="K126" s="73">
        <v>402.09750591369107</v>
      </c>
      <c r="L126" s="73">
        <v>261.72785258367168</v>
      </c>
      <c r="M126" s="73">
        <v>82.340287770573681</v>
      </c>
      <c r="N126" s="73">
        <v>211.25566427640655</v>
      </c>
      <c r="O126" s="73">
        <v>62.413521148440182</v>
      </c>
      <c r="P126" s="73">
        <v>83.107507381185897</v>
      </c>
      <c r="Q126" s="73">
        <v>215.48794250925792</v>
      </c>
      <c r="R126" s="36">
        <v>132.95272337854337</v>
      </c>
      <c r="S126" s="73">
        <v>107.22403394293215</v>
      </c>
      <c r="T126" s="73">
        <v>3506.69708896459</v>
      </c>
      <c r="U126" s="35" t="str">
        <f t="shared" si="1"/>
        <v>2013Actual Opex</v>
      </c>
    </row>
    <row r="127" spans="4:21" ht="15">
      <c r="D127" s="176" t="s">
        <v>51</v>
      </c>
      <c r="E127" s="177" t="s">
        <v>9</v>
      </c>
      <c r="F127" s="73">
        <v>90.046574473148155</v>
      </c>
      <c r="G127" s="73">
        <v>653.43020698544126</v>
      </c>
      <c r="H127" s="73">
        <v>315.23233355533819</v>
      </c>
      <c r="I127" s="73">
        <v>518.37998068013439</v>
      </c>
      <c r="J127" s="73">
        <v>428.67993088344701</v>
      </c>
      <c r="K127" s="73">
        <v>399.98266122368204</v>
      </c>
      <c r="L127" s="73">
        <v>267.60563756767147</v>
      </c>
      <c r="M127" s="73">
        <v>84.032185397401619</v>
      </c>
      <c r="N127" s="73">
        <v>214.15611747689294</v>
      </c>
      <c r="O127" s="73">
        <v>63.786047595944069</v>
      </c>
      <c r="P127" s="73">
        <v>81.026050661097344</v>
      </c>
      <c r="Q127" s="73">
        <v>196.5571785991861</v>
      </c>
      <c r="R127" s="36">
        <v>136.41886844158603</v>
      </c>
      <c r="S127" s="73">
        <v>92.94393690942195</v>
      </c>
      <c r="T127" s="73">
        <v>3542.2777104503934</v>
      </c>
      <c r="U127" s="35" t="str">
        <f t="shared" si="1"/>
        <v>2014Actual Opex</v>
      </c>
    </row>
    <row r="128" spans="4:21" ht="15">
      <c r="D128" s="176" t="s">
        <v>51</v>
      </c>
      <c r="E128" s="177" t="s">
        <v>10</v>
      </c>
      <c r="F128" s="73">
        <v>81.724832088404327</v>
      </c>
      <c r="G128" s="73">
        <v>722.83076673275696</v>
      </c>
      <c r="H128" s="73">
        <v>300.94798946065686</v>
      </c>
      <c r="I128" s="73">
        <v>434.61517127052593</v>
      </c>
      <c r="J128" s="73">
        <v>436.92642917662334</v>
      </c>
      <c r="K128" s="73">
        <v>430.81746630684484</v>
      </c>
      <c r="L128" s="73">
        <v>277.62638494598025</v>
      </c>
      <c r="M128" s="73">
        <v>71.183096125419453</v>
      </c>
      <c r="N128" s="73">
        <v>226.68524646088605</v>
      </c>
      <c r="O128" s="73">
        <v>61.534506668779095</v>
      </c>
      <c r="P128" s="73">
        <v>82.41505800407144</v>
      </c>
      <c r="Q128" s="73">
        <v>210.03622663413458</v>
      </c>
      <c r="R128" s="36">
        <v>129.30971861742063</v>
      </c>
      <c r="S128" s="73">
        <v>82.743004345708329</v>
      </c>
      <c r="T128" s="73">
        <v>3549.3958968382117</v>
      </c>
      <c r="U128" s="35" t="str">
        <f t="shared" si="1"/>
        <v>2015Actual Opex</v>
      </c>
    </row>
    <row r="129" spans="4:21" ht="15">
      <c r="D129" s="176" t="s">
        <v>51</v>
      </c>
      <c r="E129" s="177">
        <v>2016</v>
      </c>
      <c r="F129" s="73">
        <v>44.170182392457697</v>
      </c>
      <c r="G129" s="73">
        <v>642.34918294525244</v>
      </c>
      <c r="H129" s="73">
        <v>339.55754064925571</v>
      </c>
      <c r="I129" s="73">
        <v>341.86150368275082</v>
      </c>
      <c r="J129" s="73">
        <v>380.10692196853552</v>
      </c>
      <c r="K129" s="73">
        <v>429.76213777339808</v>
      </c>
      <c r="L129" s="73">
        <v>233.77137676728859</v>
      </c>
      <c r="M129" s="73">
        <v>76.628024187618095</v>
      </c>
      <c r="N129" s="73">
        <v>250.87435653940884</v>
      </c>
      <c r="O129" s="73">
        <v>81.204864474924804</v>
      </c>
      <c r="P129" s="73">
        <v>89.563490096314169</v>
      </c>
      <c r="Q129" s="73">
        <v>213.83029033193458</v>
      </c>
      <c r="R129" s="36">
        <v>150.15238446167234</v>
      </c>
      <c r="S129" s="73">
        <v>89.283656430844843</v>
      </c>
      <c r="T129" s="73">
        <v>3363.1159127016563</v>
      </c>
      <c r="U129" s="35" t="str">
        <f t="shared" si="1"/>
        <v>2016Actual Opex</v>
      </c>
    </row>
    <row r="130" spans="4:21" ht="15">
      <c r="D130" s="176" t="s">
        <v>51</v>
      </c>
      <c r="E130" s="177">
        <v>2017</v>
      </c>
      <c r="F130" s="73">
        <v>50.380595276344707</v>
      </c>
      <c r="G130" s="73">
        <v>570.43786427978841</v>
      </c>
      <c r="H130" s="73">
        <v>327.65723068589313</v>
      </c>
      <c r="I130" s="73">
        <v>345.76431857435256</v>
      </c>
      <c r="J130" s="73">
        <v>382.17650813599431</v>
      </c>
      <c r="K130" s="73">
        <v>381.5278470927002</v>
      </c>
      <c r="L130" s="73">
        <v>269.08458738256058</v>
      </c>
      <c r="M130" s="73">
        <v>100.81287007665522</v>
      </c>
      <c r="N130" s="73">
        <v>221.7611589794642</v>
      </c>
      <c r="O130" s="73">
        <v>79.919017611504103</v>
      </c>
      <c r="P130" s="73">
        <v>93.649917752411639</v>
      </c>
      <c r="Q130" s="73">
        <v>228.83081023389559</v>
      </c>
      <c r="R130" s="36">
        <v>142.19633454628683</v>
      </c>
      <c r="S130" s="73">
        <v>77.373709802853426</v>
      </c>
      <c r="T130" s="73">
        <v>3271.5727704307042</v>
      </c>
      <c r="U130" s="35" t="str">
        <f t="shared" si="1"/>
        <v>2017Actual Opex</v>
      </c>
    </row>
    <row r="131" spans="4:21" ht="15">
      <c r="D131" s="176" t="s">
        <v>51</v>
      </c>
      <c r="E131" s="177">
        <v>2018</v>
      </c>
      <c r="F131" s="73">
        <v>59.030094630177857</v>
      </c>
      <c r="G131" s="73">
        <v>491.82303239928899</v>
      </c>
      <c r="H131" s="73">
        <v>271.97808228756116</v>
      </c>
      <c r="I131" s="73">
        <v>365.06158098041266</v>
      </c>
      <c r="J131" s="73">
        <v>384.22916222461896</v>
      </c>
      <c r="K131" s="73">
        <v>406.27793435485177</v>
      </c>
      <c r="L131" s="73">
        <v>265.14003987114626</v>
      </c>
      <c r="M131" s="73">
        <v>91.206200960026678</v>
      </c>
      <c r="N131" s="73">
        <v>205.70180531525787</v>
      </c>
      <c r="O131" s="73">
        <v>73.582215989386114</v>
      </c>
      <c r="P131" s="73">
        <v>85.738540069005467</v>
      </c>
      <c r="Q131" s="73">
        <v>237.01274950870521</v>
      </c>
      <c r="R131" s="36">
        <v>115.25099467425642</v>
      </c>
      <c r="S131" s="73">
        <v>90.503973305466218</v>
      </c>
      <c r="T131" s="73">
        <v>3142.5364065701619</v>
      </c>
      <c r="U131" s="35" t="str">
        <f t="shared" si="1"/>
        <v>2018Actual Opex</v>
      </c>
    </row>
    <row r="132" spans="4:21" ht="15">
      <c r="D132" s="176" t="s">
        <v>51</v>
      </c>
      <c r="E132" s="177" t="s">
        <v>32</v>
      </c>
      <c r="F132" s="73">
        <v>57.054233962305538</v>
      </c>
      <c r="G132" s="73">
        <v>462.21638365419</v>
      </c>
      <c r="H132" s="73">
        <v>258.15189433866328</v>
      </c>
      <c r="I132" s="73">
        <v>416.60789135977456</v>
      </c>
      <c r="J132" s="73">
        <v>363.3892086876578</v>
      </c>
      <c r="K132" s="73">
        <v>405.89991348185248</v>
      </c>
      <c r="L132" s="73">
        <v>274.0410321601276</v>
      </c>
      <c r="M132" s="73">
        <v>81.249408730523186</v>
      </c>
      <c r="N132" s="73">
        <v>211.62311268250608</v>
      </c>
      <c r="O132" s="73">
        <v>80.696711448251548</v>
      </c>
      <c r="P132" s="73">
        <v>90.087371593178815</v>
      </c>
      <c r="Q132" s="73">
        <v>232.23941003657029</v>
      </c>
      <c r="R132" s="36">
        <v>115.5362583611893</v>
      </c>
      <c r="S132" s="73">
        <v>92.285822964599348</v>
      </c>
      <c r="T132" s="73">
        <v>3141.0786534613899</v>
      </c>
      <c r="U132" s="35" t="str">
        <f t="shared" si="1"/>
        <v>2019Actual Opex</v>
      </c>
    </row>
    <row r="133" spans="4:21" ht="15">
      <c r="D133" s="176" t="s">
        <v>51</v>
      </c>
      <c r="E133" s="177" t="s">
        <v>33</v>
      </c>
      <c r="F133" s="73">
        <v>54.22917947392741</v>
      </c>
      <c r="G133" s="73">
        <v>410.64798895091798</v>
      </c>
      <c r="H133" s="73">
        <v>230.81959668646562</v>
      </c>
      <c r="I133" s="73">
        <v>401.6962553362003</v>
      </c>
      <c r="J133" s="73">
        <v>345.1026870627432</v>
      </c>
      <c r="K133" s="73">
        <v>410.09898565207368</v>
      </c>
      <c r="L133" s="73">
        <v>244.59642840310866</v>
      </c>
      <c r="M133" s="73">
        <v>84.148373508224722</v>
      </c>
      <c r="N133" s="73">
        <v>221.09820401115087</v>
      </c>
      <c r="O133" s="73">
        <v>77.894888151463306</v>
      </c>
      <c r="P133" s="73">
        <v>76.474179998244722</v>
      </c>
      <c r="Q133" s="73">
        <v>221.76402740416611</v>
      </c>
      <c r="R133" s="36">
        <v>121.41305456454437</v>
      </c>
      <c r="S133" s="73">
        <v>90.02045103595475</v>
      </c>
      <c r="T133" s="73">
        <v>2990.0043002391858</v>
      </c>
      <c r="U133" s="35" t="str">
        <f t="shared" si="1"/>
        <v>2020Actual Opex</v>
      </c>
    </row>
    <row r="134" spans="4:21" ht="15">
      <c r="D134" s="176" t="s">
        <v>51</v>
      </c>
      <c r="E134" s="177" t="s">
        <v>34</v>
      </c>
      <c r="F134" s="73">
        <v>55.176106216298805</v>
      </c>
      <c r="G134" s="73">
        <v>388.77460084616678</v>
      </c>
      <c r="H134" s="73">
        <v>245.8946664328536</v>
      </c>
      <c r="I134" s="73">
        <v>402.94399799124187</v>
      </c>
      <c r="J134" s="73">
        <v>386.96923828769718</v>
      </c>
      <c r="K134" s="73">
        <v>371.76212855716847</v>
      </c>
      <c r="L134" s="73">
        <v>250.37145175581153</v>
      </c>
      <c r="M134" s="73">
        <v>90.352903573703131</v>
      </c>
      <c r="N134" s="73">
        <v>231.92399853413889</v>
      </c>
      <c r="O134" s="73">
        <v>67.370495557146228</v>
      </c>
      <c r="P134" s="73">
        <v>71.722880477281166</v>
      </c>
      <c r="Q134" s="73">
        <v>245.32257697733957</v>
      </c>
      <c r="R134" s="36">
        <v>120.15791733468379</v>
      </c>
      <c r="S134" s="73">
        <v>79.159284720505198</v>
      </c>
      <c r="T134" s="73">
        <v>3007.9022472620359</v>
      </c>
      <c r="U134" s="35" t="str">
        <f t="shared" si="1"/>
        <v>2021Actual Opex</v>
      </c>
    </row>
    <row r="135" spans="4:21" ht="15">
      <c r="D135" s="179" t="s">
        <v>177</v>
      </c>
      <c r="E135" s="177" t="s">
        <v>1</v>
      </c>
      <c r="F135" s="73">
        <v>35</v>
      </c>
      <c r="G135" s="73">
        <v>86.99</v>
      </c>
      <c r="H135" s="73">
        <v>99.3</v>
      </c>
      <c r="I135" s="73">
        <v>297</v>
      </c>
      <c r="J135" s="73">
        <v>128.222440789129</v>
      </c>
      <c r="K135" s="73">
        <v>380.488</v>
      </c>
      <c r="L135" s="73">
        <v>156.4</v>
      </c>
      <c r="M135" s="73">
        <v>132</v>
      </c>
      <c r="N135" s="73">
        <v>189.54499999999999</v>
      </c>
      <c r="O135" s="73">
        <v>24.7255707622542</v>
      </c>
      <c r="P135" s="73">
        <v>69.021352361721299</v>
      </c>
      <c r="Q135" s="73">
        <v>121.155735096687</v>
      </c>
      <c r="R135" s="36">
        <v>50.549709226702703</v>
      </c>
      <c r="S135" s="73">
        <v>215.513517749388</v>
      </c>
      <c r="T135" s="73">
        <v>145.96435781652701</v>
      </c>
      <c r="U135" s="35" t="str">
        <f t="shared" si="1"/>
        <v>2006Minutes/customer</v>
      </c>
    </row>
    <row r="136" spans="4:21" ht="15">
      <c r="D136" s="179" t="s">
        <v>177</v>
      </c>
      <c r="E136" s="177" t="s">
        <v>2</v>
      </c>
      <c r="F136" s="73">
        <v>44.3</v>
      </c>
      <c r="G136" s="73">
        <v>85.5</v>
      </c>
      <c r="H136" s="73">
        <v>96</v>
      </c>
      <c r="I136" s="73">
        <v>222.3</v>
      </c>
      <c r="J136" s="73">
        <v>88.220873930035296</v>
      </c>
      <c r="K136" s="73">
        <v>264.065</v>
      </c>
      <c r="L136" s="73">
        <v>180.2</v>
      </c>
      <c r="M136" s="73">
        <v>173</v>
      </c>
      <c r="N136" s="73">
        <v>177.20099999999999</v>
      </c>
      <c r="O136" s="73">
        <v>21.9062177016785</v>
      </c>
      <c r="P136" s="73">
        <v>67.811222289456694</v>
      </c>
      <c r="Q136" s="73">
        <v>140.60759218572301</v>
      </c>
      <c r="R136" s="36">
        <v>60.651178067563997</v>
      </c>
      <c r="S136" s="73">
        <v>211.339098623788</v>
      </c>
      <c r="T136" s="73">
        <v>129.29001155548983</v>
      </c>
      <c r="U136" s="35" t="str">
        <f t="shared" ref="U136:U199" si="2">E136&amp;D136</f>
        <v>2007Minutes/customer</v>
      </c>
    </row>
    <row r="137" spans="4:21" ht="15">
      <c r="D137" s="179" t="s">
        <v>177</v>
      </c>
      <c r="E137" s="177" t="s">
        <v>3</v>
      </c>
      <c r="F137" s="28">
        <v>25.6</v>
      </c>
      <c r="G137" s="28">
        <v>97.03</v>
      </c>
      <c r="H137" s="28">
        <v>101.7</v>
      </c>
      <c r="I137" s="28">
        <v>218.4</v>
      </c>
      <c r="J137" s="28">
        <v>100.34512508466599</v>
      </c>
      <c r="K137" s="28">
        <v>316.66800000000001</v>
      </c>
      <c r="L137" s="28">
        <v>129.6</v>
      </c>
      <c r="M137" s="28">
        <v>175</v>
      </c>
      <c r="N137" s="28">
        <v>132.11000000000001</v>
      </c>
      <c r="O137" s="28">
        <v>16.601113307461901</v>
      </c>
      <c r="P137" s="28">
        <v>62.878306039097502</v>
      </c>
      <c r="Q137" s="28">
        <v>118.906607008386</v>
      </c>
      <c r="R137" s="36">
        <v>62.644852531264199</v>
      </c>
      <c r="S137" s="78">
        <v>226.66711389798499</v>
      </c>
      <c r="T137" s="28">
        <v>127.48934184451279</v>
      </c>
      <c r="U137" s="35" t="str">
        <f t="shared" si="2"/>
        <v>2008Minutes/customer</v>
      </c>
    </row>
    <row r="138" spans="4:21" ht="15">
      <c r="D138" s="179" t="s">
        <v>177</v>
      </c>
      <c r="E138" s="177" t="s">
        <v>4</v>
      </c>
      <c r="F138" s="28">
        <v>29.9</v>
      </c>
      <c r="G138" s="28">
        <v>106.5</v>
      </c>
      <c r="H138" s="28">
        <v>96.3</v>
      </c>
      <c r="I138" s="28">
        <v>261</v>
      </c>
      <c r="J138" s="28">
        <v>90.789053875531593</v>
      </c>
      <c r="K138" s="28">
        <v>352.06400000000002</v>
      </c>
      <c r="L138" s="28">
        <v>136.4</v>
      </c>
      <c r="M138" s="28">
        <v>201</v>
      </c>
      <c r="N138" s="28">
        <v>178.12799999999999</v>
      </c>
      <c r="O138" s="28">
        <v>29.618728230424399</v>
      </c>
      <c r="P138" s="28">
        <v>71.279554322294004</v>
      </c>
      <c r="Q138" s="28">
        <v>170.26821726930899</v>
      </c>
      <c r="R138" s="36">
        <v>61.490683590337603</v>
      </c>
      <c r="S138" s="78">
        <v>239.30434388433801</v>
      </c>
      <c r="T138" s="28">
        <v>143.21468253506606</v>
      </c>
      <c r="U138" s="35" t="str">
        <f t="shared" si="2"/>
        <v>2009Minutes/customer</v>
      </c>
    </row>
    <row r="139" spans="4:21" ht="15">
      <c r="D139" s="179" t="s">
        <v>177</v>
      </c>
      <c r="E139" s="177" t="s">
        <v>5</v>
      </c>
      <c r="F139" s="28">
        <v>25.8</v>
      </c>
      <c r="G139" s="28">
        <v>78.94</v>
      </c>
      <c r="H139" s="28">
        <v>79.400000000000006</v>
      </c>
      <c r="I139" s="28">
        <v>196.5</v>
      </c>
      <c r="J139" s="28">
        <v>87.6752847278064</v>
      </c>
      <c r="K139" s="28">
        <v>352.245</v>
      </c>
      <c r="L139" s="28">
        <v>180.6</v>
      </c>
      <c r="M139" s="28">
        <v>205</v>
      </c>
      <c r="N139" s="28">
        <v>129.86500000000001</v>
      </c>
      <c r="O139" s="28">
        <v>30.021198669582901</v>
      </c>
      <c r="P139" s="28">
        <v>62.346781955955798</v>
      </c>
      <c r="Q139" s="28">
        <v>149.94903693856901</v>
      </c>
      <c r="R139" s="36">
        <v>56.715930330065603</v>
      </c>
      <c r="S139" s="78">
        <v>174.28130251893199</v>
      </c>
      <c r="T139" s="28">
        <v>128.66270337538606</v>
      </c>
      <c r="U139" s="35" t="str">
        <f t="shared" si="2"/>
        <v>2010Minutes/customer</v>
      </c>
    </row>
    <row r="140" spans="4:21" ht="15">
      <c r="D140" s="179" t="s">
        <v>177</v>
      </c>
      <c r="E140" s="177" t="s">
        <v>6</v>
      </c>
      <c r="F140" s="28">
        <v>47.7</v>
      </c>
      <c r="G140" s="28">
        <v>89.33</v>
      </c>
      <c r="H140" s="28">
        <v>76.900000000000006</v>
      </c>
      <c r="I140" s="28">
        <v>222.5</v>
      </c>
      <c r="J140" s="28">
        <v>78.778650939642404</v>
      </c>
      <c r="K140" s="28">
        <v>324.96300000000002</v>
      </c>
      <c r="L140" s="28">
        <v>161.69999999999999</v>
      </c>
      <c r="M140" s="28">
        <v>139</v>
      </c>
      <c r="N140" s="28">
        <v>145.46899999999999</v>
      </c>
      <c r="O140" s="28">
        <v>22.710519896521401</v>
      </c>
      <c r="P140" s="28">
        <v>55.238653697640402</v>
      </c>
      <c r="Q140" s="28">
        <v>125.11566741846499</v>
      </c>
      <c r="R140" s="36">
        <v>60.9745393388446</v>
      </c>
      <c r="S140" s="78">
        <v>304.64769655590902</v>
      </c>
      <c r="T140" s="28">
        <v>126.20774105726819</v>
      </c>
      <c r="U140" s="35" t="str">
        <f t="shared" si="2"/>
        <v>2011Minutes/customer</v>
      </c>
    </row>
    <row r="141" spans="4:21" ht="15">
      <c r="D141" s="179" t="s">
        <v>177</v>
      </c>
      <c r="E141" s="177" t="s">
        <v>7</v>
      </c>
      <c r="F141" s="28">
        <v>32.5</v>
      </c>
      <c r="G141" s="28">
        <v>79.27</v>
      </c>
      <c r="H141" s="28">
        <v>93.3</v>
      </c>
      <c r="I141" s="28">
        <v>237.5</v>
      </c>
      <c r="J141" s="28">
        <v>64.171918977412204</v>
      </c>
      <c r="K141" s="28">
        <v>295.80200000000002</v>
      </c>
      <c r="L141" s="28">
        <v>130.1</v>
      </c>
      <c r="M141" s="28">
        <v>160</v>
      </c>
      <c r="N141" s="28">
        <v>125.602</v>
      </c>
      <c r="O141" s="28">
        <v>29.145136470141299</v>
      </c>
      <c r="P141" s="28">
        <v>50.241946065289397</v>
      </c>
      <c r="Q141" s="28">
        <v>129.54454262187701</v>
      </c>
      <c r="R141" s="36">
        <v>78.651145419293599</v>
      </c>
      <c r="S141" s="78">
        <v>242.91005358144599</v>
      </c>
      <c r="T141" s="28">
        <v>120.36870906747794</v>
      </c>
      <c r="U141" s="35" t="str">
        <f t="shared" si="2"/>
        <v>2012Minutes/customer</v>
      </c>
    </row>
    <row r="142" spans="4:21" ht="15">
      <c r="D142" s="179" t="s">
        <v>177</v>
      </c>
      <c r="E142" s="177" t="s">
        <v>8</v>
      </c>
      <c r="F142" s="28">
        <v>28.7</v>
      </c>
      <c r="G142" s="28">
        <v>67.62</v>
      </c>
      <c r="H142" s="28">
        <v>104.3</v>
      </c>
      <c r="I142" s="28">
        <v>232.5</v>
      </c>
      <c r="J142" s="28">
        <v>67.303058202819699</v>
      </c>
      <c r="K142" s="28">
        <v>264.10500000000002</v>
      </c>
      <c r="L142" s="28">
        <v>143.30000000000001</v>
      </c>
      <c r="M142" s="28">
        <v>137</v>
      </c>
      <c r="N142" s="28">
        <v>133.12319361918401</v>
      </c>
      <c r="O142" s="28">
        <v>26.9238056540968</v>
      </c>
      <c r="P142" s="28">
        <v>59.791650722955801</v>
      </c>
      <c r="Q142" s="28">
        <v>139.151647932684</v>
      </c>
      <c r="R142" s="36">
        <v>73.56</v>
      </c>
      <c r="S142" s="78">
        <v>214.10128166566199</v>
      </c>
      <c r="T142" s="28">
        <v>118.43096985005573</v>
      </c>
      <c r="U142" s="35" t="str">
        <f t="shared" si="2"/>
        <v>2013Minutes/customer</v>
      </c>
    </row>
    <row r="143" spans="4:21" ht="15">
      <c r="D143" s="179" t="s">
        <v>177</v>
      </c>
      <c r="E143" s="177" t="s">
        <v>9</v>
      </c>
      <c r="F143" s="28">
        <v>26.806000000000001</v>
      </c>
      <c r="G143" s="28">
        <v>76.52</v>
      </c>
      <c r="H143" s="28">
        <v>82.6</v>
      </c>
      <c r="I143" s="28">
        <v>181.2</v>
      </c>
      <c r="J143" s="28">
        <v>70.043999999999997</v>
      </c>
      <c r="K143" s="28">
        <v>228.05539999999999</v>
      </c>
      <c r="L143" s="28">
        <v>167.6</v>
      </c>
      <c r="M143" s="28">
        <v>184.84198609109299</v>
      </c>
      <c r="N143" s="28">
        <v>157.292655981743</v>
      </c>
      <c r="O143" s="28">
        <v>34.507169219613303</v>
      </c>
      <c r="P143" s="28">
        <v>58.621416391095003</v>
      </c>
      <c r="Q143" s="28">
        <v>166.22700974924999</v>
      </c>
      <c r="R143" s="36">
        <v>77.940148650234093</v>
      </c>
      <c r="S143" s="78">
        <v>114.475824528302</v>
      </c>
      <c r="T143" s="28">
        <v>118.10094574836002</v>
      </c>
      <c r="U143" s="35" t="str">
        <f t="shared" si="2"/>
        <v>2014Minutes/customer</v>
      </c>
    </row>
    <row r="144" spans="4:21" ht="15">
      <c r="D144" s="179" t="s">
        <v>177</v>
      </c>
      <c r="E144" s="177" t="s">
        <v>10</v>
      </c>
      <c r="F144" s="28">
        <v>32.869999999999997</v>
      </c>
      <c r="G144" s="28">
        <v>71.400000000000006</v>
      </c>
      <c r="H144" s="28">
        <v>91.321908440356296</v>
      </c>
      <c r="I144" s="28">
        <v>221.568489267991</v>
      </c>
      <c r="J144" s="28">
        <v>84.462000000000003</v>
      </c>
      <c r="K144" s="28">
        <v>281.05220000000003</v>
      </c>
      <c r="L144" s="28">
        <v>123.7</v>
      </c>
      <c r="M144" s="28">
        <v>141.25800000000001</v>
      </c>
      <c r="N144" s="28">
        <v>136.76303017287799</v>
      </c>
      <c r="O144" s="28">
        <v>26.380737345617302</v>
      </c>
      <c r="P144" s="28">
        <v>46.948210580025297</v>
      </c>
      <c r="Q144" s="28">
        <v>134.397081776752</v>
      </c>
      <c r="R144" s="36">
        <v>66.302000000000007</v>
      </c>
      <c r="S144" s="78">
        <v>178.024126415767</v>
      </c>
      <c r="T144" s="28">
        <v>117.72577026421773</v>
      </c>
      <c r="U144" s="35" t="str">
        <f t="shared" si="2"/>
        <v>2015Minutes/customer</v>
      </c>
    </row>
    <row r="145" spans="4:21" ht="15">
      <c r="D145" s="179" t="s">
        <v>177</v>
      </c>
      <c r="E145" s="177">
        <v>2016</v>
      </c>
      <c r="F145" s="28">
        <v>35.096162004447301</v>
      </c>
      <c r="G145" s="28">
        <v>76.006865543512603</v>
      </c>
      <c r="H145" s="28">
        <v>86.711122512133898</v>
      </c>
      <c r="I145" s="28">
        <v>214.148293962503</v>
      </c>
      <c r="J145" s="28">
        <v>74.052999999999997</v>
      </c>
      <c r="K145" s="28">
        <v>280.49130000000002</v>
      </c>
      <c r="L145" s="28">
        <v>138.97</v>
      </c>
      <c r="M145" s="28">
        <v>150.40600000000001</v>
      </c>
      <c r="N145" s="28">
        <v>171.37333447924701</v>
      </c>
      <c r="O145" s="28">
        <v>24.5</v>
      </c>
      <c r="P145" s="28">
        <v>45.596274733800499</v>
      </c>
      <c r="Q145" s="28">
        <v>129.69999999999999</v>
      </c>
      <c r="R145" s="36">
        <v>54.673084815618097</v>
      </c>
      <c r="S145" s="78">
        <v>175.21163564976499</v>
      </c>
      <c r="T145" s="28">
        <v>118.6727868102948</v>
      </c>
      <c r="U145" s="35" t="str">
        <f t="shared" si="2"/>
        <v>2016Minutes/customer</v>
      </c>
    </row>
    <row r="146" spans="4:21" ht="15">
      <c r="D146" s="179" t="s">
        <v>177</v>
      </c>
      <c r="E146" s="177">
        <v>2017</v>
      </c>
      <c r="F146" s="28">
        <v>39.5</v>
      </c>
      <c r="G146" s="28">
        <v>78.963400313587499</v>
      </c>
      <c r="H146" s="28">
        <v>73.434297851610495</v>
      </c>
      <c r="I146" s="28">
        <v>235.91066237852101</v>
      </c>
      <c r="J146" s="28">
        <v>62.42</v>
      </c>
      <c r="K146" s="28">
        <v>217.49600000000001</v>
      </c>
      <c r="L146" s="28">
        <v>151.41</v>
      </c>
      <c r="M146" s="28">
        <v>136.60400000000001</v>
      </c>
      <c r="N146" s="28">
        <v>121.28055364063999</v>
      </c>
      <c r="O146" s="28">
        <v>20.401828660965801</v>
      </c>
      <c r="P146" s="28">
        <v>42.374444510811102</v>
      </c>
      <c r="Q146" s="28">
        <v>100.095505504774</v>
      </c>
      <c r="R146" s="36">
        <v>42.938318000000002</v>
      </c>
      <c r="S146" s="78">
        <v>179.38781575183501</v>
      </c>
      <c r="T146" s="28">
        <v>107.23562105250566</v>
      </c>
      <c r="U146" s="35" t="str">
        <f t="shared" si="2"/>
        <v>2017Minutes/customer</v>
      </c>
    </row>
    <row r="147" spans="4:21" ht="15">
      <c r="D147" s="179" t="s">
        <v>177</v>
      </c>
      <c r="E147" s="177" t="s">
        <v>31</v>
      </c>
      <c r="F147" s="28">
        <v>31.4</v>
      </c>
      <c r="G147" s="28">
        <v>69.59</v>
      </c>
      <c r="H147" s="28">
        <v>70.588087226015404</v>
      </c>
      <c r="I147" s="28">
        <v>212.107709488236</v>
      </c>
      <c r="J147" s="28">
        <v>67.563000000000002</v>
      </c>
      <c r="K147" s="28">
        <v>234.91399999999999</v>
      </c>
      <c r="L147" s="28">
        <v>131.68</v>
      </c>
      <c r="M147" s="28">
        <v>157.34838327661899</v>
      </c>
      <c r="N147" s="28">
        <v>167.49813317255601</v>
      </c>
      <c r="O147" s="28">
        <v>25.0191326260829</v>
      </c>
      <c r="P147" s="28">
        <v>43.192160742605203</v>
      </c>
      <c r="Q147" s="28">
        <v>134.66430699253701</v>
      </c>
      <c r="R147" s="36">
        <v>46.192119245496599</v>
      </c>
      <c r="S147" s="78">
        <v>157.33000000000001</v>
      </c>
      <c r="T147" s="28">
        <v>110.27447239675783</v>
      </c>
      <c r="U147" s="35" t="str">
        <f t="shared" si="2"/>
        <v>2018Minutes/customer</v>
      </c>
    </row>
    <row r="148" spans="4:21" ht="15">
      <c r="D148" s="179" t="s">
        <v>177</v>
      </c>
      <c r="E148" s="177" t="s">
        <v>32</v>
      </c>
      <c r="F148" s="28">
        <v>34.943235000000001</v>
      </c>
      <c r="G148" s="28">
        <v>74.650000000000006</v>
      </c>
      <c r="H148" s="28">
        <v>78.0559303433038</v>
      </c>
      <c r="I148" s="28">
        <v>236.4</v>
      </c>
      <c r="J148" s="28">
        <v>68.957999999999998</v>
      </c>
      <c r="K148" s="28">
        <v>276.4889</v>
      </c>
      <c r="L148" s="28">
        <v>146.36000000000001</v>
      </c>
      <c r="M148" s="28">
        <v>158.29403640180001</v>
      </c>
      <c r="N148" s="28">
        <v>179.28100972904701</v>
      </c>
      <c r="O148" s="28">
        <v>21.633389304584998</v>
      </c>
      <c r="P148" s="28">
        <v>47.537899483731003</v>
      </c>
      <c r="Q148" s="28">
        <v>130.11027522383</v>
      </c>
      <c r="R148" s="36">
        <v>43.355060000000002</v>
      </c>
      <c r="S148" s="78">
        <v>132.07900000000001</v>
      </c>
      <c r="T148" s="28">
        <v>118.62699969009421</v>
      </c>
      <c r="U148" s="35" t="str">
        <f t="shared" si="2"/>
        <v>2019Minutes/customer</v>
      </c>
    </row>
    <row r="149" spans="4:21" ht="15">
      <c r="D149" s="179" t="s">
        <v>177</v>
      </c>
      <c r="E149" s="177" t="s">
        <v>33</v>
      </c>
      <c r="F149" s="28">
        <v>34.811067000000001</v>
      </c>
      <c r="G149" s="28">
        <v>92.174006264396994</v>
      </c>
      <c r="H149" s="28">
        <v>87.390393089363599</v>
      </c>
      <c r="I149" s="28">
        <v>237.87976513813601</v>
      </c>
      <c r="J149" s="28">
        <v>73.244</v>
      </c>
      <c r="K149" s="28">
        <v>271.01609999999999</v>
      </c>
      <c r="L149" s="28">
        <v>119.9</v>
      </c>
      <c r="M149" s="28">
        <v>151.39048119220001</v>
      </c>
      <c r="N149" s="28">
        <v>172.82728256457901</v>
      </c>
      <c r="O149" s="28">
        <v>27.878970456904</v>
      </c>
      <c r="P149" s="28">
        <v>49.709802295421397</v>
      </c>
      <c r="Q149" s="28">
        <v>127.0472115195</v>
      </c>
      <c r="R149" s="36">
        <v>33.314920000000001</v>
      </c>
      <c r="S149" s="31">
        <v>147.43899999999999</v>
      </c>
      <c r="T149" s="28">
        <v>119.28665433831785</v>
      </c>
      <c r="U149" s="35" t="str">
        <f t="shared" si="2"/>
        <v>2020Minutes/customer</v>
      </c>
    </row>
    <row r="150" spans="4:21" ht="15">
      <c r="D150" s="179" t="s">
        <v>177</v>
      </c>
      <c r="E150" s="177" t="s">
        <v>34</v>
      </c>
      <c r="F150" s="28">
        <v>37.788770999999997</v>
      </c>
      <c r="G150" s="28">
        <v>70.670085120259998</v>
      </c>
      <c r="H150" s="28">
        <v>65.883184505641097</v>
      </c>
      <c r="I150" s="28">
        <v>215.21085721077</v>
      </c>
      <c r="J150" s="28">
        <v>74.260900000000007</v>
      </c>
      <c r="K150" s="28">
        <v>265.15989999999999</v>
      </c>
      <c r="L150" s="28">
        <v>126.44</v>
      </c>
      <c r="M150" s="28">
        <v>159.85175877</v>
      </c>
      <c r="N150" s="28">
        <v>126.594188567274</v>
      </c>
      <c r="O150" s="28">
        <v>22.038534167000002</v>
      </c>
      <c r="P150" s="28">
        <v>46.353190255220397</v>
      </c>
      <c r="Q150" s="28">
        <v>101.8579445112</v>
      </c>
      <c r="R150" s="36">
        <v>26.122910000000001</v>
      </c>
      <c r="S150" s="28">
        <v>144.328</v>
      </c>
      <c r="T150" s="28">
        <v>105.87197208748212</v>
      </c>
      <c r="U150" s="35" t="str">
        <f t="shared" si="2"/>
        <v>2021Minutes/customer</v>
      </c>
    </row>
    <row r="151" spans="4:21" ht="15">
      <c r="D151" s="132" t="s">
        <v>182</v>
      </c>
      <c r="E151" s="177" t="s">
        <v>1</v>
      </c>
      <c r="F151" s="28">
        <v>0.71</v>
      </c>
      <c r="G151" s="28">
        <v>1.155</v>
      </c>
      <c r="H151" s="28">
        <v>1.212</v>
      </c>
      <c r="I151" s="28">
        <v>2.637</v>
      </c>
      <c r="J151" s="28">
        <v>1.71626633730805</v>
      </c>
      <c r="K151" s="28">
        <v>3.9460000000000002</v>
      </c>
      <c r="L151" s="28">
        <v>1.663</v>
      </c>
      <c r="M151" s="28">
        <v>2.04</v>
      </c>
      <c r="N151" s="28">
        <v>2.4910000000000001</v>
      </c>
      <c r="O151" s="28">
        <v>0.53116918957042902</v>
      </c>
      <c r="P151" s="28">
        <v>1.18939135536333</v>
      </c>
      <c r="Q151" s="28">
        <v>1.89439112423003</v>
      </c>
      <c r="R151" s="36">
        <v>0.920486600319943</v>
      </c>
      <c r="S151" s="28">
        <v>3.6130469990700802</v>
      </c>
      <c r="T151" s="28">
        <v>1.7663381069841573</v>
      </c>
      <c r="U151" s="35" t="str">
        <f t="shared" si="2"/>
        <v>2006Interruptions/customer</v>
      </c>
    </row>
    <row r="152" spans="4:21" ht="15">
      <c r="D152" s="132" t="s">
        <v>182</v>
      </c>
      <c r="E152" s="177" t="s">
        <v>2</v>
      </c>
      <c r="F152" s="28">
        <v>0.64</v>
      </c>
      <c r="G152" s="28">
        <v>1.0429999999999999</v>
      </c>
      <c r="H152" s="28">
        <v>1.22</v>
      </c>
      <c r="I152" s="28">
        <v>2.2989999999999999</v>
      </c>
      <c r="J152" s="28">
        <v>1.25492911335053</v>
      </c>
      <c r="K152" s="28">
        <v>2.7490000000000001</v>
      </c>
      <c r="L152" s="28">
        <v>1.736</v>
      </c>
      <c r="M152" s="28">
        <v>1.77</v>
      </c>
      <c r="N152" s="28">
        <v>2.327</v>
      </c>
      <c r="O152" s="28">
        <v>0.468300985933507</v>
      </c>
      <c r="P152" s="28">
        <v>1.3185788933501399</v>
      </c>
      <c r="Q152" s="28">
        <v>1.7331809061082299</v>
      </c>
      <c r="R152" s="36">
        <v>1.0668538396157801</v>
      </c>
      <c r="S152" s="28">
        <v>3.33316255470822</v>
      </c>
      <c r="T152" s="28">
        <v>1.5516664767153325</v>
      </c>
      <c r="U152" s="35" t="str">
        <f t="shared" si="2"/>
        <v>2007Interruptions/customer</v>
      </c>
    </row>
    <row r="153" spans="4:21" ht="15">
      <c r="D153" s="132" t="s">
        <v>182</v>
      </c>
      <c r="E153" s="177" t="s">
        <v>3</v>
      </c>
      <c r="F153" s="28">
        <v>0.56000000000000005</v>
      </c>
      <c r="G153" s="28">
        <v>1.151</v>
      </c>
      <c r="H153" s="28">
        <v>1.232</v>
      </c>
      <c r="I153" s="28">
        <v>2.2549999999999999</v>
      </c>
      <c r="J153" s="28">
        <v>1.3765181505089099</v>
      </c>
      <c r="K153" s="28">
        <v>2.9390000000000001</v>
      </c>
      <c r="L153" s="28">
        <v>1.353</v>
      </c>
      <c r="M153" s="28">
        <v>1.77</v>
      </c>
      <c r="N153" s="28">
        <v>1.956</v>
      </c>
      <c r="O153" s="28">
        <v>0.30723715961154202</v>
      </c>
      <c r="P153" s="28">
        <v>1.0038463063563201</v>
      </c>
      <c r="Q153" s="28">
        <v>1.49811155221209</v>
      </c>
      <c r="R153" s="36">
        <v>1.30452960387697</v>
      </c>
      <c r="S153" s="28">
        <v>2.7755019789467399</v>
      </c>
      <c r="T153" s="28">
        <v>1.51718007064752</v>
      </c>
      <c r="U153" s="35" t="str">
        <f t="shared" si="2"/>
        <v>2008Interruptions/customer</v>
      </c>
    </row>
    <row r="154" spans="4:21" ht="15">
      <c r="D154" s="132" t="s">
        <v>182</v>
      </c>
      <c r="E154" s="177" t="s">
        <v>4</v>
      </c>
      <c r="F154" s="28">
        <v>0.59</v>
      </c>
      <c r="G154" s="28">
        <v>1.3009999999999999</v>
      </c>
      <c r="H154" s="28">
        <v>1.1020000000000001</v>
      </c>
      <c r="I154" s="28">
        <v>2.3370000000000002</v>
      </c>
      <c r="J154" s="28">
        <v>1.29718837309197</v>
      </c>
      <c r="K154" s="28">
        <v>3.423</v>
      </c>
      <c r="L154" s="28">
        <v>1.3740000000000001</v>
      </c>
      <c r="M154" s="28">
        <v>1.72</v>
      </c>
      <c r="N154" s="28">
        <v>2.1840000000000002</v>
      </c>
      <c r="O154" s="28">
        <v>0.54598915046999696</v>
      </c>
      <c r="P154" s="28">
        <v>1.17244949106122</v>
      </c>
      <c r="Q154" s="28">
        <v>1.81168529065866</v>
      </c>
      <c r="R154" s="36">
        <v>1.3012188970088401</v>
      </c>
      <c r="S154" s="28">
        <v>3.6828481890693601</v>
      </c>
      <c r="T154" s="28">
        <v>1.6250429168052936</v>
      </c>
      <c r="U154" s="35" t="str">
        <f t="shared" si="2"/>
        <v>2009Interruptions/customer</v>
      </c>
    </row>
    <row r="155" spans="4:21" ht="15">
      <c r="D155" s="132" t="s">
        <v>182</v>
      </c>
      <c r="E155" s="177" t="s">
        <v>5</v>
      </c>
      <c r="F155" s="28">
        <v>0.62</v>
      </c>
      <c r="G155" s="28">
        <v>1.06</v>
      </c>
      <c r="H155" s="28">
        <v>0.97299999999999998</v>
      </c>
      <c r="I155" s="28">
        <v>1.996</v>
      </c>
      <c r="J155" s="28">
        <v>1.38272794442174</v>
      </c>
      <c r="K155" s="28">
        <v>3.2730000000000001</v>
      </c>
      <c r="L155" s="28">
        <v>1.649</v>
      </c>
      <c r="M155" s="28">
        <v>1.84</v>
      </c>
      <c r="N155" s="28">
        <v>1.91</v>
      </c>
      <c r="O155" s="28">
        <v>0.43566630861019201</v>
      </c>
      <c r="P155" s="28">
        <v>0.93637878797666596</v>
      </c>
      <c r="Q155" s="28">
        <v>1.76684296866163</v>
      </c>
      <c r="R155" s="36">
        <v>0.98301365450156097</v>
      </c>
      <c r="S155" s="28">
        <v>2.5621223202278598</v>
      </c>
      <c r="T155" s="28">
        <v>1.5063802174908199</v>
      </c>
      <c r="U155" s="35" t="str">
        <f t="shared" si="2"/>
        <v>2010Interruptions/customer</v>
      </c>
    </row>
    <row r="156" spans="4:21" ht="15">
      <c r="D156" s="132" t="s">
        <v>182</v>
      </c>
      <c r="E156" s="177" t="s">
        <v>6</v>
      </c>
      <c r="F156" s="28">
        <v>0.8</v>
      </c>
      <c r="G156" s="28">
        <v>1.032</v>
      </c>
      <c r="H156" s="28">
        <v>0.89800000000000002</v>
      </c>
      <c r="I156" s="28">
        <v>1.8660000000000001</v>
      </c>
      <c r="J156" s="28">
        <v>1.10031841965523</v>
      </c>
      <c r="K156" s="28">
        <v>2.831</v>
      </c>
      <c r="L156" s="28">
        <v>1.546</v>
      </c>
      <c r="M156" s="28">
        <v>1.45</v>
      </c>
      <c r="N156" s="28">
        <v>1.9410000000000001</v>
      </c>
      <c r="O156" s="28">
        <v>0.402975972679604</v>
      </c>
      <c r="P156" s="28">
        <v>0.90285356871605404</v>
      </c>
      <c r="Q156" s="28">
        <v>1.3512280167703701</v>
      </c>
      <c r="R156" s="36">
        <v>0.95967116572529598</v>
      </c>
      <c r="S156" s="28">
        <v>3.6453932946337102</v>
      </c>
      <c r="T156" s="28">
        <v>1.3690524661500689</v>
      </c>
      <c r="U156" s="35" t="str">
        <f t="shared" si="2"/>
        <v>2011Interruptions/customer</v>
      </c>
    </row>
    <row r="157" spans="4:21" ht="15">
      <c r="D157" s="132" t="s">
        <v>182</v>
      </c>
      <c r="E157" s="177" t="s">
        <v>7</v>
      </c>
      <c r="F157" s="28">
        <v>0.63</v>
      </c>
      <c r="G157" s="28">
        <v>0.8831</v>
      </c>
      <c r="H157" s="28">
        <v>1.0129999999999999</v>
      </c>
      <c r="I157" s="28">
        <v>2.121</v>
      </c>
      <c r="J157" s="28">
        <v>0.847485134414796</v>
      </c>
      <c r="K157" s="28">
        <v>2.71</v>
      </c>
      <c r="L157" s="28">
        <v>1.3080000000000001</v>
      </c>
      <c r="M157" s="28">
        <v>1.73</v>
      </c>
      <c r="N157" s="28">
        <v>1.655</v>
      </c>
      <c r="O157" s="28">
        <v>0.46894750174147898</v>
      </c>
      <c r="P157" s="28">
        <v>0.92303737580823197</v>
      </c>
      <c r="Q157" s="28">
        <v>1.3730259960714699</v>
      </c>
      <c r="R157" s="36">
        <v>1.09180572549386</v>
      </c>
      <c r="S157" s="28">
        <v>3.4557791256447401</v>
      </c>
      <c r="T157" s="28">
        <v>1.3085794913842039</v>
      </c>
      <c r="U157" s="35" t="str">
        <f t="shared" si="2"/>
        <v>2012Interruptions/customer</v>
      </c>
    </row>
    <row r="158" spans="4:21" ht="15">
      <c r="D158" s="132" t="s">
        <v>182</v>
      </c>
      <c r="E158" s="177" t="s">
        <v>8</v>
      </c>
      <c r="F158" s="28">
        <v>0.59</v>
      </c>
      <c r="G158" s="28">
        <v>0.73250000000000004</v>
      </c>
      <c r="H158" s="28">
        <v>1.216</v>
      </c>
      <c r="I158" s="28">
        <v>1.847</v>
      </c>
      <c r="J158" s="28">
        <v>0.882382905805419</v>
      </c>
      <c r="K158" s="28">
        <v>2.4220000000000002</v>
      </c>
      <c r="L158" s="28">
        <v>1.3260000000000001</v>
      </c>
      <c r="M158" s="28">
        <v>1.46</v>
      </c>
      <c r="N158" s="28">
        <v>1.8993122083398299</v>
      </c>
      <c r="O158" s="28">
        <v>0.39452718435981199</v>
      </c>
      <c r="P158" s="28">
        <v>1.1120691277483301</v>
      </c>
      <c r="Q158" s="28">
        <v>1.4363829921479701</v>
      </c>
      <c r="R158" s="36">
        <v>1.01</v>
      </c>
      <c r="S158" s="28">
        <v>3.4559260833449001</v>
      </c>
      <c r="T158" s="28">
        <v>1.2754726488256785</v>
      </c>
      <c r="U158" s="35" t="str">
        <f t="shared" si="2"/>
        <v>2013Interruptions/customer</v>
      </c>
    </row>
    <row r="159" spans="4:21" ht="15">
      <c r="D159" s="132" t="s">
        <v>182</v>
      </c>
      <c r="E159" s="177" t="s">
        <v>9</v>
      </c>
      <c r="F159" s="28">
        <v>0.498</v>
      </c>
      <c r="G159" s="28">
        <v>0.82499999999999996</v>
      </c>
      <c r="H159" s="28">
        <v>0.98</v>
      </c>
      <c r="I159" s="28">
        <v>1.726</v>
      </c>
      <c r="J159" s="28">
        <v>0.89290000000000003</v>
      </c>
      <c r="K159" s="28">
        <v>2.3170000000000002</v>
      </c>
      <c r="L159" s="28">
        <v>1.446</v>
      </c>
      <c r="M159" s="28">
        <v>1.8184398931432</v>
      </c>
      <c r="N159" s="28">
        <v>1.80363058702446</v>
      </c>
      <c r="O159" s="28">
        <v>0.41583952847700201</v>
      </c>
      <c r="P159" s="28">
        <v>0.95631051191945404</v>
      </c>
      <c r="Q159" s="28">
        <v>1.6008364060207501</v>
      </c>
      <c r="R159" s="36">
        <v>1.0003570592197399</v>
      </c>
      <c r="S159" s="28">
        <v>1.7397214614955401</v>
      </c>
      <c r="T159" s="28">
        <v>1.2579894447743385</v>
      </c>
      <c r="U159" s="35" t="str">
        <f t="shared" si="2"/>
        <v>2014Interruptions/customer</v>
      </c>
    </row>
    <row r="160" spans="4:21" ht="15">
      <c r="D160" s="132" t="s">
        <v>182</v>
      </c>
      <c r="E160" s="177" t="s">
        <v>10</v>
      </c>
      <c r="F160" s="28">
        <v>0.60499999999999998</v>
      </c>
      <c r="G160" s="28">
        <v>0.68500000000000005</v>
      </c>
      <c r="H160" s="28">
        <v>1.0922912325560199</v>
      </c>
      <c r="I160" s="28">
        <v>1.96816573822055</v>
      </c>
      <c r="J160" s="28">
        <v>0.91400000000000003</v>
      </c>
      <c r="K160" s="28">
        <v>2.5192000000000001</v>
      </c>
      <c r="L160" s="28">
        <v>1.123</v>
      </c>
      <c r="M160" s="28">
        <v>1.298</v>
      </c>
      <c r="N160" s="28">
        <v>1.72617858339117</v>
      </c>
      <c r="O160" s="28">
        <v>0.39037790116430998</v>
      </c>
      <c r="P160" s="28">
        <v>0.77269092798451899</v>
      </c>
      <c r="Q160" s="28">
        <v>1.3803508909186999</v>
      </c>
      <c r="R160" s="36">
        <v>0.90800000000000003</v>
      </c>
      <c r="S160" s="28">
        <v>1.85241810775495</v>
      </c>
      <c r="T160" s="28">
        <v>1.2083898090963043</v>
      </c>
      <c r="U160" s="35" t="str">
        <f t="shared" si="2"/>
        <v>2015Interruptions/customer</v>
      </c>
    </row>
    <row r="161" spans="4:21" ht="15">
      <c r="D161" s="132" t="s">
        <v>182</v>
      </c>
      <c r="E161" s="177" t="s">
        <v>29</v>
      </c>
      <c r="F161" s="28">
        <v>0.67451152128542502</v>
      </c>
      <c r="G161" s="28">
        <v>0.702848472930096</v>
      </c>
      <c r="H161" s="28">
        <v>0.87428641812437002</v>
      </c>
      <c r="I161" s="28">
        <v>1.7670367702052401</v>
      </c>
      <c r="J161" s="28">
        <v>0.86429999999999996</v>
      </c>
      <c r="K161" s="28">
        <v>2.4944999999999999</v>
      </c>
      <c r="L161" s="28">
        <v>1.2010000000000001</v>
      </c>
      <c r="M161" s="28">
        <v>1.5589999999999999</v>
      </c>
      <c r="N161" s="28">
        <v>1.68895348837209</v>
      </c>
      <c r="O161" s="28">
        <v>0.4</v>
      </c>
      <c r="P161" s="28">
        <v>0.87707476801085005</v>
      </c>
      <c r="Q161" s="28">
        <v>1.3</v>
      </c>
      <c r="R161" s="36">
        <v>0.80517788089713904</v>
      </c>
      <c r="S161" s="28">
        <v>2.6257002320168699</v>
      </c>
      <c r="T161" s="28">
        <v>1.1734409566878719</v>
      </c>
      <c r="U161" s="35" t="str">
        <f t="shared" si="2"/>
        <v>2016Interruptions/customer</v>
      </c>
    </row>
    <row r="162" spans="4:21" ht="15">
      <c r="D162" s="132" t="s">
        <v>182</v>
      </c>
      <c r="E162" s="177" t="s">
        <v>30</v>
      </c>
      <c r="F162" s="28">
        <v>0.7</v>
      </c>
      <c r="G162" s="28">
        <v>0.71340029662555104</v>
      </c>
      <c r="H162" s="28">
        <v>0.85216377598530901</v>
      </c>
      <c r="I162" s="28">
        <v>1.86014383876332</v>
      </c>
      <c r="J162" s="28">
        <v>0.75019999999999998</v>
      </c>
      <c r="K162" s="28">
        <v>2.1408999999999998</v>
      </c>
      <c r="L162" s="28">
        <v>1.244</v>
      </c>
      <c r="M162" s="28">
        <v>1.4490000000000001</v>
      </c>
      <c r="N162" s="28">
        <v>1.49997354006422</v>
      </c>
      <c r="O162" s="28">
        <v>0.333962928772712</v>
      </c>
      <c r="P162" s="28">
        <v>0.789672679488711</v>
      </c>
      <c r="Q162" s="28">
        <v>1.11293036353424</v>
      </c>
      <c r="R162" s="36">
        <v>0.64237100000000003</v>
      </c>
      <c r="S162" s="28">
        <v>2.7459683525629899</v>
      </c>
      <c r="T162" s="28">
        <v>1.096245158057324</v>
      </c>
      <c r="U162" s="35" t="str">
        <f t="shared" si="2"/>
        <v>2017Interruptions/customer</v>
      </c>
    </row>
    <row r="163" spans="4:21" ht="15">
      <c r="D163" s="132" t="s">
        <v>182</v>
      </c>
      <c r="E163" s="177" t="s">
        <v>31</v>
      </c>
      <c r="F163" s="28">
        <v>0.5</v>
      </c>
      <c r="G163" s="28">
        <v>0.67759999999999998</v>
      </c>
      <c r="H163" s="28">
        <v>0.782759242134621</v>
      </c>
      <c r="I163" s="28">
        <v>1.7803482452535999</v>
      </c>
      <c r="J163" s="28">
        <v>0.74904000000000004</v>
      </c>
      <c r="K163" s="28">
        <v>2.1739000000000002</v>
      </c>
      <c r="L163" s="28">
        <v>1.1419999999999999</v>
      </c>
      <c r="M163" s="28">
        <v>1.65887837000012</v>
      </c>
      <c r="N163" s="28">
        <v>1.87022645308317</v>
      </c>
      <c r="O163" s="28">
        <v>0.3428704377963</v>
      </c>
      <c r="P163" s="28">
        <v>0.73189390522471698</v>
      </c>
      <c r="Q163" s="28">
        <v>1.2778017331654501</v>
      </c>
      <c r="R163" s="36">
        <v>0.58430239559653196</v>
      </c>
      <c r="S163" s="28">
        <v>2.39</v>
      </c>
      <c r="T163" s="28">
        <v>1.1024563066372959</v>
      </c>
      <c r="U163" s="35" t="str">
        <f t="shared" si="2"/>
        <v>2018Interruptions/customer</v>
      </c>
    </row>
    <row r="164" spans="4:21" ht="15">
      <c r="D164" s="132" t="s">
        <v>182</v>
      </c>
      <c r="E164" s="177" t="s">
        <v>32</v>
      </c>
      <c r="F164" s="28">
        <v>0.63424599999999998</v>
      </c>
      <c r="G164" s="28">
        <v>0.66</v>
      </c>
      <c r="H164" s="28">
        <v>0.82332106960351603</v>
      </c>
      <c r="I164" s="28">
        <v>1.8747</v>
      </c>
      <c r="J164" s="28">
        <v>0.76917000000000002</v>
      </c>
      <c r="K164" s="28">
        <v>2.3006000000000002</v>
      </c>
      <c r="L164" s="28">
        <v>1.131</v>
      </c>
      <c r="M164" s="28">
        <v>1.55849945199989</v>
      </c>
      <c r="N164" s="28">
        <v>1.76538784092649</v>
      </c>
      <c r="O164" s="28">
        <v>0.25695310129795002</v>
      </c>
      <c r="P164" s="28">
        <v>0.79510822338715603</v>
      </c>
      <c r="Q164" s="28">
        <v>1.4421849094143</v>
      </c>
      <c r="R164" s="36">
        <v>0.58999000000000001</v>
      </c>
      <c r="S164" s="28">
        <v>2.3959999999999999</v>
      </c>
      <c r="T164" s="28">
        <v>1.1280097228104555</v>
      </c>
      <c r="U164" s="35" t="str">
        <f t="shared" si="2"/>
        <v>2019Interruptions/customer</v>
      </c>
    </row>
    <row r="165" spans="4:21" ht="15">
      <c r="D165" s="132" t="s">
        <v>182</v>
      </c>
      <c r="E165" s="177" t="s">
        <v>33</v>
      </c>
      <c r="F165" s="28">
        <v>0.48943500000000001</v>
      </c>
      <c r="G165" s="28">
        <v>0.68397513183544001</v>
      </c>
      <c r="H165" s="28">
        <v>0.78570038882809601</v>
      </c>
      <c r="I165" s="28">
        <v>1.7655563228995801</v>
      </c>
      <c r="J165" s="28">
        <v>0.76370000000000005</v>
      </c>
      <c r="K165" s="28">
        <v>2.4253</v>
      </c>
      <c r="L165" s="28">
        <v>0.9</v>
      </c>
      <c r="M165" s="28">
        <v>1.4751316490000199</v>
      </c>
      <c r="N165" s="28">
        <v>1.78442288798798</v>
      </c>
      <c r="O165" s="28">
        <v>0.38689628539017001</v>
      </c>
      <c r="P165" s="28">
        <v>0.80279357905400095</v>
      </c>
      <c r="Q165" s="28">
        <v>1.2498276241999999</v>
      </c>
      <c r="R165" s="36">
        <v>0.53756000000000004</v>
      </c>
      <c r="S165" s="28">
        <v>2.3559999999999999</v>
      </c>
      <c r="T165" s="28">
        <v>1.0879435769806172</v>
      </c>
      <c r="U165" s="35" t="str">
        <f t="shared" si="2"/>
        <v>2020Interruptions/customer</v>
      </c>
    </row>
    <row r="166" spans="4:21" ht="15">
      <c r="D166" s="132" t="s">
        <v>182</v>
      </c>
      <c r="E166" s="177" t="s">
        <v>34</v>
      </c>
      <c r="F166" s="28">
        <v>0.52330399999999999</v>
      </c>
      <c r="G166" s="28">
        <v>0.56248750998800001</v>
      </c>
      <c r="H166" s="28">
        <v>0.61879756740457403</v>
      </c>
      <c r="I166" s="28">
        <v>1.7024547301093</v>
      </c>
      <c r="J166" s="28">
        <v>0.73709999999999998</v>
      </c>
      <c r="K166" s="28">
        <v>2.2235999999999998</v>
      </c>
      <c r="L166" s="28">
        <v>0.96</v>
      </c>
      <c r="M166" s="28">
        <v>1.53765561099991</v>
      </c>
      <c r="N166" s="28">
        <v>1.2583853914805601</v>
      </c>
      <c r="O166" s="28">
        <v>0.3262800837</v>
      </c>
      <c r="P166" s="28">
        <v>0.72545298862004204</v>
      </c>
      <c r="Q166" s="28">
        <v>1.2651522628</v>
      </c>
      <c r="R166" s="36">
        <v>0.41385</v>
      </c>
      <c r="S166" s="28">
        <v>2.2330000000000001</v>
      </c>
      <c r="T166" s="28">
        <v>0.98321637199741119</v>
      </c>
      <c r="U166" s="35" t="str">
        <f t="shared" si="2"/>
        <v>2021Interruptions/customer</v>
      </c>
    </row>
    <row r="167" spans="4:21" ht="15">
      <c r="D167" s="132" t="s">
        <v>185</v>
      </c>
      <c r="E167" s="177" t="s">
        <v>1</v>
      </c>
      <c r="F167" s="28">
        <v>2655</v>
      </c>
      <c r="G167" s="28">
        <v>26771</v>
      </c>
      <c r="H167" s="28">
        <v>17796</v>
      </c>
      <c r="I167" s="28">
        <v>11071</v>
      </c>
      <c r="J167" s="28">
        <v>20480</v>
      </c>
      <c r="K167" s="28">
        <v>13358</v>
      </c>
      <c r="L167" s="28">
        <v>10509</v>
      </c>
      <c r="M167" s="28">
        <v>4176</v>
      </c>
      <c r="N167" s="28">
        <v>7374</v>
      </c>
      <c r="O167" s="28">
        <v>5702</v>
      </c>
      <c r="P167" s="28">
        <v>4213</v>
      </c>
      <c r="Q167" s="28">
        <v>10024</v>
      </c>
      <c r="R167" s="36">
        <v>7665</v>
      </c>
      <c r="S167" s="28">
        <v>1431.8325600600001</v>
      </c>
      <c r="T167" s="28">
        <v>143225.83256005999</v>
      </c>
      <c r="U167" s="35" t="str">
        <f t="shared" si="2"/>
        <v>2006Forecast energy delivered</v>
      </c>
    </row>
    <row r="168" spans="4:21" ht="15">
      <c r="D168" s="132" t="s">
        <v>185</v>
      </c>
      <c r="E168" s="177" t="s">
        <v>2</v>
      </c>
      <c r="F168" s="28">
        <v>2694</v>
      </c>
      <c r="G168" s="28">
        <v>27236</v>
      </c>
      <c r="H168" s="28">
        <v>18091</v>
      </c>
      <c r="I168" s="28">
        <v>11269</v>
      </c>
      <c r="J168" s="28">
        <v>21305</v>
      </c>
      <c r="K168" s="28">
        <v>13650</v>
      </c>
      <c r="L168" s="28">
        <v>10690</v>
      </c>
      <c r="M168" s="28">
        <v>4297</v>
      </c>
      <c r="N168" s="28">
        <v>7588</v>
      </c>
      <c r="O168" s="28">
        <v>5803</v>
      </c>
      <c r="P168" s="28">
        <v>4264</v>
      </c>
      <c r="Q168" s="28">
        <v>10228</v>
      </c>
      <c r="R168" s="36">
        <v>7817</v>
      </c>
      <c r="S168" s="28">
        <v>1475.9749440599999</v>
      </c>
      <c r="T168" s="28">
        <v>146407.97494406</v>
      </c>
      <c r="U168" s="35" t="str">
        <f t="shared" si="2"/>
        <v>2007Forecast energy delivered</v>
      </c>
    </row>
    <row r="169" spans="4:21" ht="15">
      <c r="D169" s="132" t="s">
        <v>185</v>
      </c>
      <c r="E169" s="177" t="s">
        <v>3</v>
      </c>
      <c r="F169" s="28">
        <v>2733</v>
      </c>
      <c r="G169" s="28">
        <v>27843</v>
      </c>
      <c r="H169" s="28">
        <v>18483</v>
      </c>
      <c r="I169" s="28">
        <v>11455</v>
      </c>
      <c r="J169" s="28">
        <v>22250</v>
      </c>
      <c r="K169" s="28">
        <v>13944</v>
      </c>
      <c r="L169" s="28">
        <v>10869</v>
      </c>
      <c r="M169" s="28">
        <v>4110</v>
      </c>
      <c r="N169" s="28">
        <v>7785</v>
      </c>
      <c r="O169" s="28">
        <v>5901</v>
      </c>
      <c r="P169" s="28">
        <v>4302</v>
      </c>
      <c r="Q169" s="28">
        <v>10419</v>
      </c>
      <c r="R169" s="36">
        <v>7943</v>
      </c>
      <c r="S169" s="28">
        <v>1544.836950868</v>
      </c>
      <c r="T169" s="28">
        <v>149581.83695086799</v>
      </c>
      <c r="U169" s="35" t="str">
        <f t="shared" si="2"/>
        <v>2008Forecast energy delivered</v>
      </c>
    </row>
    <row r="170" spans="4:21" ht="15">
      <c r="D170" s="132" t="s">
        <v>185</v>
      </c>
      <c r="E170" s="177" t="s">
        <v>4</v>
      </c>
      <c r="F170" s="28">
        <v>2906.2736719999998</v>
      </c>
      <c r="G170" s="28">
        <v>28482</v>
      </c>
      <c r="H170" s="28">
        <v>18860</v>
      </c>
      <c r="I170" s="28">
        <v>11610</v>
      </c>
      <c r="J170" s="28">
        <v>23170</v>
      </c>
      <c r="K170" s="28">
        <v>14592</v>
      </c>
      <c r="L170" s="28">
        <v>10994</v>
      </c>
      <c r="M170" s="28">
        <v>4694</v>
      </c>
      <c r="N170" s="28">
        <v>7967</v>
      </c>
      <c r="O170" s="28">
        <v>5959</v>
      </c>
      <c r="P170" s="28">
        <v>4326</v>
      </c>
      <c r="Q170" s="28">
        <v>10605</v>
      </c>
      <c r="R170" s="36">
        <v>8046</v>
      </c>
      <c r="S170" s="28">
        <v>1576.2105789080001</v>
      </c>
      <c r="T170" s="28">
        <v>153787.48425090799</v>
      </c>
      <c r="U170" s="35" t="str">
        <f t="shared" si="2"/>
        <v>2009Forecast energy delivered</v>
      </c>
    </row>
    <row r="171" spans="4:21" ht="15">
      <c r="D171" s="132" t="s">
        <v>185</v>
      </c>
      <c r="E171" s="177" t="s">
        <v>5</v>
      </c>
      <c r="F171" s="28">
        <v>2933</v>
      </c>
      <c r="G171" s="28">
        <v>27948</v>
      </c>
      <c r="H171" s="28">
        <v>17373</v>
      </c>
      <c r="I171" s="28">
        <v>12092</v>
      </c>
      <c r="J171" s="28">
        <v>24085</v>
      </c>
      <c r="K171" s="28">
        <v>14889</v>
      </c>
      <c r="L171" s="28">
        <v>11119</v>
      </c>
      <c r="M171" s="28">
        <v>4625</v>
      </c>
      <c r="N171" s="28">
        <v>8173</v>
      </c>
      <c r="O171" s="28">
        <v>6014</v>
      </c>
      <c r="P171" s="28">
        <v>4357</v>
      </c>
      <c r="Q171" s="28">
        <v>10804</v>
      </c>
      <c r="R171" s="36">
        <v>8161</v>
      </c>
      <c r="S171" s="28">
        <v>1639.5304985099999</v>
      </c>
      <c r="T171" s="28">
        <v>154212.53049850999</v>
      </c>
      <c r="U171" s="35" t="str">
        <f t="shared" si="2"/>
        <v>2010Forecast energy delivered</v>
      </c>
    </row>
    <row r="172" spans="4:21" ht="15">
      <c r="D172" s="132" t="s">
        <v>185</v>
      </c>
      <c r="E172" s="177" t="s">
        <v>6</v>
      </c>
      <c r="F172" s="28">
        <v>2916</v>
      </c>
      <c r="G172" s="28">
        <v>28041</v>
      </c>
      <c r="H172" s="28">
        <v>17313</v>
      </c>
      <c r="I172" s="28">
        <v>12147</v>
      </c>
      <c r="J172" s="28">
        <v>22416</v>
      </c>
      <c r="K172" s="28">
        <v>15871</v>
      </c>
      <c r="L172" s="28">
        <v>11618</v>
      </c>
      <c r="M172" s="28">
        <v>4601</v>
      </c>
      <c r="N172" s="28">
        <v>7975</v>
      </c>
      <c r="O172" s="28">
        <v>6180</v>
      </c>
      <c r="P172" s="28">
        <v>4334</v>
      </c>
      <c r="Q172" s="28">
        <v>10726</v>
      </c>
      <c r="R172" s="36">
        <v>7936</v>
      </c>
      <c r="S172" s="28">
        <v>1642.5653151959998</v>
      </c>
      <c r="T172" s="28">
        <v>153716.565315196</v>
      </c>
      <c r="U172" s="35" t="str">
        <f t="shared" si="2"/>
        <v>2011Forecast energy delivered</v>
      </c>
    </row>
    <row r="173" spans="4:21" ht="15">
      <c r="D173" s="132" t="s">
        <v>185</v>
      </c>
      <c r="E173" s="177" t="s">
        <v>7</v>
      </c>
      <c r="F173" s="28">
        <v>2908</v>
      </c>
      <c r="G173" s="28">
        <v>27989</v>
      </c>
      <c r="H173" s="28">
        <v>17526</v>
      </c>
      <c r="I173" s="28">
        <v>12202</v>
      </c>
      <c r="J173" s="28">
        <v>23138</v>
      </c>
      <c r="K173" s="28">
        <v>16450</v>
      </c>
      <c r="L173" s="28">
        <v>11422</v>
      </c>
      <c r="M173" s="28">
        <v>4560</v>
      </c>
      <c r="N173" s="28">
        <v>7978</v>
      </c>
      <c r="O173" s="28">
        <v>6227</v>
      </c>
      <c r="P173" s="28">
        <v>4322</v>
      </c>
      <c r="Q173" s="28">
        <v>10795</v>
      </c>
      <c r="R173" s="36">
        <v>7964</v>
      </c>
      <c r="S173" s="28">
        <v>1639.6814168980002</v>
      </c>
      <c r="T173" s="28">
        <v>155120.68141689801</v>
      </c>
      <c r="U173" s="35" t="str">
        <f t="shared" si="2"/>
        <v>2012Forecast energy delivered</v>
      </c>
    </row>
    <row r="174" spans="4:21" ht="15">
      <c r="D174" s="132" t="s">
        <v>185</v>
      </c>
      <c r="E174" s="177" t="s">
        <v>8</v>
      </c>
      <c r="F174" s="28">
        <v>2898</v>
      </c>
      <c r="G174" s="28">
        <v>27673</v>
      </c>
      <c r="H174" s="28">
        <v>17967</v>
      </c>
      <c r="I174" s="28">
        <v>12258</v>
      </c>
      <c r="J174" s="28">
        <v>24042</v>
      </c>
      <c r="K174" s="28">
        <v>16874</v>
      </c>
      <c r="L174" s="28">
        <v>11264</v>
      </c>
      <c r="M174" s="28">
        <v>4467.18</v>
      </c>
      <c r="N174" s="28">
        <v>7961</v>
      </c>
      <c r="O174" s="28">
        <v>6218</v>
      </c>
      <c r="P174" s="28">
        <v>4271</v>
      </c>
      <c r="Q174" s="28">
        <v>10781</v>
      </c>
      <c r="R174" s="36">
        <v>7905</v>
      </c>
      <c r="S174" s="28">
        <v>1671.308002858</v>
      </c>
      <c r="T174" s="28">
        <v>156250.48800285798</v>
      </c>
      <c r="U174" s="35" t="str">
        <f t="shared" si="2"/>
        <v>2013Forecast energy delivered</v>
      </c>
    </row>
    <row r="175" spans="4:21" ht="15">
      <c r="D175" s="132" t="s">
        <v>185</v>
      </c>
      <c r="E175" s="177" t="s">
        <v>9</v>
      </c>
      <c r="F175" s="28">
        <v>2889</v>
      </c>
      <c r="G175" s="28">
        <v>27477</v>
      </c>
      <c r="H175" s="28">
        <v>18202</v>
      </c>
      <c r="I175" s="28">
        <v>12314</v>
      </c>
      <c r="J175" s="28">
        <v>24795</v>
      </c>
      <c r="K175" s="28">
        <v>17433</v>
      </c>
      <c r="L175" s="28">
        <v>11194</v>
      </c>
      <c r="M175" s="28">
        <v>4508.6329999999998</v>
      </c>
      <c r="N175" s="28">
        <v>7974</v>
      </c>
      <c r="O175" s="28">
        <v>6201</v>
      </c>
      <c r="P175" s="28">
        <v>4222</v>
      </c>
      <c r="Q175" s="28">
        <v>10761</v>
      </c>
      <c r="R175" s="36">
        <v>7842</v>
      </c>
      <c r="S175" s="28">
        <v>1718.6118825280003</v>
      </c>
      <c r="T175" s="28">
        <v>157531.244882528</v>
      </c>
      <c r="U175" s="35" t="str">
        <f t="shared" si="2"/>
        <v>2014Forecast energy delivered</v>
      </c>
    </row>
    <row r="176" spans="4:21" ht="15">
      <c r="D176" s="132" t="s">
        <v>185</v>
      </c>
      <c r="E176" s="177" t="s">
        <v>10</v>
      </c>
      <c r="F176" s="28">
        <v>2736.6883093771285</v>
      </c>
      <c r="G176" s="28">
        <v>25056.585532974619</v>
      </c>
      <c r="H176" s="28">
        <v>15367.173440133984</v>
      </c>
      <c r="I176" s="28">
        <v>11680.716200000001</v>
      </c>
      <c r="J176" s="28">
        <v>20628.622061546335</v>
      </c>
      <c r="K176" s="28">
        <v>14114.699588562162</v>
      </c>
      <c r="L176" s="28">
        <v>10418</v>
      </c>
      <c r="M176" s="28">
        <v>4550.6490000000003</v>
      </c>
      <c r="N176" s="28">
        <v>7448.7611258279067</v>
      </c>
      <c r="O176" s="28">
        <v>6371.387526506358</v>
      </c>
      <c r="P176" s="28">
        <v>4273.8258051271632</v>
      </c>
      <c r="Q176" s="28">
        <v>11086.558962024836</v>
      </c>
      <c r="R176" s="36">
        <v>7625.2860016002523</v>
      </c>
      <c r="S176" s="28">
        <v>1750.9817492679999</v>
      </c>
      <c r="T176" s="28">
        <v>143109.93530294872</v>
      </c>
      <c r="U176" s="35" t="str">
        <f t="shared" si="2"/>
        <v>2015Forecast energy delivered</v>
      </c>
    </row>
    <row r="177" spans="4:21" ht="15">
      <c r="D177" s="132" t="s">
        <v>185</v>
      </c>
      <c r="E177" s="177">
        <v>2016</v>
      </c>
      <c r="F177" s="28">
        <v>2729.814865106101</v>
      </c>
      <c r="G177" s="28">
        <v>24943.510941629684</v>
      </c>
      <c r="H177" s="28">
        <v>15244.675258714527</v>
      </c>
      <c r="I177" s="28">
        <v>11628.3436</v>
      </c>
      <c r="J177" s="28">
        <v>20568.609116181633</v>
      </c>
      <c r="K177" s="28">
        <v>14398.779136898393</v>
      </c>
      <c r="L177" s="28">
        <v>10510</v>
      </c>
      <c r="M177" s="28">
        <v>4081.3715496901718</v>
      </c>
      <c r="N177" s="28">
        <v>7456.4236152673539</v>
      </c>
      <c r="O177" s="28">
        <v>6565.9827553571449</v>
      </c>
      <c r="P177" s="28">
        <v>4325.8947483495995</v>
      </c>
      <c r="Q177" s="28">
        <v>11225.142605919991</v>
      </c>
      <c r="R177" s="36">
        <v>7585.3299656910922</v>
      </c>
      <c r="S177" s="28">
        <v>1812.1782020339999</v>
      </c>
      <c r="T177" s="28">
        <v>143076.05636083969</v>
      </c>
      <c r="U177" s="35" t="str">
        <f t="shared" si="2"/>
        <v>2016Forecast energy delivered</v>
      </c>
    </row>
    <row r="178" spans="4:21" ht="15">
      <c r="D178" s="132" t="s">
        <v>185</v>
      </c>
      <c r="E178" s="177">
        <v>2017</v>
      </c>
      <c r="F178" s="28">
        <v>2761.2822854721317</v>
      </c>
      <c r="G178" s="28">
        <v>24795.417983298725</v>
      </c>
      <c r="H178" s="28">
        <v>15259.192325523873</v>
      </c>
      <c r="I178" s="28">
        <v>11557.3428</v>
      </c>
      <c r="J178" s="28">
        <v>20504.339514081017</v>
      </c>
      <c r="K178" s="28">
        <v>14773.439985626268</v>
      </c>
      <c r="L178" s="28">
        <v>10530</v>
      </c>
      <c r="M178" s="28">
        <v>4073.9865383721799</v>
      </c>
      <c r="N178" s="28">
        <v>7457.5158714011832</v>
      </c>
      <c r="O178" s="28">
        <v>6725.8576917596665</v>
      </c>
      <c r="P178" s="28">
        <v>4343.7944073336439</v>
      </c>
      <c r="Q178" s="28">
        <v>11338.701273512059</v>
      </c>
      <c r="R178" s="36">
        <v>7600.2306826075292</v>
      </c>
      <c r="S178" s="28">
        <v>1779.5014095850001</v>
      </c>
      <c r="T178" s="28">
        <v>143500.60276857327</v>
      </c>
      <c r="U178" s="35" t="str">
        <f t="shared" si="2"/>
        <v>2017Forecast energy delivered</v>
      </c>
    </row>
    <row r="179" spans="4:21" ht="15">
      <c r="D179" s="132" t="s">
        <v>185</v>
      </c>
      <c r="E179" s="177">
        <v>2018</v>
      </c>
      <c r="F179" s="28">
        <v>2959</v>
      </c>
      <c r="G179" s="28">
        <v>25331.868201090612</v>
      </c>
      <c r="H179" s="28">
        <v>16313.072943351273</v>
      </c>
      <c r="I179" s="28">
        <v>12306.396000000001</v>
      </c>
      <c r="J179" s="28">
        <v>20547.595496480237</v>
      </c>
      <c r="K179" s="28">
        <v>15158.872528780497</v>
      </c>
      <c r="L179" s="28">
        <v>10467</v>
      </c>
      <c r="M179" s="28">
        <v>4186.7252899999994</v>
      </c>
      <c r="N179" s="28">
        <v>7452.7557542640679</v>
      </c>
      <c r="O179" s="28">
        <v>6846.7268543401087</v>
      </c>
      <c r="P179" s="28">
        <v>4406.0031231030725</v>
      </c>
      <c r="Q179" s="28">
        <v>11491.399741176056</v>
      </c>
      <c r="R179" s="36">
        <v>7672.5541805358362</v>
      </c>
      <c r="S179" s="28">
        <v>1766.942185470007</v>
      </c>
      <c r="T179" s="28">
        <v>146906.91229859181</v>
      </c>
      <c r="U179" s="35" t="str">
        <f t="shared" si="2"/>
        <v>2018Forecast energy delivered</v>
      </c>
    </row>
    <row r="180" spans="4:21" ht="15">
      <c r="D180" s="132" t="s">
        <v>185</v>
      </c>
      <c r="E180" s="177" t="s">
        <v>32</v>
      </c>
      <c r="F180" s="28">
        <v>2926</v>
      </c>
      <c r="G180" s="28">
        <v>25368.269887185634</v>
      </c>
      <c r="H180" s="28">
        <v>16312.978833564259</v>
      </c>
      <c r="I180" s="28">
        <v>12287.095000000001</v>
      </c>
      <c r="J180" s="28">
        <v>20680.618816818635</v>
      </c>
      <c r="K180" s="28">
        <v>15531.782640419862</v>
      </c>
      <c r="L180" s="28">
        <v>10447</v>
      </c>
      <c r="M180" s="28">
        <v>4196.5870659999991</v>
      </c>
      <c r="N180" s="28">
        <v>7448.8255624638614</v>
      </c>
      <c r="O180" s="28">
        <v>6942.216437080644</v>
      </c>
      <c r="P180" s="28">
        <v>4471.0508045460792</v>
      </c>
      <c r="Q180" s="28">
        <v>11646.230265384664</v>
      </c>
      <c r="R180" s="36">
        <v>7726.1047045438308</v>
      </c>
      <c r="S180" s="28">
        <v>1738.901512080341</v>
      </c>
      <c r="T180" s="28">
        <v>147723.66153008779</v>
      </c>
      <c r="U180" s="35" t="str">
        <f t="shared" si="2"/>
        <v>2019Forecast energy delivered</v>
      </c>
    </row>
    <row r="181" spans="4:21" ht="15">
      <c r="D181" s="132" t="s">
        <v>185</v>
      </c>
      <c r="E181" s="177" t="s">
        <v>33</v>
      </c>
      <c r="F181" s="28">
        <v>2914</v>
      </c>
      <c r="G181" s="28">
        <v>25522.391427207473</v>
      </c>
      <c r="H181" s="28">
        <v>16621.350436486155</v>
      </c>
      <c r="I181" s="28">
        <v>12288.60200000001</v>
      </c>
      <c r="J181" s="28">
        <v>21121.280608584468</v>
      </c>
      <c r="K181" s="28">
        <v>15911.734070023906</v>
      </c>
      <c r="L181" s="28">
        <v>10430</v>
      </c>
      <c r="M181" s="28">
        <v>4208.4149880000004</v>
      </c>
      <c r="N181" s="28">
        <v>7461.6818922071016</v>
      </c>
      <c r="O181" s="28">
        <v>7028.3155820013335</v>
      </c>
      <c r="P181" s="28">
        <v>4537.3638234253776</v>
      </c>
      <c r="Q181" s="28">
        <v>11790.114879485121</v>
      </c>
      <c r="R181" s="36">
        <v>7776.5351457689167</v>
      </c>
      <c r="S181" s="28">
        <v>1725.6762669132038</v>
      </c>
      <c r="T181" s="28">
        <v>149337.46112010308</v>
      </c>
      <c r="U181" s="35" t="str">
        <f t="shared" si="2"/>
        <v>2020Forecast energy delivered</v>
      </c>
    </row>
    <row r="182" spans="4:21" ht="15">
      <c r="D182" s="132" t="s">
        <v>185</v>
      </c>
      <c r="E182" s="177" t="s">
        <v>34</v>
      </c>
      <c r="F182" s="28">
        <v>2900</v>
      </c>
      <c r="G182" s="28">
        <v>25509.228349981509</v>
      </c>
      <c r="H182" s="28">
        <v>16729.809169725871</v>
      </c>
      <c r="I182" s="28">
        <v>12272.195999999998</v>
      </c>
      <c r="J182" s="28">
        <v>21222.554544767099</v>
      </c>
      <c r="K182" s="28">
        <v>13652.634132927305</v>
      </c>
      <c r="L182" s="28">
        <v>9639.3009999999995</v>
      </c>
      <c r="M182" s="28">
        <v>4220.2191670000002</v>
      </c>
      <c r="N182" s="28">
        <v>7335.9969451155375</v>
      </c>
      <c r="O182" s="28">
        <v>5802.6136978212298</v>
      </c>
      <c r="P182" s="28">
        <v>4440.9807397262302</v>
      </c>
      <c r="Q182" s="28">
        <v>11053.181898931487</v>
      </c>
      <c r="R182" s="36">
        <v>7603.8401290704105</v>
      </c>
      <c r="S182" s="28">
        <v>1725.7138620477353</v>
      </c>
      <c r="T182" s="28">
        <v>144108.26963711443</v>
      </c>
      <c r="U182" s="35" t="str">
        <f t="shared" si="2"/>
        <v>2021Forecast energy delivered</v>
      </c>
    </row>
    <row r="183" spans="4:21" ht="15">
      <c r="D183" s="132" t="s">
        <v>189</v>
      </c>
      <c r="E183" s="177" t="s">
        <v>1</v>
      </c>
      <c r="F183" s="28">
        <v>2758.2599927732258</v>
      </c>
      <c r="G183" s="28">
        <v>30120.253331129854</v>
      </c>
      <c r="H183" s="28">
        <v>17196</v>
      </c>
      <c r="I183" s="28">
        <v>11964.840000000002</v>
      </c>
      <c r="J183" s="28">
        <v>20618</v>
      </c>
      <c r="K183" s="28">
        <v>13486.171</v>
      </c>
      <c r="L183" s="28">
        <v>10954.5</v>
      </c>
      <c r="M183" s="28">
        <v>4448.6720436592741</v>
      </c>
      <c r="N183" s="28">
        <v>7397.9400000000005</v>
      </c>
      <c r="O183" s="28">
        <v>5974.9926469298298</v>
      </c>
      <c r="P183" s="28">
        <v>4278.87</v>
      </c>
      <c r="Q183" s="28">
        <v>10147.79959055146</v>
      </c>
      <c r="R183" s="36">
        <v>7915.3400000000011</v>
      </c>
      <c r="S183" s="28">
        <v>1431.8325600600001</v>
      </c>
      <c r="T183" s="28">
        <v>148693.47116510363</v>
      </c>
      <c r="U183" s="35" t="str">
        <f t="shared" si="2"/>
        <v>2006Actual energy delivered</v>
      </c>
    </row>
    <row r="184" spans="4:21" ht="15">
      <c r="D184" s="132" t="s">
        <v>189</v>
      </c>
      <c r="E184" s="177" t="s">
        <v>2</v>
      </c>
      <c r="F184" s="28">
        <v>2820.8384251741936</v>
      </c>
      <c r="G184" s="28">
        <v>30441.837283128789</v>
      </c>
      <c r="H184" s="28">
        <v>17482.559368937182</v>
      </c>
      <c r="I184" s="28">
        <v>11974.119999999999</v>
      </c>
      <c r="J184" s="28">
        <v>20707</v>
      </c>
      <c r="K184" s="28">
        <v>13576.44</v>
      </c>
      <c r="L184" s="28">
        <v>11258.599999999999</v>
      </c>
      <c r="M184" s="28">
        <v>4417.0736412828683</v>
      </c>
      <c r="N184" s="28">
        <v>7500.023000000001</v>
      </c>
      <c r="O184" s="28">
        <v>6079.2982329258302</v>
      </c>
      <c r="P184" s="28">
        <v>4378.72</v>
      </c>
      <c r="Q184" s="28">
        <v>10299.201244249914</v>
      </c>
      <c r="R184" s="36">
        <v>7972.7465784395108</v>
      </c>
      <c r="S184" s="28">
        <v>1475.9749440599999</v>
      </c>
      <c r="T184" s="28">
        <v>150384.43271819828</v>
      </c>
      <c r="U184" s="35" t="str">
        <f t="shared" si="2"/>
        <v>2007Actual energy delivered</v>
      </c>
    </row>
    <row r="185" spans="4:21" ht="15">
      <c r="D185" s="132" t="s">
        <v>189</v>
      </c>
      <c r="E185" s="177" t="s">
        <v>3</v>
      </c>
      <c r="F185" s="28">
        <v>2847.3026528387099</v>
      </c>
      <c r="G185" s="28">
        <v>30555.278457618406</v>
      </c>
      <c r="H185" s="28">
        <v>18111.697</v>
      </c>
      <c r="I185" s="28">
        <v>12036.900000000007</v>
      </c>
      <c r="J185" s="28">
        <v>21155</v>
      </c>
      <c r="K185" s="28">
        <v>13813.451000000001</v>
      </c>
      <c r="L185" s="28">
        <v>11344.300000000001</v>
      </c>
      <c r="M185" s="28">
        <v>4441.0496229999999</v>
      </c>
      <c r="N185" s="28">
        <v>7885.9659999999994</v>
      </c>
      <c r="O185" s="28">
        <v>6099.5968399551211</v>
      </c>
      <c r="P185" s="28">
        <v>4489.68</v>
      </c>
      <c r="Q185" s="28">
        <v>10510.327417061562</v>
      </c>
      <c r="R185" s="36">
        <v>7895.8596747079473</v>
      </c>
      <c r="S185" s="28">
        <v>1544.836950868</v>
      </c>
      <c r="T185" s="28">
        <v>152731.24561604974</v>
      </c>
      <c r="U185" s="35" t="str">
        <f t="shared" si="2"/>
        <v>2008Actual energy delivered</v>
      </c>
    </row>
    <row r="186" spans="4:21" ht="15">
      <c r="D186" s="132" t="s">
        <v>189</v>
      </c>
      <c r="E186" s="177" t="s">
        <v>4</v>
      </c>
      <c r="F186" s="28">
        <v>2872.9189710000005</v>
      </c>
      <c r="G186" s="28">
        <v>30707.253764586232</v>
      </c>
      <c r="H186" s="28">
        <v>17425.962</v>
      </c>
      <c r="I186" s="28">
        <v>12121.430282999996</v>
      </c>
      <c r="J186" s="28">
        <v>21994</v>
      </c>
      <c r="K186" s="28">
        <v>14130.074000000002</v>
      </c>
      <c r="L186" s="28">
        <v>11266.700000000003</v>
      </c>
      <c r="M186" s="28">
        <v>4586.0503100572932</v>
      </c>
      <c r="N186" s="28">
        <v>7750.0279999999993</v>
      </c>
      <c r="O186" s="28">
        <v>6096.4719590413033</v>
      </c>
      <c r="P186" s="28">
        <v>4374.9699999999993</v>
      </c>
      <c r="Q186" s="28">
        <v>10490.717127596537</v>
      </c>
      <c r="R186" s="36">
        <v>8013.4135843710865</v>
      </c>
      <c r="S186" s="28">
        <v>1576.2105789080001</v>
      </c>
      <c r="T186" s="28">
        <v>153406.2005785605</v>
      </c>
      <c r="U186" s="35" t="str">
        <f t="shared" si="2"/>
        <v>2009Actual energy delivered</v>
      </c>
    </row>
    <row r="187" spans="4:21" ht="15">
      <c r="D187" s="132" t="s">
        <v>189</v>
      </c>
      <c r="E187" s="177" t="s">
        <v>5</v>
      </c>
      <c r="F187" s="28">
        <v>2896.4430109999998</v>
      </c>
      <c r="G187" s="28">
        <v>30533.414655190561</v>
      </c>
      <c r="H187" s="28">
        <v>17410.772999999994</v>
      </c>
      <c r="I187" s="28">
        <v>12103.520000000002</v>
      </c>
      <c r="J187" s="28">
        <v>22193</v>
      </c>
      <c r="K187" s="28">
        <v>14256.528</v>
      </c>
      <c r="L187" s="28">
        <v>11503.5</v>
      </c>
      <c r="M187" s="28">
        <v>4545.2267016629212</v>
      </c>
      <c r="N187" s="28">
        <v>7909.0960000000005</v>
      </c>
      <c r="O187" s="28">
        <v>6209.7110590538878</v>
      </c>
      <c r="P187" s="28">
        <v>4450.3100000000004</v>
      </c>
      <c r="Q187" s="28">
        <v>10678.105955435434</v>
      </c>
      <c r="R187" s="36">
        <v>8163.2832633727839</v>
      </c>
      <c r="S187" s="28">
        <v>1639.5304985099999</v>
      </c>
      <c r="T187" s="28">
        <v>154492.44214422558</v>
      </c>
      <c r="U187" s="35" t="str">
        <f t="shared" si="2"/>
        <v>2010Actual energy delivered</v>
      </c>
    </row>
    <row r="188" spans="4:21" ht="15">
      <c r="D188" s="132" t="s">
        <v>189</v>
      </c>
      <c r="E188" s="177" t="s">
        <v>6</v>
      </c>
      <c r="F188" s="28">
        <v>2909.8907380000001</v>
      </c>
      <c r="G188" s="28">
        <v>30569.629007553311</v>
      </c>
      <c r="H188" s="28">
        <v>17501.186278246005</v>
      </c>
      <c r="I188" s="28">
        <v>11943.293001</v>
      </c>
      <c r="J188" s="28">
        <v>21454</v>
      </c>
      <c r="K188" s="28">
        <v>13227.153</v>
      </c>
      <c r="L188" s="28">
        <v>11258.9</v>
      </c>
      <c r="M188" s="28">
        <v>4444.8157984202126</v>
      </c>
      <c r="N188" s="28">
        <v>7629.5309999999999</v>
      </c>
      <c r="O188" s="28">
        <v>6105.0505741951483</v>
      </c>
      <c r="P188" s="28">
        <v>4414.67</v>
      </c>
      <c r="Q188" s="28">
        <v>10470.676586587084</v>
      </c>
      <c r="R188" s="36">
        <v>8022.5268351517043</v>
      </c>
      <c r="S188" s="28">
        <v>1642.5653151959998</v>
      </c>
      <c r="T188" s="28">
        <v>151593.88813434949</v>
      </c>
      <c r="U188" s="35" t="str">
        <f t="shared" si="2"/>
        <v>2011Actual energy delivered</v>
      </c>
    </row>
    <row r="189" spans="4:21" ht="15">
      <c r="D189" s="132" t="s">
        <v>189</v>
      </c>
      <c r="E189" s="28" t="s">
        <v>7</v>
      </c>
      <c r="F189" s="28">
        <v>2891.1396340000001</v>
      </c>
      <c r="G189" s="28">
        <v>29344.733929410941</v>
      </c>
      <c r="H189" s="28">
        <v>16505.800201592276</v>
      </c>
      <c r="I189" s="28">
        <v>11853.304756999998</v>
      </c>
      <c r="J189" s="28">
        <v>21210</v>
      </c>
      <c r="K189" s="28">
        <v>13691.726000000001</v>
      </c>
      <c r="L189" s="28">
        <v>11018.6</v>
      </c>
      <c r="M189" s="28">
        <v>4317.9943187365006</v>
      </c>
      <c r="N189" s="28">
        <v>7594.7440000000006</v>
      </c>
      <c r="O189" s="28">
        <v>6085.1301230161098</v>
      </c>
      <c r="P189" s="28">
        <v>4364.37</v>
      </c>
      <c r="Q189" s="28">
        <v>10743.806137023679</v>
      </c>
      <c r="R189" s="36">
        <v>8120.6288165099559</v>
      </c>
      <c r="S189" s="28">
        <v>1639.6814168980002</v>
      </c>
      <c r="T189" s="28">
        <v>149381.65933418748</v>
      </c>
      <c r="U189" s="35" t="str">
        <f t="shared" si="2"/>
        <v>2012Actual energy delivered</v>
      </c>
    </row>
    <row r="190" spans="4:21" ht="15">
      <c r="D190" s="132" t="s">
        <v>189</v>
      </c>
      <c r="E190" s="28" t="s">
        <v>8</v>
      </c>
      <c r="F190" s="28">
        <v>2903.9244520000002</v>
      </c>
      <c r="G190" s="28">
        <v>26338.085908875</v>
      </c>
      <c r="H190" s="28">
        <v>16000.807428106311</v>
      </c>
      <c r="I190" s="28">
        <v>12291.140578</v>
      </c>
      <c r="J190" s="28">
        <v>21055</v>
      </c>
      <c r="K190" s="28">
        <v>13495.528</v>
      </c>
      <c r="L190" s="28">
        <v>11008.1</v>
      </c>
      <c r="M190" s="28">
        <v>4247.6620063958999</v>
      </c>
      <c r="N190" s="28">
        <v>7501</v>
      </c>
      <c r="O190" s="28">
        <v>5981.3549492096336</v>
      </c>
      <c r="P190" s="28">
        <v>4253.7161000000006</v>
      </c>
      <c r="Q190" s="28">
        <v>10555.881312208894</v>
      </c>
      <c r="R190" s="36">
        <v>7856.2712161410536</v>
      </c>
      <c r="S190" s="28">
        <v>1671.308002858</v>
      </c>
      <c r="T190" s="28">
        <v>145159.77995379479</v>
      </c>
      <c r="U190" s="35" t="str">
        <f t="shared" si="2"/>
        <v>2013Actual energy delivered</v>
      </c>
    </row>
    <row r="191" spans="4:21" ht="15">
      <c r="D191" s="132" t="s">
        <v>189</v>
      </c>
      <c r="E191" s="28" t="s">
        <v>9</v>
      </c>
      <c r="F191" s="28">
        <v>2829.7719999999995</v>
      </c>
      <c r="G191" s="28">
        <v>25523.446190067993</v>
      </c>
      <c r="H191" s="28">
        <v>15636.951096853021</v>
      </c>
      <c r="I191" s="28">
        <v>12029.802982677164</v>
      </c>
      <c r="J191" s="28">
        <v>20838.067203162998</v>
      </c>
      <c r="K191" s="28">
        <v>13716.244895035539</v>
      </c>
      <c r="L191" s="28">
        <v>10603.248000000001</v>
      </c>
      <c r="M191" s="28">
        <v>4111.7477722760314</v>
      </c>
      <c r="N191" s="28">
        <v>7447.6489589325638</v>
      </c>
      <c r="O191" s="28">
        <v>5919.4004886694674</v>
      </c>
      <c r="P191" s="28">
        <v>4135.5218560000003</v>
      </c>
      <c r="Q191" s="28">
        <v>10332.961489929503</v>
      </c>
      <c r="R191" s="36">
        <v>7696.3088217114109</v>
      </c>
      <c r="S191" s="28">
        <v>1718.6118825280003</v>
      </c>
      <c r="T191" s="28">
        <v>142539.73363784369</v>
      </c>
      <c r="U191" s="35" t="str">
        <f t="shared" si="2"/>
        <v>2014Actual energy delivered</v>
      </c>
    </row>
    <row r="192" spans="4:21" ht="15">
      <c r="D192" s="132" t="s">
        <v>189</v>
      </c>
      <c r="E192" s="28" t="s">
        <v>10</v>
      </c>
      <c r="F192" s="28">
        <v>2856.0600000000004</v>
      </c>
      <c r="G192" s="28">
        <v>25630.065756235213</v>
      </c>
      <c r="H192" s="28">
        <v>16127.500730873362</v>
      </c>
      <c r="I192" s="28">
        <v>12270.657441472908</v>
      </c>
      <c r="J192" s="28">
        <v>21154.47097101</v>
      </c>
      <c r="K192" s="28">
        <v>13656.127585073</v>
      </c>
      <c r="L192" s="28">
        <v>10342.495546872089</v>
      </c>
      <c r="M192" s="28">
        <v>4185.7266220000001</v>
      </c>
      <c r="N192" s="28">
        <v>7686.1017266240833</v>
      </c>
      <c r="O192" s="28">
        <v>5944.1730622222985</v>
      </c>
      <c r="P192" s="28">
        <v>4212.0177640000002</v>
      </c>
      <c r="Q192" s="28">
        <v>10712.655443826403</v>
      </c>
      <c r="R192" s="36">
        <v>7604.017314362889</v>
      </c>
      <c r="S192" s="28">
        <v>1750.9817492679999</v>
      </c>
      <c r="T192" s="28">
        <v>144133.05171384025</v>
      </c>
      <c r="U192" s="35" t="str">
        <f t="shared" si="2"/>
        <v>2015Actual energy delivered</v>
      </c>
    </row>
    <row r="193" spans="4:21" ht="15">
      <c r="D193" s="132" t="s">
        <v>189</v>
      </c>
      <c r="E193" s="28">
        <v>2016</v>
      </c>
      <c r="F193" s="28">
        <v>2876.1119615949106</v>
      </c>
      <c r="G193" s="28">
        <v>25617.656348245</v>
      </c>
      <c r="H193" s="28">
        <v>16645.296944436956</v>
      </c>
      <c r="I193" s="28">
        <v>12313.244188421209</v>
      </c>
      <c r="J193" s="28">
        <v>21138.128272039998</v>
      </c>
      <c r="K193" s="28">
        <v>13747.385347856451</v>
      </c>
      <c r="L193" s="28">
        <v>10355.115909569415</v>
      </c>
      <c r="M193" s="28">
        <v>4243.3220810000003</v>
      </c>
      <c r="N193" s="28">
        <v>7559.8541988025545</v>
      </c>
      <c r="O193" s="28">
        <v>5876</v>
      </c>
      <c r="P193" s="28">
        <v>4186.8922570000004</v>
      </c>
      <c r="Q193" s="28">
        <v>10657</v>
      </c>
      <c r="R193" s="36">
        <v>8067.9294112470843</v>
      </c>
      <c r="S193" s="28">
        <v>1812.1782020339999</v>
      </c>
      <c r="T193" s="28">
        <v>145096.11512224757</v>
      </c>
      <c r="U193" s="35" t="str">
        <f t="shared" si="2"/>
        <v>2016Actual energy delivered</v>
      </c>
    </row>
    <row r="194" spans="4:21" ht="15">
      <c r="D194" s="132" t="s">
        <v>189</v>
      </c>
      <c r="E194" s="28">
        <v>2017</v>
      </c>
      <c r="F194" s="28">
        <v>2914</v>
      </c>
      <c r="G194" s="28">
        <v>25668.780471195012</v>
      </c>
      <c r="H194" s="28">
        <v>16716.157015721194</v>
      </c>
      <c r="I194" s="28">
        <v>12388.536404142571</v>
      </c>
      <c r="J194" s="28">
        <v>21354.62835024</v>
      </c>
      <c r="K194" s="28">
        <v>13331.964149665801</v>
      </c>
      <c r="L194" s="28">
        <v>10214.620056368472</v>
      </c>
      <c r="M194" s="28">
        <v>4192.7450019999997</v>
      </c>
      <c r="N194" s="28">
        <v>7673.2611600435484</v>
      </c>
      <c r="O194" s="28">
        <v>5917.32</v>
      </c>
      <c r="P194" s="28">
        <v>4264.3874380000007</v>
      </c>
      <c r="Q194" s="28">
        <v>10720.33</v>
      </c>
      <c r="R194" s="36">
        <v>7844</v>
      </c>
      <c r="S194" s="28">
        <v>1779.5014095850001</v>
      </c>
      <c r="T194" s="28">
        <v>144980.2314569616</v>
      </c>
      <c r="U194" s="35" t="str">
        <f t="shared" si="2"/>
        <v>2017Actual energy delivered</v>
      </c>
    </row>
    <row r="195" spans="4:21" ht="15">
      <c r="D195" s="132" t="s">
        <v>189</v>
      </c>
      <c r="E195" s="28">
        <v>2018</v>
      </c>
      <c r="F195" s="28">
        <v>2852</v>
      </c>
      <c r="G195" s="28">
        <v>25387</v>
      </c>
      <c r="H195" s="28">
        <v>16639.359420824949</v>
      </c>
      <c r="I195" s="28">
        <v>12532.743999999999</v>
      </c>
      <c r="J195" s="28">
        <v>21261.95727436</v>
      </c>
      <c r="K195" s="28">
        <v>13243.175958468999</v>
      </c>
      <c r="L195" s="28">
        <v>10153.866861921535</v>
      </c>
      <c r="M195" s="28">
        <v>4293.0444434479987</v>
      </c>
      <c r="N195" s="28">
        <v>7570.2769071659204</v>
      </c>
      <c r="O195" s="28">
        <v>5823.7689717774501</v>
      </c>
      <c r="P195" s="28">
        <v>4218.7103520000001</v>
      </c>
      <c r="Q195" s="28">
        <v>10752.714777889918</v>
      </c>
      <c r="R195" s="36">
        <v>7666.5935195514658</v>
      </c>
      <c r="S195" s="28">
        <v>1730.4779350000001</v>
      </c>
      <c r="T195" s="28">
        <v>144125.69042240822</v>
      </c>
      <c r="U195" s="35" t="str">
        <f t="shared" si="2"/>
        <v>2018Actual energy delivered</v>
      </c>
    </row>
    <row r="196" spans="4:21" ht="15">
      <c r="D196" s="132" t="s">
        <v>189</v>
      </c>
      <c r="E196" s="28">
        <v>2019</v>
      </c>
      <c r="F196" s="28">
        <v>2886.2457940000004</v>
      </c>
      <c r="G196" s="28">
        <v>25424</v>
      </c>
      <c r="H196" s="28">
        <v>16758.896350652896</v>
      </c>
      <c r="I196" s="28">
        <v>12730.251</v>
      </c>
      <c r="J196" s="28">
        <v>21427</v>
      </c>
      <c r="K196" s="28">
        <v>13504</v>
      </c>
      <c r="L196" s="28">
        <v>10050.961123487396</v>
      </c>
      <c r="M196" s="28">
        <v>4320.7732638806638</v>
      </c>
      <c r="N196" s="28">
        <v>7658.2961505345875</v>
      </c>
      <c r="O196" s="28">
        <v>5812</v>
      </c>
      <c r="P196" s="28">
        <v>4228.6504601656161</v>
      </c>
      <c r="Q196" s="28">
        <v>10882</v>
      </c>
      <c r="R196" s="36">
        <v>7693</v>
      </c>
      <c r="S196" s="28">
        <v>1717.6420000000001</v>
      </c>
      <c r="T196" s="28">
        <v>145093.71614272118</v>
      </c>
      <c r="U196" s="35" t="str">
        <f t="shared" si="2"/>
        <v>2019Actual energy delivered</v>
      </c>
    </row>
    <row r="197" spans="4:21" ht="15">
      <c r="D197" s="132" t="s">
        <v>189</v>
      </c>
      <c r="E197" s="28">
        <v>2020</v>
      </c>
      <c r="F197" s="28">
        <v>2854.9406302800003</v>
      </c>
      <c r="G197" s="28">
        <v>24933</v>
      </c>
      <c r="H197" s="28">
        <v>16511.359433517937</v>
      </c>
      <c r="I197" s="28">
        <v>12450.349999999999</v>
      </c>
      <c r="J197" s="28">
        <v>21142</v>
      </c>
      <c r="K197" s="28">
        <v>13567</v>
      </c>
      <c r="L197" s="28">
        <v>9849.6525178623615</v>
      </c>
      <c r="M197" s="28">
        <v>4401.1362683291673</v>
      </c>
      <c r="N197" s="28">
        <v>7460.3336079387327</v>
      </c>
      <c r="O197" s="28">
        <v>5177</v>
      </c>
      <c r="P197" s="28">
        <v>4106.5999422816358</v>
      </c>
      <c r="Q197" s="28">
        <v>10648</v>
      </c>
      <c r="R197" s="36">
        <v>7501</v>
      </c>
      <c r="S197" s="28">
        <v>1666.5700000000002</v>
      </c>
      <c r="T197" s="28">
        <v>142268.94240020984</v>
      </c>
      <c r="U197" s="35" t="str">
        <f t="shared" si="2"/>
        <v>2020Actual energy delivered</v>
      </c>
    </row>
    <row r="198" spans="4:21" ht="15">
      <c r="D198" s="132" t="s">
        <v>189</v>
      </c>
      <c r="E198" s="28">
        <v>2021</v>
      </c>
      <c r="F198" s="28">
        <v>2851</v>
      </c>
      <c r="G198" s="28">
        <v>24456</v>
      </c>
      <c r="H198" s="28">
        <v>16716.87009328109</v>
      </c>
      <c r="I198" s="28">
        <v>12440</v>
      </c>
      <c r="J198" s="28">
        <v>21133</v>
      </c>
      <c r="K198" s="28">
        <v>13477</v>
      </c>
      <c r="L198" s="28">
        <v>9726</v>
      </c>
      <c r="M198" s="28">
        <v>4482.635559764999</v>
      </c>
      <c r="N198" s="28">
        <v>7465.3825386742265</v>
      </c>
      <c r="O198" s="28">
        <v>5124</v>
      </c>
      <c r="P198" s="28">
        <v>4108.5249032816355</v>
      </c>
      <c r="Q198" s="28">
        <v>10776</v>
      </c>
      <c r="R198" s="36">
        <v>7487</v>
      </c>
      <c r="S198" s="28">
        <v>1645.9299999999998</v>
      </c>
      <c r="T198" s="28">
        <v>141889.34309500194</v>
      </c>
      <c r="U198" s="35" t="str">
        <f t="shared" si="2"/>
        <v>2021Actual energy delivered</v>
      </c>
    </row>
    <row r="199" spans="4:21" ht="15">
      <c r="D199" s="132" t="s">
        <v>127</v>
      </c>
      <c r="E199" s="28" t="s">
        <v>1</v>
      </c>
      <c r="F199" s="28">
        <v>154.51</v>
      </c>
      <c r="G199" s="28">
        <v>1546.1945000000039</v>
      </c>
      <c r="H199" s="28">
        <v>849.54829330195287</v>
      </c>
      <c r="I199" s="28">
        <v>799.02800000000002</v>
      </c>
      <c r="J199" s="28">
        <v>1212.0635623809519</v>
      </c>
      <c r="K199" s="28">
        <v>624.13</v>
      </c>
      <c r="L199" s="28">
        <v>778.83900000000006</v>
      </c>
      <c r="M199" s="28">
        <v>250.64252420131081</v>
      </c>
      <c r="N199" s="28">
        <v>605.4079999999999</v>
      </c>
      <c r="O199" s="28">
        <v>294.97165817284821</v>
      </c>
      <c r="P199" s="28">
        <v>293.1754999999996</v>
      </c>
      <c r="Q199" s="28">
        <v>663.96635730242417</v>
      </c>
      <c r="R199" s="36">
        <v>612.72799999999995</v>
      </c>
      <c r="S199" s="28">
        <v>67.108999999999995</v>
      </c>
      <c r="T199" s="28">
        <v>8752.3143953594918</v>
      </c>
      <c r="U199" s="35" t="str">
        <f t="shared" si="2"/>
        <v>2006Customer numbers</v>
      </c>
    </row>
    <row r="200" spans="4:21" ht="15">
      <c r="D200" s="132" t="s">
        <v>127</v>
      </c>
      <c r="E200" s="28" t="s">
        <v>2</v>
      </c>
      <c r="F200" s="28">
        <v>156.36000000000001</v>
      </c>
      <c r="G200" s="28">
        <v>1561.6139999999991</v>
      </c>
      <c r="H200" s="28">
        <v>859.72230529925241</v>
      </c>
      <c r="I200" s="28">
        <v>805.19</v>
      </c>
      <c r="J200" s="28">
        <v>1236.1009766666621</v>
      </c>
      <c r="K200" s="28">
        <v>635.12300000000005</v>
      </c>
      <c r="L200" s="28">
        <v>779.42600000000004</v>
      </c>
      <c r="M200" s="28">
        <v>255.48438545676009</v>
      </c>
      <c r="N200" s="28">
        <v>616.58549999999968</v>
      </c>
      <c r="O200" s="28">
        <v>299.9512941855952</v>
      </c>
      <c r="P200" s="28">
        <v>299.11850000000032</v>
      </c>
      <c r="Q200" s="28">
        <v>675.82159009513009</v>
      </c>
      <c r="R200" s="36">
        <v>618.25</v>
      </c>
      <c r="S200" s="28">
        <v>67.838999999999999</v>
      </c>
      <c r="T200" s="28">
        <v>8866.5865517033999</v>
      </c>
      <c r="U200" s="35" t="str">
        <f t="shared" ref="U200:U263" si="3">E200&amp;D200</f>
        <v>2007Customer numbers</v>
      </c>
    </row>
    <row r="201" spans="4:21" ht="15">
      <c r="D201" s="132" t="s">
        <v>127</v>
      </c>
      <c r="E201" s="28" t="s">
        <v>3</v>
      </c>
      <c r="F201" s="28">
        <v>158.45500000000001</v>
      </c>
      <c r="G201" s="28">
        <v>1574.3179999999959</v>
      </c>
      <c r="H201" s="28">
        <v>869.65453679641757</v>
      </c>
      <c r="I201" s="28">
        <v>814.86500000000001</v>
      </c>
      <c r="J201" s="28">
        <v>1263.7629433333316</v>
      </c>
      <c r="K201" s="28">
        <v>647.72900000000004</v>
      </c>
      <c r="L201" s="28">
        <v>781.11</v>
      </c>
      <c r="M201" s="28">
        <v>260.4242594512512</v>
      </c>
      <c r="N201" s="28">
        <v>627.55250000000046</v>
      </c>
      <c r="O201" s="28">
        <v>303.15180398687761</v>
      </c>
      <c r="P201" s="28">
        <v>302.6274999999996</v>
      </c>
      <c r="Q201" s="28">
        <v>688.35643188222377</v>
      </c>
      <c r="R201" s="36">
        <v>624.09400000000005</v>
      </c>
      <c r="S201" s="28">
        <v>68.942999999999998</v>
      </c>
      <c r="T201" s="28">
        <v>8985.0439754500985</v>
      </c>
      <c r="U201" s="35" t="str">
        <f t="shared" si="3"/>
        <v>2008Customer numbers</v>
      </c>
    </row>
    <row r="202" spans="4:21" ht="15">
      <c r="D202" s="132" t="s">
        <v>127</v>
      </c>
      <c r="E202" s="28" t="s">
        <v>4</v>
      </c>
      <c r="F202" s="28">
        <v>161.09200000000001</v>
      </c>
      <c r="G202" s="28">
        <v>1586.138000000002</v>
      </c>
      <c r="H202" s="28">
        <v>878.61220779662017</v>
      </c>
      <c r="I202" s="28">
        <v>821.57799999999997</v>
      </c>
      <c r="J202" s="28">
        <v>1287.4356833333279</v>
      </c>
      <c r="K202" s="28">
        <v>663.21600000000001</v>
      </c>
      <c r="L202" s="28">
        <v>814.46699999999998</v>
      </c>
      <c r="M202" s="28">
        <v>265.46413023523559</v>
      </c>
      <c r="N202" s="28">
        <v>638.61350000000016</v>
      </c>
      <c r="O202" s="28">
        <v>305.98498426974078</v>
      </c>
      <c r="P202" s="28">
        <v>305.24299999999977</v>
      </c>
      <c r="Q202" s="28">
        <v>701.00454183504883</v>
      </c>
      <c r="R202" s="36">
        <v>628.12</v>
      </c>
      <c r="S202" s="28">
        <v>72.010999999999996</v>
      </c>
      <c r="T202" s="28">
        <v>9128.9800474699769</v>
      </c>
      <c r="U202" s="35" t="str">
        <f t="shared" si="3"/>
        <v>2009Customer numbers</v>
      </c>
    </row>
    <row r="203" spans="4:21" ht="15">
      <c r="D203" s="132" t="s">
        <v>127</v>
      </c>
      <c r="E203" s="28" t="s">
        <v>5</v>
      </c>
      <c r="F203" s="28">
        <v>164.9</v>
      </c>
      <c r="G203" s="28">
        <v>1596.8975000000021</v>
      </c>
      <c r="H203" s="28">
        <v>886.06429272155378</v>
      </c>
      <c r="I203" s="28">
        <v>825.21500000000003</v>
      </c>
      <c r="J203" s="28">
        <v>1307.5543333333301</v>
      </c>
      <c r="K203" s="28">
        <v>676.96</v>
      </c>
      <c r="L203" s="28">
        <v>826.96400000000006</v>
      </c>
      <c r="M203" s="28">
        <v>270.60602202186698</v>
      </c>
      <c r="N203" s="28">
        <v>645.69449999999983</v>
      </c>
      <c r="O203" s="28">
        <v>310.17496273258928</v>
      </c>
      <c r="P203" s="28">
        <v>309.59800000000047</v>
      </c>
      <c r="Q203" s="28">
        <v>715.21969663430514</v>
      </c>
      <c r="R203" s="36">
        <v>633.82299999999998</v>
      </c>
      <c r="S203" s="28">
        <v>74.34</v>
      </c>
      <c r="T203" s="28">
        <v>9244.0113074436485</v>
      </c>
      <c r="U203" s="35" t="str">
        <f t="shared" si="3"/>
        <v>2010Customer numbers</v>
      </c>
    </row>
    <row r="204" spans="4:21" ht="15">
      <c r="D204" s="132" t="s">
        <v>127</v>
      </c>
      <c r="E204" s="28" t="s">
        <v>6</v>
      </c>
      <c r="F204" s="28">
        <v>168.93700000000001</v>
      </c>
      <c r="G204" s="28">
        <v>1608.7345000000012</v>
      </c>
      <c r="H204" s="28">
        <v>895.08826980019739</v>
      </c>
      <c r="I204" s="28">
        <v>834.41700000000003</v>
      </c>
      <c r="J204" s="28">
        <v>1326.5635000000023</v>
      </c>
      <c r="K204" s="28">
        <v>688.95899999999995</v>
      </c>
      <c r="L204" s="28">
        <v>836.05499999999995</v>
      </c>
      <c r="M204" s="28">
        <v>275.85199999999946</v>
      </c>
      <c r="N204" s="28">
        <v>654.64099999999985</v>
      </c>
      <c r="O204" s="28">
        <v>314.43961807555559</v>
      </c>
      <c r="P204" s="28">
        <v>307.1910000000002</v>
      </c>
      <c r="Q204" s="28">
        <v>731.28152706414244</v>
      </c>
      <c r="R204" s="36">
        <v>641.12977419354809</v>
      </c>
      <c r="S204" s="28">
        <v>75.736999999999995</v>
      </c>
      <c r="T204" s="28">
        <v>9359.0261891334467</v>
      </c>
      <c r="U204" s="35" t="str">
        <f t="shared" si="3"/>
        <v>2011Customer numbers</v>
      </c>
    </row>
    <row r="205" spans="4:21" ht="15">
      <c r="D205" s="132" t="s">
        <v>127</v>
      </c>
      <c r="E205" s="28" t="s">
        <v>7</v>
      </c>
      <c r="F205" s="28">
        <v>173.18600000000001</v>
      </c>
      <c r="G205" s="28">
        <v>1621.658499999998</v>
      </c>
      <c r="H205" s="28">
        <v>903.746688393451</v>
      </c>
      <c r="I205" s="28">
        <v>838.38499999999999</v>
      </c>
      <c r="J205" s="28">
        <v>1343.8645000000013</v>
      </c>
      <c r="K205" s="28">
        <v>699.26400000000001</v>
      </c>
      <c r="L205" s="28">
        <v>844.15300000000002</v>
      </c>
      <c r="M205" s="28">
        <v>278.39200000000028</v>
      </c>
      <c r="N205" s="28">
        <v>668.70299999999975</v>
      </c>
      <c r="O205" s="28">
        <v>318.64322002329067</v>
      </c>
      <c r="P205" s="28">
        <v>312.8389999999996</v>
      </c>
      <c r="Q205" s="28">
        <v>743.56151547834031</v>
      </c>
      <c r="R205" s="36">
        <v>647.89200000000005</v>
      </c>
      <c r="S205" s="28">
        <v>77.028000000000006</v>
      </c>
      <c r="T205" s="28">
        <v>9471.3164238950812</v>
      </c>
      <c r="U205" s="35" t="str">
        <f t="shared" si="3"/>
        <v>2012Customer numbers</v>
      </c>
    </row>
    <row r="206" spans="4:21" ht="15">
      <c r="D206" s="132" t="s">
        <v>127</v>
      </c>
      <c r="E206" s="28" t="s">
        <v>8</v>
      </c>
      <c r="F206" s="28">
        <v>177.255</v>
      </c>
      <c r="G206" s="28">
        <v>1635.0525000000009</v>
      </c>
      <c r="H206" s="28">
        <v>919.384823899004</v>
      </c>
      <c r="I206" s="28">
        <v>844.24400000000003</v>
      </c>
      <c r="J206" s="28">
        <v>1359.7115000000006</v>
      </c>
      <c r="K206" s="28">
        <v>710.43100000000004</v>
      </c>
      <c r="L206" s="28">
        <v>847.76599999999996</v>
      </c>
      <c r="M206" s="28">
        <v>279.86799999999977</v>
      </c>
      <c r="N206" s="28">
        <v>681.29900000000021</v>
      </c>
      <c r="O206" s="28">
        <v>322.73581579787594</v>
      </c>
      <c r="P206" s="28">
        <v>319.59100000000018</v>
      </c>
      <c r="Q206" s="28">
        <v>753.91341676783861</v>
      </c>
      <c r="R206" s="36">
        <v>656.51599999999996</v>
      </c>
      <c r="S206" s="28">
        <v>78.622</v>
      </c>
      <c r="T206" s="28">
        <v>9586.3900564647192</v>
      </c>
      <c r="U206" s="35" t="str">
        <f t="shared" si="3"/>
        <v>2013Customer numbers</v>
      </c>
    </row>
    <row r="207" spans="4:21" ht="15">
      <c r="D207" s="132" t="s">
        <v>127</v>
      </c>
      <c r="E207" s="28" t="s">
        <v>9</v>
      </c>
      <c r="F207" s="28">
        <v>178.71</v>
      </c>
      <c r="G207" s="28">
        <v>1651.1595</v>
      </c>
      <c r="H207" s="28">
        <v>940.02850000000001</v>
      </c>
      <c r="I207" s="28">
        <v>854.23099999999999</v>
      </c>
      <c r="J207" s="28">
        <v>1376.4829999999999</v>
      </c>
      <c r="K207" s="28">
        <v>721.93</v>
      </c>
      <c r="L207" s="28">
        <v>851.76649999999995</v>
      </c>
      <c r="M207" s="28">
        <v>280.75</v>
      </c>
      <c r="N207" s="28">
        <v>685.19399999999985</v>
      </c>
      <c r="O207" s="28">
        <v>325.91715180561414</v>
      </c>
      <c r="P207" s="28">
        <v>325.92700000000013</v>
      </c>
      <c r="Q207" s="28">
        <v>765.24073900240546</v>
      </c>
      <c r="R207" s="36">
        <v>658.45299999999997</v>
      </c>
      <c r="S207" s="28">
        <v>80.971000000000004</v>
      </c>
      <c r="T207" s="28">
        <v>9696.7613908080184</v>
      </c>
      <c r="U207" s="35" t="str">
        <f t="shared" si="3"/>
        <v>2014Customer numbers</v>
      </c>
    </row>
    <row r="208" spans="4:21" ht="15">
      <c r="D208" s="132" t="s">
        <v>127</v>
      </c>
      <c r="E208" s="28" t="s">
        <v>10</v>
      </c>
      <c r="F208" s="28">
        <v>181.851</v>
      </c>
      <c r="G208" s="28">
        <v>1669.5585000000042</v>
      </c>
      <c r="H208" s="28">
        <v>955.83249999999998</v>
      </c>
      <c r="I208" s="28">
        <v>867.00099999999998</v>
      </c>
      <c r="J208" s="28">
        <v>1397.191</v>
      </c>
      <c r="K208" s="28">
        <v>728.29049999999995</v>
      </c>
      <c r="L208" s="28">
        <v>853.93899999999996</v>
      </c>
      <c r="M208" s="28">
        <v>283.05900000000003</v>
      </c>
      <c r="N208" s="28">
        <v>706.42399999999998</v>
      </c>
      <c r="O208" s="28">
        <v>327.90717472153295</v>
      </c>
      <c r="P208" s="28">
        <v>332.26700000000045</v>
      </c>
      <c r="Q208" s="28">
        <v>777.16100874878759</v>
      </c>
      <c r="R208" s="36">
        <v>664.54899999999998</v>
      </c>
      <c r="S208" s="28">
        <v>82.646000000000001</v>
      </c>
      <c r="T208" s="28">
        <v>9827.6766834703267</v>
      </c>
      <c r="U208" s="35" t="str">
        <f t="shared" si="3"/>
        <v>2015Customer numbers</v>
      </c>
    </row>
    <row r="209" spans="4:21" ht="15">
      <c r="D209" s="132" t="s">
        <v>127</v>
      </c>
      <c r="E209" s="28">
        <v>2016</v>
      </c>
      <c r="F209" s="28">
        <v>184.9615</v>
      </c>
      <c r="G209" s="28">
        <v>1688.281720658465</v>
      </c>
      <c r="H209" s="28">
        <v>968.35450000000003</v>
      </c>
      <c r="I209" s="28">
        <v>879.06449999999995</v>
      </c>
      <c r="J209" s="28">
        <v>1421.5219999999999</v>
      </c>
      <c r="K209" s="28">
        <v>739.35350000000005</v>
      </c>
      <c r="L209" s="28">
        <v>858.64649999999995</v>
      </c>
      <c r="M209" s="28">
        <v>285.32499999999999</v>
      </c>
      <c r="N209" s="28">
        <v>712.76700000000005</v>
      </c>
      <c r="O209" s="28">
        <v>336.07</v>
      </c>
      <c r="P209" s="28">
        <v>339.46699999999959</v>
      </c>
      <c r="Q209" s="28">
        <v>799.54</v>
      </c>
      <c r="R209" s="36">
        <v>669.82600000000002</v>
      </c>
      <c r="S209" s="28">
        <v>84.200999999999993</v>
      </c>
      <c r="T209" s="28">
        <v>9967.3802206584642</v>
      </c>
      <c r="U209" s="35" t="str">
        <f t="shared" si="3"/>
        <v>2016Customer numbers</v>
      </c>
    </row>
    <row r="210" spans="4:21" ht="15">
      <c r="D210" s="132" t="s">
        <v>127</v>
      </c>
      <c r="E210" s="28">
        <v>2017</v>
      </c>
      <c r="F210" s="28">
        <v>191.482</v>
      </c>
      <c r="G210" s="28">
        <v>1706.9134999999978</v>
      </c>
      <c r="H210" s="28">
        <v>984.22950000000003</v>
      </c>
      <c r="I210" s="28">
        <v>891.93449999999996</v>
      </c>
      <c r="J210" s="28">
        <v>1448.2470000000001</v>
      </c>
      <c r="K210" s="28">
        <v>745.50099999999998</v>
      </c>
      <c r="L210" s="28">
        <v>878.29949999999997</v>
      </c>
      <c r="M210" s="28">
        <v>287.65150009999996</v>
      </c>
      <c r="N210" s="28">
        <v>734.64400000000001</v>
      </c>
      <c r="O210" s="28">
        <v>339.4</v>
      </c>
      <c r="P210" s="28">
        <v>346.88700000000028</v>
      </c>
      <c r="Q210" s="28">
        <v>816.34900000000005</v>
      </c>
      <c r="R210" s="36">
        <v>676.80700000000002</v>
      </c>
      <c r="S210" s="28">
        <v>85.71</v>
      </c>
      <c r="T210" s="28">
        <v>10134.055500099999</v>
      </c>
      <c r="U210" s="35" t="str">
        <f t="shared" si="3"/>
        <v>2017Customer numbers</v>
      </c>
    </row>
    <row r="211" spans="4:21" ht="15">
      <c r="D211" s="132" t="s">
        <v>127</v>
      </c>
      <c r="E211" s="28">
        <v>2018</v>
      </c>
      <c r="F211" s="28">
        <v>197.53700000000001</v>
      </c>
      <c r="G211" s="28">
        <v>1727.2940000000001</v>
      </c>
      <c r="H211" s="28">
        <v>1005.562</v>
      </c>
      <c r="I211" s="28">
        <v>905.97</v>
      </c>
      <c r="J211" s="28">
        <v>1473.8050000000001</v>
      </c>
      <c r="K211" s="28">
        <v>752.14099999999996</v>
      </c>
      <c r="L211" s="28">
        <v>894.39700000000005</v>
      </c>
      <c r="M211" s="28">
        <v>287.93599999999998</v>
      </c>
      <c r="N211" s="28">
        <v>741.83600000000001</v>
      </c>
      <c r="O211" s="28">
        <v>342.66899999999998</v>
      </c>
      <c r="P211" s="28">
        <v>353.72899999999964</v>
      </c>
      <c r="Q211" s="28">
        <v>835.78099999999995</v>
      </c>
      <c r="R211" s="36">
        <v>685.02499999999998</v>
      </c>
      <c r="S211" s="28">
        <v>85.275999999999996</v>
      </c>
      <c r="T211" s="28">
        <v>10288.957999999999</v>
      </c>
      <c r="U211" s="35" t="str">
        <f t="shared" si="3"/>
        <v>2018Customer numbers</v>
      </c>
    </row>
    <row r="212" spans="4:21" ht="15">
      <c r="D212" s="132" t="s">
        <v>127</v>
      </c>
      <c r="E212" s="28" t="s">
        <v>32</v>
      </c>
      <c r="F212" s="28">
        <v>203.15700000000001</v>
      </c>
      <c r="G212" s="28">
        <v>1746.2739999999999</v>
      </c>
      <c r="H212" s="28">
        <v>1027.5854999999999</v>
      </c>
      <c r="I212" s="28">
        <v>916.47050000000002</v>
      </c>
      <c r="J212" s="28">
        <v>1496.317</v>
      </c>
      <c r="K212" s="28">
        <v>757.726</v>
      </c>
      <c r="L212" s="28">
        <v>906.19749999999976</v>
      </c>
      <c r="M212" s="28">
        <v>290.44600000000003</v>
      </c>
      <c r="N212" s="28">
        <v>762.38199999999995</v>
      </c>
      <c r="O212" s="28">
        <v>345.00900000000001</v>
      </c>
      <c r="P212" s="28">
        <v>360.43099999999981</v>
      </c>
      <c r="Q212" s="28">
        <v>853.77099999999996</v>
      </c>
      <c r="R212" s="36">
        <v>697.59400000000005</v>
      </c>
      <c r="S212" s="28">
        <v>85.742999999999995</v>
      </c>
      <c r="T212" s="28">
        <v>10449.103499999999</v>
      </c>
      <c r="U212" s="35" t="str">
        <f t="shared" si="3"/>
        <v>2019Customer numbers</v>
      </c>
    </row>
    <row r="213" spans="4:21" ht="15">
      <c r="D213" s="132" t="s">
        <v>127</v>
      </c>
      <c r="E213" s="28" t="s">
        <v>33</v>
      </c>
      <c r="F213" s="28">
        <v>207.23700000000397</v>
      </c>
      <c r="G213" s="28">
        <v>1762.079</v>
      </c>
      <c r="H213" s="28">
        <v>1049.1645000000001</v>
      </c>
      <c r="I213" s="28">
        <v>925.96600000000001</v>
      </c>
      <c r="J213" s="28">
        <v>1516.1980000000001</v>
      </c>
      <c r="K213" s="28">
        <v>762.303</v>
      </c>
      <c r="L213" s="28">
        <v>914.60299999999972</v>
      </c>
      <c r="M213" s="28">
        <v>293.94900000000001</v>
      </c>
      <c r="N213" s="28">
        <v>776.85400000000004</v>
      </c>
      <c r="O213" s="28">
        <v>346.46800000000002</v>
      </c>
      <c r="P213" s="28">
        <v>366.84100000000012</v>
      </c>
      <c r="Q213" s="28">
        <v>863.40800000000002</v>
      </c>
      <c r="R213" s="36">
        <v>703.11900000000003</v>
      </c>
      <c r="S213" s="28">
        <v>86.263000000000005</v>
      </c>
      <c r="T213" s="28">
        <v>10574.452500000005</v>
      </c>
      <c r="U213" s="35" t="str">
        <f t="shared" si="3"/>
        <v>2020Customer numbers</v>
      </c>
    </row>
    <row r="214" spans="4:21" ht="15">
      <c r="D214" s="132" t="s">
        <v>127</v>
      </c>
      <c r="E214" s="28" t="s">
        <v>34</v>
      </c>
      <c r="F214" s="28">
        <v>212.505</v>
      </c>
      <c r="G214" s="28">
        <v>1774.204</v>
      </c>
      <c r="H214" s="28">
        <v>1067.3489999999999</v>
      </c>
      <c r="I214" s="28">
        <v>935.17849999999999</v>
      </c>
      <c r="J214" s="28">
        <v>1535.4</v>
      </c>
      <c r="K214" s="28">
        <v>767.58299999999997</v>
      </c>
      <c r="L214" s="28">
        <v>920.84100000000001</v>
      </c>
      <c r="M214" s="28">
        <v>297.65600000000001</v>
      </c>
      <c r="N214" s="28">
        <v>784.24549999999999</v>
      </c>
      <c r="O214" s="28">
        <v>346.85500000000002</v>
      </c>
      <c r="P214" s="28">
        <v>369.33149999999995</v>
      </c>
      <c r="Q214" s="28">
        <v>877.93499999999995</v>
      </c>
      <c r="R214" s="36">
        <v>705.36699999999996</v>
      </c>
      <c r="S214" s="28">
        <v>83.236000000000004</v>
      </c>
      <c r="T214" s="28">
        <v>10677.6865</v>
      </c>
      <c r="U214" s="35" t="str">
        <f t="shared" si="3"/>
        <v>2021Customer numbers</v>
      </c>
    </row>
    <row r="215" spans="4:21" ht="15">
      <c r="D215" s="132" t="s">
        <v>194</v>
      </c>
      <c r="E215" s="177" t="s">
        <v>1</v>
      </c>
      <c r="F215" s="73">
        <v>4648.929884398789</v>
      </c>
      <c r="G215" s="73">
        <v>38742.394999999997</v>
      </c>
      <c r="H215" s="73">
        <v>32431.999999999993</v>
      </c>
      <c r="I215" s="73">
        <v>199551</v>
      </c>
      <c r="J215" s="73">
        <v>46658</v>
      </c>
      <c r="K215" s="73">
        <v>148353.43893726001</v>
      </c>
      <c r="L215" s="73">
        <v>84830.405693445093</v>
      </c>
      <c r="M215" s="73">
        <v>21209.899999999994</v>
      </c>
      <c r="N215" s="73">
        <v>41507.07</v>
      </c>
      <c r="O215" s="73">
        <v>3928.1648775000049</v>
      </c>
      <c r="P215" s="73">
        <v>5718.7325857356263</v>
      </c>
      <c r="Q215" s="73">
        <v>71676.861903062221</v>
      </c>
      <c r="R215" s="36">
        <v>12384</v>
      </c>
      <c r="S215" s="73">
        <v>5746.8345403556423</v>
      </c>
      <c r="T215" s="73">
        <v>717387.73342175735</v>
      </c>
      <c r="U215" s="35" t="str">
        <f t="shared" si="3"/>
        <v>2006Circuit length</v>
      </c>
    </row>
    <row r="216" spans="4:21" ht="15">
      <c r="D216" s="132" t="s">
        <v>194</v>
      </c>
      <c r="E216" s="177" t="s">
        <v>2</v>
      </c>
      <c r="F216" s="73">
        <v>4684.4700128946879</v>
      </c>
      <c r="G216" s="73">
        <v>38874.940199999997</v>
      </c>
      <c r="H216" s="73">
        <v>32832.000000000029</v>
      </c>
      <c r="I216" s="73">
        <v>189452</v>
      </c>
      <c r="J216" s="73">
        <v>47645</v>
      </c>
      <c r="K216" s="73">
        <v>150136.49844103999</v>
      </c>
      <c r="L216" s="73">
        <v>85326.120621562499</v>
      </c>
      <c r="M216" s="73">
        <v>21210.099999999995</v>
      </c>
      <c r="N216" s="73">
        <v>41835.892999999996</v>
      </c>
      <c r="O216" s="73">
        <v>4051.6606282999983</v>
      </c>
      <c r="P216" s="73">
        <v>5769.8560802295815</v>
      </c>
      <c r="Q216" s="73">
        <v>71930.500000000044</v>
      </c>
      <c r="R216" s="36">
        <v>12476.3</v>
      </c>
      <c r="S216" s="73">
        <v>5928.5377403095072</v>
      </c>
      <c r="T216" s="73">
        <v>712153.87672433641</v>
      </c>
      <c r="U216" s="35" t="str">
        <f t="shared" si="3"/>
        <v>2007Circuit length</v>
      </c>
    </row>
    <row r="217" spans="4:21" ht="15">
      <c r="D217" s="132" t="s">
        <v>194</v>
      </c>
      <c r="E217" s="177" t="s">
        <v>3</v>
      </c>
      <c r="F217" s="73">
        <v>4740.2956055649338</v>
      </c>
      <c r="G217" s="73">
        <v>39223.906199999998</v>
      </c>
      <c r="H217" s="73">
        <v>33299.000000000036</v>
      </c>
      <c r="I217" s="73">
        <v>185829</v>
      </c>
      <c r="J217" s="73">
        <v>48486</v>
      </c>
      <c r="K217" s="73">
        <v>150660.03925174003</v>
      </c>
      <c r="L217" s="73">
        <v>85821.835549680094</v>
      </c>
      <c r="M217" s="73">
        <v>21210.099999999995</v>
      </c>
      <c r="N217" s="73">
        <v>42110.843000000001</v>
      </c>
      <c r="O217" s="73">
        <v>4011.3894294894958</v>
      </c>
      <c r="P217" s="73">
        <v>5868.0882146803315</v>
      </c>
      <c r="Q217" s="73">
        <v>72120.499999999971</v>
      </c>
      <c r="R217" s="36">
        <v>12582.7</v>
      </c>
      <c r="S217" s="73">
        <v>6109.8233083711202</v>
      </c>
      <c r="T217" s="73">
        <v>712073.52055952593</v>
      </c>
      <c r="U217" s="35" t="str">
        <f t="shared" si="3"/>
        <v>2008Circuit length</v>
      </c>
    </row>
    <row r="218" spans="4:21" ht="15">
      <c r="D218" s="132" t="s">
        <v>194</v>
      </c>
      <c r="E218" s="177" t="s">
        <v>4</v>
      </c>
      <c r="F218" s="73">
        <v>4813.3259854913631</v>
      </c>
      <c r="G218" s="73">
        <v>39462.306199999992</v>
      </c>
      <c r="H218" s="73">
        <v>33579</v>
      </c>
      <c r="I218" s="73">
        <v>187750</v>
      </c>
      <c r="J218" s="73">
        <v>49427</v>
      </c>
      <c r="K218" s="73">
        <v>151770.05533772003</v>
      </c>
      <c r="L218" s="73">
        <v>86624.718035020604</v>
      </c>
      <c r="M218" s="73">
        <v>21267.799999999996</v>
      </c>
      <c r="N218" s="73">
        <v>42711.53100000001</v>
      </c>
      <c r="O218" s="73">
        <v>4044.0000000000045</v>
      </c>
      <c r="P218" s="73">
        <v>5926.7301500000012</v>
      </c>
      <c r="Q218" s="73">
        <v>72939.2301833276</v>
      </c>
      <c r="R218" s="36">
        <v>12537.499999999998</v>
      </c>
      <c r="S218" s="73">
        <v>6186.262751609097</v>
      </c>
      <c r="T218" s="73">
        <v>719039.45964316861</v>
      </c>
      <c r="U218" s="35" t="str">
        <f t="shared" si="3"/>
        <v>2009Circuit length</v>
      </c>
    </row>
    <row r="219" spans="4:21" ht="15">
      <c r="D219" s="132" t="s">
        <v>194</v>
      </c>
      <c r="E219" s="177" t="s">
        <v>5</v>
      </c>
      <c r="F219" s="73">
        <v>4886.0807436253835</v>
      </c>
      <c r="G219" s="73">
        <v>39745.275499999996</v>
      </c>
      <c r="H219" s="73">
        <v>33817.000000000015</v>
      </c>
      <c r="I219" s="73">
        <v>188634</v>
      </c>
      <c r="J219" s="73">
        <v>50117</v>
      </c>
      <c r="K219" s="73">
        <v>152579.65545786</v>
      </c>
      <c r="L219" s="73">
        <v>87208.550876580601</v>
      </c>
      <c r="M219" s="73">
        <v>21631.699999999997</v>
      </c>
      <c r="N219" s="73">
        <v>42968.715000000004</v>
      </c>
      <c r="O219" s="73">
        <v>4071.9143777547706</v>
      </c>
      <c r="P219" s="73">
        <v>5970.9719999999998</v>
      </c>
      <c r="Q219" s="73">
        <v>73498.507812622338</v>
      </c>
      <c r="R219" s="36">
        <v>12644.400000000001</v>
      </c>
      <c r="S219" s="73">
        <v>6308.3389161965979</v>
      </c>
      <c r="T219" s="73">
        <v>724082.11068463966</v>
      </c>
      <c r="U219" s="35" t="str">
        <f t="shared" si="3"/>
        <v>2010Circuit length</v>
      </c>
    </row>
    <row r="220" spans="4:21" ht="15">
      <c r="D220" s="132" t="s">
        <v>194</v>
      </c>
      <c r="E220" s="177" t="s">
        <v>6</v>
      </c>
      <c r="F220" s="73">
        <v>4989.9214909406546</v>
      </c>
      <c r="G220" s="73">
        <v>40272.423000000003</v>
      </c>
      <c r="H220" s="73">
        <v>34172.000000000022</v>
      </c>
      <c r="I220" s="73">
        <v>190592</v>
      </c>
      <c r="J220" s="73">
        <v>50771</v>
      </c>
      <c r="K220" s="73">
        <v>152729.53246680004</v>
      </c>
      <c r="L220" s="73">
        <v>87193.681406010815</v>
      </c>
      <c r="M220" s="73">
        <v>22027.1</v>
      </c>
      <c r="N220" s="73">
        <v>43213.93099999999</v>
      </c>
      <c r="O220" s="73">
        <v>4255</v>
      </c>
      <c r="P220" s="73">
        <v>6041.5939481495589</v>
      </c>
      <c r="Q220" s="73">
        <v>73133</v>
      </c>
      <c r="R220" s="36">
        <v>12725.4</v>
      </c>
      <c r="S220" s="73">
        <v>6459.9726695158806</v>
      </c>
      <c r="T220" s="73">
        <v>728576.55598141695</v>
      </c>
      <c r="U220" s="35" t="str">
        <f t="shared" si="3"/>
        <v>2011Circuit length</v>
      </c>
    </row>
    <row r="221" spans="4:21" ht="15">
      <c r="D221" s="132" t="s">
        <v>194</v>
      </c>
      <c r="E221" s="177" t="s">
        <v>7</v>
      </c>
      <c r="F221" s="73">
        <v>5107.7929082278642</v>
      </c>
      <c r="G221" s="73">
        <v>40626.292999999998</v>
      </c>
      <c r="H221" s="73">
        <v>34567.999999999971</v>
      </c>
      <c r="I221" s="73">
        <v>190819</v>
      </c>
      <c r="J221" s="73">
        <v>51342</v>
      </c>
      <c r="K221" s="73">
        <v>153747.85140545998</v>
      </c>
      <c r="L221" s="73">
        <v>87647.697035597812</v>
      </c>
      <c r="M221" s="73">
        <v>22222.099999999995</v>
      </c>
      <c r="N221" s="73">
        <v>43702.130999999994</v>
      </c>
      <c r="O221" s="73">
        <v>4274</v>
      </c>
      <c r="P221" s="73">
        <v>6102.4391066561302</v>
      </c>
      <c r="Q221" s="73">
        <v>73597</v>
      </c>
      <c r="R221" s="36">
        <v>12817.6</v>
      </c>
      <c r="S221" s="73">
        <v>6521.8216065389934</v>
      </c>
      <c r="T221" s="73">
        <v>733095.72606248059</v>
      </c>
      <c r="U221" s="35" t="str">
        <f t="shared" si="3"/>
        <v>2012Circuit length</v>
      </c>
    </row>
    <row r="222" spans="4:21" ht="15">
      <c r="D222" s="132" t="s">
        <v>194</v>
      </c>
      <c r="E222" s="177" t="s">
        <v>8</v>
      </c>
      <c r="F222" s="73">
        <v>5170.8114179603544</v>
      </c>
      <c r="G222" s="73">
        <v>40963.506000000001</v>
      </c>
      <c r="H222" s="73">
        <v>35028.999999999956</v>
      </c>
      <c r="I222" s="73">
        <v>191107</v>
      </c>
      <c r="J222" s="73">
        <v>51781</v>
      </c>
      <c r="K222" s="73">
        <v>150472.37732780748</v>
      </c>
      <c r="L222" s="73">
        <v>87882.27</v>
      </c>
      <c r="M222" s="73">
        <v>22335.899999999998</v>
      </c>
      <c r="N222" s="73">
        <v>43821.926999999996</v>
      </c>
      <c r="O222" s="73">
        <v>4318</v>
      </c>
      <c r="P222" s="73">
        <v>6134.8447602493752</v>
      </c>
      <c r="Q222" s="73">
        <v>73889</v>
      </c>
      <c r="R222" s="36">
        <v>12834.7</v>
      </c>
      <c r="S222" s="73">
        <v>6601.2018262221291</v>
      </c>
      <c r="T222" s="73">
        <v>732341.53833223926</v>
      </c>
      <c r="U222" s="35" t="str">
        <f t="shared" si="3"/>
        <v>2013Circuit length</v>
      </c>
    </row>
    <row r="223" spans="4:21" ht="15">
      <c r="D223" s="132" t="s">
        <v>194</v>
      </c>
      <c r="E223" s="177" t="s">
        <v>9</v>
      </c>
      <c r="F223" s="73">
        <v>5150.7849999999999</v>
      </c>
      <c r="G223" s="73">
        <v>41271.487999999998</v>
      </c>
      <c r="H223" s="73">
        <v>35492</v>
      </c>
      <c r="I223" s="73">
        <v>191156.07200000001</v>
      </c>
      <c r="J223" s="73">
        <v>52097.040999999997</v>
      </c>
      <c r="K223" s="73">
        <v>151121.81200000003</v>
      </c>
      <c r="L223" s="73">
        <v>88082.642999999996</v>
      </c>
      <c r="M223" s="73">
        <v>22495.899999999998</v>
      </c>
      <c r="N223" s="73">
        <v>44255.045791292308</v>
      </c>
      <c r="O223" s="73">
        <v>4481.4749609999999</v>
      </c>
      <c r="P223" s="73">
        <v>6160.5729462129302</v>
      </c>
      <c r="Q223" s="73">
        <v>74181.439139000009</v>
      </c>
      <c r="R223" s="36">
        <v>12823.415000000001</v>
      </c>
      <c r="S223" s="73">
        <v>6663.7507806682261</v>
      </c>
      <c r="T223" s="73">
        <v>735433.43961817375</v>
      </c>
      <c r="U223" s="35" t="str">
        <f t="shared" si="3"/>
        <v>2014Circuit length</v>
      </c>
    </row>
    <row r="224" spans="4:21" ht="15">
      <c r="D224" s="132" t="s">
        <v>194</v>
      </c>
      <c r="E224" s="177" t="s">
        <v>10</v>
      </c>
      <c r="F224" s="73">
        <v>5272.0840286099447</v>
      </c>
      <c r="G224" s="73">
        <v>41323.583938530021</v>
      </c>
      <c r="H224" s="73">
        <v>36005.181619000039</v>
      </c>
      <c r="I224" s="73">
        <v>191475.29249708584</v>
      </c>
      <c r="J224" s="73">
        <v>52564.709999999992</v>
      </c>
      <c r="K224" s="73">
        <v>152459.5</v>
      </c>
      <c r="L224" s="73">
        <v>88201</v>
      </c>
      <c r="M224" s="73">
        <v>22629.245000000003</v>
      </c>
      <c r="N224" s="73">
        <v>44349.203981000697</v>
      </c>
      <c r="O224" s="73">
        <v>4505.4781200000998</v>
      </c>
      <c r="P224" s="73">
        <v>6246.3146799999995</v>
      </c>
      <c r="Q224" s="73">
        <v>74451.769539998146</v>
      </c>
      <c r="R224" s="36">
        <v>12873.221765499999</v>
      </c>
      <c r="S224" s="73">
        <v>6845.0452486310751</v>
      </c>
      <c r="T224" s="73">
        <v>739201.63041835581</v>
      </c>
      <c r="U224" s="35" t="str">
        <f t="shared" si="3"/>
        <v>2015Circuit length</v>
      </c>
    </row>
    <row r="225" spans="4:29" ht="15">
      <c r="D225" s="132" t="s">
        <v>194</v>
      </c>
      <c r="E225" s="177">
        <v>2016</v>
      </c>
      <c r="F225" s="73">
        <v>5311.568670358678</v>
      </c>
      <c r="G225" s="73">
        <v>41453.210735954468</v>
      </c>
      <c r="H225" s="73">
        <v>36467.860999999953</v>
      </c>
      <c r="I225" s="73">
        <v>191945.32419558283</v>
      </c>
      <c r="J225" s="73">
        <v>53201.880000000005</v>
      </c>
      <c r="K225" s="73">
        <v>152254.63888915259</v>
      </c>
      <c r="L225" s="73">
        <v>88808</v>
      </c>
      <c r="M225" s="73">
        <v>22681.083000000002</v>
      </c>
      <c r="N225" s="73">
        <v>44703.183056999958</v>
      </c>
      <c r="O225" s="73">
        <v>4541.2</v>
      </c>
      <c r="P225" s="73">
        <v>6300.920291135978</v>
      </c>
      <c r="Q225" s="73">
        <v>74675.100000000006</v>
      </c>
      <c r="R225" s="36">
        <v>12875.46695939</v>
      </c>
      <c r="S225" s="73">
        <v>6944.8262185339463</v>
      </c>
      <c r="T225" s="73">
        <v>742164.2630171082</v>
      </c>
      <c r="U225" s="35" t="str">
        <f t="shared" si="3"/>
        <v>2016Circuit length</v>
      </c>
    </row>
    <row r="226" spans="4:29" ht="15">
      <c r="D226" s="132" t="s">
        <v>194</v>
      </c>
      <c r="E226" s="177">
        <v>2017</v>
      </c>
      <c r="F226" s="73">
        <v>5333</v>
      </c>
      <c r="G226" s="73">
        <v>41642.275513616267</v>
      </c>
      <c r="H226" s="73">
        <v>36993.039377000037</v>
      </c>
      <c r="I226" s="73">
        <v>192103.12437846052</v>
      </c>
      <c r="J226" s="73">
        <v>53757</v>
      </c>
      <c r="K226" s="73">
        <v>152491.37408922313</v>
      </c>
      <c r="L226" s="73">
        <v>88971</v>
      </c>
      <c r="M226" s="73">
        <v>22725.012999999999</v>
      </c>
      <c r="N226" s="73">
        <v>44906.807235999644</v>
      </c>
      <c r="O226" s="73">
        <v>4549.55</v>
      </c>
      <c r="P226" s="73">
        <v>6408.9907576530786</v>
      </c>
      <c r="Q226" s="73">
        <v>75120.61</v>
      </c>
      <c r="R226" s="36">
        <v>13342.25</v>
      </c>
      <c r="S226" s="73">
        <v>7014.7993669631633</v>
      </c>
      <c r="T226" s="73">
        <v>745358.83371891582</v>
      </c>
      <c r="U226" s="35" t="str">
        <f t="shared" si="3"/>
        <v>2017Circuit length</v>
      </c>
    </row>
    <row r="227" spans="4:29" ht="15">
      <c r="D227" s="132" t="s">
        <v>194</v>
      </c>
      <c r="E227" s="177">
        <v>2018</v>
      </c>
      <c r="F227" s="73">
        <v>5384.2018715489994</v>
      </c>
      <c r="G227" s="73">
        <v>41847</v>
      </c>
      <c r="H227" s="73">
        <v>37543.074809999962</v>
      </c>
      <c r="I227" s="73">
        <v>192203.6</v>
      </c>
      <c r="J227" s="73">
        <v>54266</v>
      </c>
      <c r="K227" s="73">
        <v>151975.9735270222</v>
      </c>
      <c r="L227" s="73">
        <v>89311</v>
      </c>
      <c r="M227" s="73">
        <v>22767.252000000004</v>
      </c>
      <c r="N227" s="73">
        <v>45114.59</v>
      </c>
      <c r="O227" s="73">
        <v>4535.9908390000001</v>
      </c>
      <c r="P227" s="73">
        <v>6567.6</v>
      </c>
      <c r="Q227" s="73">
        <v>75412.168957000002</v>
      </c>
      <c r="R227" s="36">
        <v>13381.789999999999</v>
      </c>
      <c r="S227" s="73">
        <v>7049</v>
      </c>
      <c r="T227" s="73">
        <v>747359.24200457113</v>
      </c>
      <c r="U227" s="35" t="str">
        <f t="shared" si="3"/>
        <v>2018Circuit length</v>
      </c>
    </row>
    <row r="228" spans="4:29" ht="15">
      <c r="D228" s="132" t="s">
        <v>194</v>
      </c>
      <c r="E228" s="25" t="s">
        <v>32</v>
      </c>
      <c r="F228" s="180">
        <v>5435.15285838</v>
      </c>
      <c r="G228" s="180">
        <v>42007</v>
      </c>
      <c r="H228" s="180">
        <v>38285.395107539909</v>
      </c>
      <c r="I228" s="180">
        <v>192537.93982799997</v>
      </c>
      <c r="J228" s="180">
        <v>54777</v>
      </c>
      <c r="K228" s="180">
        <v>152279.18298971487</v>
      </c>
      <c r="L228" s="180">
        <v>89298</v>
      </c>
      <c r="M228" s="180">
        <v>22862.294399999984</v>
      </c>
      <c r="N228" s="180">
        <v>45493.79</v>
      </c>
      <c r="O228" s="180">
        <v>4557.5199999999995</v>
      </c>
      <c r="P228" s="180">
        <v>6627.926915</v>
      </c>
      <c r="Q228" s="180">
        <v>75815.150000000009</v>
      </c>
      <c r="R228" s="180">
        <v>13407.810000000001</v>
      </c>
      <c r="S228" s="180">
        <v>7103.2629147000007</v>
      </c>
      <c r="T228" s="180">
        <v>750487.42501333484</v>
      </c>
      <c r="U228" s="35" t="str">
        <f t="shared" si="3"/>
        <v>2019Circuit length</v>
      </c>
      <c r="V228" s="153"/>
      <c r="W228" s="72"/>
      <c r="X228" s="72"/>
      <c r="Y228" s="72"/>
      <c r="Z228" s="72"/>
      <c r="AA228" s="72"/>
      <c r="AB228" s="72"/>
      <c r="AC228" s="72"/>
    </row>
    <row r="229" spans="4:29" ht="15">
      <c r="D229" s="132" t="s">
        <v>194</v>
      </c>
      <c r="E229" s="25" t="s">
        <v>33</v>
      </c>
      <c r="F229" s="180">
        <v>5610.1767300000001</v>
      </c>
      <c r="G229" s="180">
        <v>42294.520000000004</v>
      </c>
      <c r="H229" s="180">
        <v>38725.005837251862</v>
      </c>
      <c r="I229" s="180">
        <v>192685.01</v>
      </c>
      <c r="J229" s="180">
        <v>55190</v>
      </c>
      <c r="K229" s="180">
        <v>152896.20999999996</v>
      </c>
      <c r="L229" s="180">
        <v>89416</v>
      </c>
      <c r="M229" s="180">
        <v>22911.733999999997</v>
      </c>
      <c r="N229" s="180">
        <v>45734.090000000004</v>
      </c>
      <c r="O229" s="180">
        <v>4569.1409999999996</v>
      </c>
      <c r="P229" s="180">
        <v>6698.616614999999</v>
      </c>
      <c r="Q229" s="180">
        <v>76306.47</v>
      </c>
      <c r="R229" s="180">
        <v>13426.189999999999</v>
      </c>
      <c r="S229" s="180">
        <v>6991.0996945000006</v>
      </c>
      <c r="T229" s="180">
        <v>753454.26387675153</v>
      </c>
      <c r="U229" s="35" t="str">
        <f t="shared" si="3"/>
        <v>2020Circuit length</v>
      </c>
      <c r="V229" s="153"/>
      <c r="W229" s="72"/>
      <c r="X229" s="72"/>
      <c r="Y229" s="72"/>
      <c r="Z229" s="72"/>
      <c r="AA229" s="72"/>
      <c r="AB229" s="72"/>
      <c r="AC229" s="72"/>
    </row>
    <row r="230" spans="4:29" ht="15">
      <c r="D230" s="132" t="s">
        <v>194</v>
      </c>
      <c r="E230" s="25" t="s">
        <v>34</v>
      </c>
      <c r="F230" s="180">
        <v>4812.54</v>
      </c>
      <c r="G230" s="180">
        <v>42484.790000000008</v>
      </c>
      <c r="H230" s="180">
        <v>39146.327922462537</v>
      </c>
      <c r="I230" s="180">
        <v>192882.72</v>
      </c>
      <c r="J230" s="180">
        <v>55530</v>
      </c>
      <c r="K230" s="180">
        <v>153798.51999999999</v>
      </c>
      <c r="L230" s="180">
        <v>89608</v>
      </c>
      <c r="M230" s="180">
        <v>22657.282275000009</v>
      </c>
      <c r="N230" s="180">
        <v>45878.719778999759</v>
      </c>
      <c r="O230" s="180">
        <v>4582.7268300000005</v>
      </c>
      <c r="P230" s="180">
        <v>6755.8414250000005</v>
      </c>
      <c r="Q230" s="180">
        <v>76544.926630000002</v>
      </c>
      <c r="R230" s="180">
        <v>13452.5</v>
      </c>
      <c r="S230" s="180">
        <v>6996.9542096000005</v>
      </c>
      <c r="T230" s="180">
        <v>755131.8490710624</v>
      </c>
      <c r="U230" s="35" t="str">
        <f t="shared" si="3"/>
        <v>2021Circuit length</v>
      </c>
      <c r="V230" s="153"/>
      <c r="W230" s="72"/>
      <c r="X230" s="72"/>
      <c r="Y230" s="72"/>
      <c r="Z230" s="72"/>
      <c r="AA230" s="72"/>
      <c r="AB230" s="72"/>
      <c r="AC230" s="72"/>
    </row>
    <row r="231" spans="4:29" ht="15">
      <c r="D231" s="132" t="s">
        <v>197</v>
      </c>
      <c r="E231" s="25" t="s">
        <v>1</v>
      </c>
      <c r="F231" s="180">
        <v>2422.2457566666694</v>
      </c>
      <c r="G231" s="180">
        <v>26108.799999999999</v>
      </c>
      <c r="H231" s="180">
        <v>23386.999999999989</v>
      </c>
      <c r="I231" s="180">
        <v>194385</v>
      </c>
      <c r="J231" s="180">
        <v>34457</v>
      </c>
      <c r="K231" s="180">
        <v>144395.92893726</v>
      </c>
      <c r="L231" s="180">
        <v>71068.558037262701</v>
      </c>
      <c r="M231" s="180">
        <v>19307.599999999995</v>
      </c>
      <c r="N231" s="180">
        <v>37642.311000000002</v>
      </c>
      <c r="O231" s="180">
        <v>2260.8736774000031</v>
      </c>
      <c r="P231" s="180">
        <v>4417.8421802475223</v>
      </c>
      <c r="Q231" s="180">
        <v>68353.062800743472</v>
      </c>
      <c r="R231" s="180">
        <v>10108</v>
      </c>
      <c r="S231" s="180">
        <v>4662.6046205791699</v>
      </c>
      <c r="T231" s="180">
        <v>642976.82701015961</v>
      </c>
      <c r="U231" s="35" t="str">
        <f t="shared" si="3"/>
        <v>2006Circuit length - overhead</v>
      </c>
      <c r="V231" s="153"/>
      <c r="W231" s="72"/>
      <c r="X231" s="72"/>
      <c r="Y231" s="72"/>
      <c r="Z231" s="72"/>
      <c r="AA231" s="72"/>
      <c r="AB231" s="72"/>
      <c r="AC231" s="72"/>
    </row>
    <row r="232" spans="4:29" ht="15">
      <c r="D232" s="132" t="s">
        <v>197</v>
      </c>
      <c r="E232" s="25" t="s">
        <v>2</v>
      </c>
      <c r="F232" s="180">
        <v>2413.5790899999997</v>
      </c>
      <c r="G232" s="180">
        <v>25884.499999999996</v>
      </c>
      <c r="H232" s="180">
        <v>23409.000000000029</v>
      </c>
      <c r="I232" s="180">
        <v>183413</v>
      </c>
      <c r="J232" s="180">
        <v>34623</v>
      </c>
      <c r="K232" s="180">
        <v>145654.05244104</v>
      </c>
      <c r="L232" s="180">
        <v>71025.263198894099</v>
      </c>
      <c r="M232" s="180">
        <v>19307.599999999995</v>
      </c>
      <c r="N232" s="180">
        <v>37724.491999999998</v>
      </c>
      <c r="O232" s="180">
        <v>2292.1840149000004</v>
      </c>
      <c r="P232" s="180">
        <v>4425.5257642176857</v>
      </c>
      <c r="Q232" s="180">
        <v>68418.000000000044</v>
      </c>
      <c r="R232" s="180">
        <v>10157.9</v>
      </c>
      <c r="S232" s="180">
        <v>4804.4305942154806</v>
      </c>
      <c r="T232" s="180">
        <v>633552.52710326738</v>
      </c>
      <c r="U232" s="35" t="str">
        <f t="shared" si="3"/>
        <v>2007Circuit length - overhead</v>
      </c>
      <c r="V232" s="153"/>
      <c r="W232" s="72"/>
      <c r="X232" s="72"/>
      <c r="Y232" s="72"/>
      <c r="Z232" s="72"/>
      <c r="AA232" s="72"/>
      <c r="AB232" s="72"/>
      <c r="AC232" s="72"/>
    </row>
    <row r="233" spans="4:29" ht="15">
      <c r="D233" s="132" t="s">
        <v>197</v>
      </c>
      <c r="E233" s="25" t="s">
        <v>3</v>
      </c>
      <c r="F233" s="180">
        <v>2403.5790899999997</v>
      </c>
      <c r="G233" s="180">
        <v>25986.1</v>
      </c>
      <c r="H233" s="180">
        <v>23440.000000000036</v>
      </c>
      <c r="I233" s="180">
        <v>179875</v>
      </c>
      <c r="J233" s="180">
        <v>34659</v>
      </c>
      <c r="K233" s="180">
        <v>145367.16225174002</v>
      </c>
      <c r="L233" s="180">
        <v>70981.9683605256</v>
      </c>
      <c r="M233" s="180">
        <v>19307.599999999995</v>
      </c>
      <c r="N233" s="180">
        <v>37820.120999999999</v>
      </c>
      <c r="O233" s="180">
        <v>2193.0273165598005</v>
      </c>
      <c r="P233" s="180">
        <v>4452.4119258373721</v>
      </c>
      <c r="Q233" s="180">
        <v>68578.999999999971</v>
      </c>
      <c r="R233" s="180">
        <v>10196.6</v>
      </c>
      <c r="S233" s="180">
        <v>4952.5905214427203</v>
      </c>
      <c r="T233" s="180">
        <v>630214.16046610556</v>
      </c>
      <c r="U233" s="35" t="str">
        <f t="shared" si="3"/>
        <v>2008Circuit length - overhead</v>
      </c>
      <c r="V233" s="153"/>
      <c r="W233" s="72"/>
      <c r="X233" s="72"/>
      <c r="Y233" s="72"/>
      <c r="Z233" s="72"/>
      <c r="AA233" s="72"/>
      <c r="AB233" s="72"/>
      <c r="AC233" s="72"/>
    </row>
    <row r="234" spans="4:29" ht="15">
      <c r="D234" s="132" t="s">
        <v>197</v>
      </c>
      <c r="E234" s="25" t="s">
        <v>4</v>
      </c>
      <c r="F234" s="180">
        <v>2395.5790899999997</v>
      </c>
      <c r="G234" s="180">
        <v>25933.999999999996</v>
      </c>
      <c r="H234" s="180">
        <v>23442.999999999996</v>
      </c>
      <c r="I234" s="180">
        <v>181761</v>
      </c>
      <c r="J234" s="180">
        <v>34731</v>
      </c>
      <c r="K234" s="180">
        <v>145424.03933772002</v>
      </c>
      <c r="L234" s="180">
        <v>71135.774468564399</v>
      </c>
      <c r="M234" s="180">
        <v>19337.199999999997</v>
      </c>
      <c r="N234" s="180">
        <v>38099.015000000007</v>
      </c>
      <c r="O234" s="180">
        <v>2192.0000000000036</v>
      </c>
      <c r="P234" s="180">
        <v>4463.4639300000008</v>
      </c>
      <c r="Q234" s="180">
        <v>68354.524061887802</v>
      </c>
      <c r="R234" s="180">
        <v>10113.199999999999</v>
      </c>
      <c r="S234" s="180">
        <v>5003.0589512998204</v>
      </c>
      <c r="T234" s="180">
        <v>632386.85483947198</v>
      </c>
      <c r="U234" s="35" t="str">
        <f t="shared" si="3"/>
        <v>2009Circuit length - overhead</v>
      </c>
      <c r="V234" s="153"/>
      <c r="W234" s="72"/>
      <c r="X234" s="72"/>
      <c r="Y234" s="72"/>
      <c r="Z234" s="72"/>
      <c r="AA234" s="72"/>
      <c r="AB234" s="72"/>
      <c r="AC234" s="72"/>
    </row>
    <row r="235" spans="4:29" ht="15">
      <c r="D235" s="132" t="s">
        <v>197</v>
      </c>
      <c r="E235" s="25" t="s">
        <v>5</v>
      </c>
      <c r="F235" s="180">
        <v>2390.5790899999997</v>
      </c>
      <c r="G235" s="180">
        <v>25966.699999999997</v>
      </c>
      <c r="H235" s="180">
        <v>23431.000000000015</v>
      </c>
      <c r="I235" s="180">
        <v>182431</v>
      </c>
      <c r="J235" s="180">
        <v>34780</v>
      </c>
      <c r="K235" s="180">
        <v>145684.85145786</v>
      </c>
      <c r="L235" s="180">
        <v>71323.338505389402</v>
      </c>
      <c r="M235" s="180">
        <v>19536.499999999996</v>
      </c>
      <c r="N235" s="180">
        <v>38175.801000000007</v>
      </c>
      <c r="O235" s="180">
        <v>2185.2934951813386</v>
      </c>
      <c r="P235" s="180">
        <v>4463.8128199999992</v>
      </c>
      <c r="Q235" s="180">
        <v>68369.84576360033</v>
      </c>
      <c r="R235" s="180">
        <v>10147.6</v>
      </c>
      <c r="S235" s="180">
        <v>5042.1957236970702</v>
      </c>
      <c r="T235" s="180">
        <v>633928.51785572816</v>
      </c>
      <c r="U235" s="35" t="str">
        <f t="shared" si="3"/>
        <v>2010Circuit length - overhead</v>
      </c>
      <c r="V235" s="153"/>
      <c r="W235" s="72"/>
      <c r="X235" s="72"/>
      <c r="Y235" s="72"/>
      <c r="Z235" s="72"/>
      <c r="AA235" s="72"/>
      <c r="AB235" s="72"/>
      <c r="AC235" s="72"/>
    </row>
    <row r="236" spans="4:29" ht="15">
      <c r="D236" s="132" t="s">
        <v>197</v>
      </c>
      <c r="E236" s="25" t="s">
        <v>6</v>
      </c>
      <c r="F236" s="180">
        <v>2403.5790899999997</v>
      </c>
      <c r="G236" s="180">
        <v>26138.7</v>
      </c>
      <c r="H236" s="180">
        <v>23411.000000000022</v>
      </c>
      <c r="I236" s="180">
        <v>183526</v>
      </c>
      <c r="J236" s="180">
        <v>34900</v>
      </c>
      <c r="K236" s="180">
        <v>145390.19746680005</v>
      </c>
      <c r="L236" s="180">
        <v>71065.69053787741</v>
      </c>
      <c r="M236" s="180">
        <v>19752.199999999997</v>
      </c>
      <c r="N236" s="180">
        <v>38144.854999999989</v>
      </c>
      <c r="O236" s="180">
        <v>2223</v>
      </c>
      <c r="P236" s="180">
        <v>4475.9594627931192</v>
      </c>
      <c r="Q236" s="180">
        <v>68445</v>
      </c>
      <c r="R236" s="180">
        <v>10130</v>
      </c>
      <c r="S236" s="180">
        <v>5120.3552675771507</v>
      </c>
      <c r="T236" s="180">
        <v>635126.53682504769</v>
      </c>
      <c r="U236" s="35" t="str">
        <f t="shared" si="3"/>
        <v>2011Circuit length - overhead</v>
      </c>
      <c r="V236" s="153"/>
      <c r="W236" s="72"/>
      <c r="X236" s="72"/>
      <c r="Y236" s="72"/>
      <c r="Z236" s="72"/>
      <c r="AA236" s="72"/>
      <c r="AB236" s="72"/>
      <c r="AC236" s="72"/>
    </row>
    <row r="237" spans="4:29" ht="15">
      <c r="D237" s="132" t="s">
        <v>197</v>
      </c>
      <c r="E237" s="25" t="s">
        <v>7</v>
      </c>
      <c r="F237" s="180">
        <v>2404.0259299999998</v>
      </c>
      <c r="G237" s="180">
        <v>26084.699999999997</v>
      </c>
      <c r="H237" s="180">
        <v>23416.999999999964</v>
      </c>
      <c r="I237" s="180">
        <v>183454</v>
      </c>
      <c r="J237" s="180">
        <v>34992</v>
      </c>
      <c r="K237" s="180">
        <v>146022.96540545998</v>
      </c>
      <c r="L237" s="180">
        <v>71147.812197102408</v>
      </c>
      <c r="M237" s="180">
        <v>19882.799999999996</v>
      </c>
      <c r="N237" s="180">
        <v>38379.735999999997</v>
      </c>
      <c r="O237" s="180">
        <v>2230</v>
      </c>
      <c r="P237" s="180">
        <v>4472.42910665613</v>
      </c>
      <c r="Q237" s="180">
        <v>68767</v>
      </c>
      <c r="R237" s="180">
        <v>10185.700000000001</v>
      </c>
      <c r="S237" s="180">
        <v>5153.1145568625898</v>
      </c>
      <c r="T237" s="180">
        <v>636593.28319608106</v>
      </c>
      <c r="U237" s="35" t="str">
        <f t="shared" si="3"/>
        <v>2012Circuit length - overhead</v>
      </c>
      <c r="V237" s="153"/>
      <c r="W237" s="72"/>
      <c r="X237" s="72"/>
      <c r="Y237" s="72"/>
      <c r="Z237" s="72"/>
      <c r="AA237" s="72"/>
      <c r="AB237" s="72"/>
      <c r="AC237" s="72"/>
    </row>
    <row r="238" spans="4:29" ht="15">
      <c r="D238" s="132" t="s">
        <v>197</v>
      </c>
      <c r="E238" s="25" t="s">
        <v>8</v>
      </c>
      <c r="F238" s="180">
        <v>2395.0259299999998</v>
      </c>
      <c r="G238" s="180">
        <v>26071.899999999998</v>
      </c>
      <c r="H238" s="180">
        <v>23411.999999999956</v>
      </c>
      <c r="I238" s="180">
        <v>183500</v>
      </c>
      <c r="J238" s="180">
        <v>35033</v>
      </c>
      <c r="K238" s="180">
        <v>142293.05232780747</v>
      </c>
      <c r="L238" s="180">
        <v>71152.820000000007</v>
      </c>
      <c r="M238" s="180">
        <v>19962.199999999997</v>
      </c>
      <c r="N238" s="180">
        <v>38319.654999999999</v>
      </c>
      <c r="O238" s="180">
        <v>2233</v>
      </c>
      <c r="P238" s="180">
        <v>4455.5649999999996</v>
      </c>
      <c r="Q238" s="180">
        <v>68824</v>
      </c>
      <c r="R238" s="180">
        <v>10143.900000000001</v>
      </c>
      <c r="S238" s="180">
        <v>5177.9493908460599</v>
      </c>
      <c r="T238" s="180">
        <v>632974.06764865352</v>
      </c>
      <c r="U238" s="35" t="str">
        <f t="shared" si="3"/>
        <v>2013Circuit length - overhead</v>
      </c>
      <c r="V238" s="153"/>
      <c r="W238" s="72"/>
      <c r="X238" s="72"/>
      <c r="Y238" s="72"/>
      <c r="Z238" s="72"/>
      <c r="AA238" s="72"/>
      <c r="AB238" s="72"/>
      <c r="AC238" s="72"/>
    </row>
    <row r="239" spans="4:29" ht="15">
      <c r="D239" s="132" t="s">
        <v>197</v>
      </c>
      <c r="E239" s="25" t="s">
        <v>9</v>
      </c>
      <c r="F239" s="180">
        <v>2364.4850000000001</v>
      </c>
      <c r="G239" s="180">
        <v>26044.1</v>
      </c>
      <c r="H239" s="180">
        <v>23388</v>
      </c>
      <c r="I239" s="180">
        <v>183490.17200000002</v>
      </c>
      <c r="J239" s="180">
        <v>35102.33</v>
      </c>
      <c r="K239" s="180">
        <v>142618.25900000002</v>
      </c>
      <c r="L239" s="180">
        <v>71159.671999999991</v>
      </c>
      <c r="M239" s="180">
        <v>20063.099999999999</v>
      </c>
      <c r="N239" s="180">
        <v>38526.894997071307</v>
      </c>
      <c r="O239" s="180">
        <v>2270.3383899999999</v>
      </c>
      <c r="P239" s="180">
        <v>4435.5072043394503</v>
      </c>
      <c r="Q239" s="180">
        <v>68933.032790000012</v>
      </c>
      <c r="R239" s="180">
        <v>10085.317000000001</v>
      </c>
      <c r="S239" s="180">
        <v>5203.8821350773205</v>
      </c>
      <c r="T239" s="180">
        <v>633685.09051648818</v>
      </c>
      <c r="U239" s="35" t="str">
        <f t="shared" si="3"/>
        <v>2014Circuit length - overhead</v>
      </c>
      <c r="V239" s="153"/>
      <c r="W239" s="72"/>
      <c r="X239" s="72"/>
      <c r="Y239" s="72"/>
      <c r="Z239" s="72"/>
      <c r="AA239" s="72"/>
      <c r="AB239" s="72"/>
      <c r="AC239" s="72"/>
    </row>
    <row r="240" spans="4:29" ht="15">
      <c r="D240" s="132" t="s">
        <v>197</v>
      </c>
      <c r="E240" s="25" t="s">
        <v>10</v>
      </c>
      <c r="F240" s="180">
        <v>2368.4579799999997</v>
      </c>
      <c r="G240" s="180">
        <v>26005.772004570979</v>
      </c>
      <c r="H240" s="180">
        <v>23369.325000000033</v>
      </c>
      <c r="I240" s="180">
        <v>183529.79100000003</v>
      </c>
      <c r="J240" s="180">
        <v>35122.369999999995</v>
      </c>
      <c r="K240" s="180">
        <v>143546.25599999999</v>
      </c>
      <c r="L240" s="180">
        <v>71230</v>
      </c>
      <c r="M240" s="180">
        <v>20163.956000000002</v>
      </c>
      <c r="N240" s="180">
        <v>38383.269156000599</v>
      </c>
      <c r="O240" s="180">
        <v>2272.2336600000899</v>
      </c>
      <c r="P240" s="180">
        <v>4450.8945199999998</v>
      </c>
      <c r="Q240" s="180">
        <v>68875.0469999981</v>
      </c>
      <c r="R240" s="180">
        <v>10080.0742228</v>
      </c>
      <c r="S240" s="180">
        <v>5331.41814757667</v>
      </c>
      <c r="T240" s="180">
        <v>634728.86469094642</v>
      </c>
      <c r="U240" s="35" t="str">
        <f t="shared" si="3"/>
        <v>2015Circuit length - overhead</v>
      </c>
      <c r="V240" s="153"/>
      <c r="W240" s="72"/>
      <c r="X240" s="72"/>
      <c r="Y240" s="72"/>
      <c r="Z240" s="72"/>
      <c r="AA240" s="72"/>
      <c r="AB240" s="72"/>
      <c r="AC240" s="72"/>
    </row>
    <row r="241" spans="4:29" ht="15">
      <c r="D241" s="132" t="s">
        <v>197</v>
      </c>
      <c r="E241" s="25">
        <v>2016</v>
      </c>
      <c r="F241" s="180">
        <v>2365.1569898784351</v>
      </c>
      <c r="G241" s="180">
        <v>25933.963453265827</v>
      </c>
      <c r="H241" s="180">
        <v>23294.758999999951</v>
      </c>
      <c r="I241" s="180">
        <v>183611.8997758356</v>
      </c>
      <c r="J241" s="180">
        <v>35129.320000000007</v>
      </c>
      <c r="K241" s="180">
        <v>143113.90362381283</v>
      </c>
      <c r="L241" s="180">
        <v>71322</v>
      </c>
      <c r="M241" s="180">
        <v>20178.814000000002</v>
      </c>
      <c r="N241" s="180">
        <v>38436.184719000004</v>
      </c>
      <c r="O241" s="180">
        <v>2274.4</v>
      </c>
      <c r="P241" s="180">
        <v>4449.6114974044622</v>
      </c>
      <c r="Q241" s="180">
        <v>68814.3</v>
      </c>
      <c r="R241" s="180">
        <v>10041.109358129999</v>
      </c>
      <c r="S241" s="180">
        <v>5366.5961318361906</v>
      </c>
      <c r="T241" s="180">
        <v>634332.01854916348</v>
      </c>
      <c r="U241" s="35" t="str">
        <f t="shared" si="3"/>
        <v>2016Circuit length - overhead</v>
      </c>
      <c r="V241" s="153"/>
      <c r="W241" s="72"/>
      <c r="X241" s="72"/>
      <c r="Y241" s="72"/>
      <c r="Z241" s="72"/>
      <c r="AA241" s="72"/>
      <c r="AB241" s="72"/>
      <c r="AC241" s="72"/>
    </row>
    <row r="242" spans="4:29" ht="15">
      <c r="D242" s="132" t="s">
        <v>197</v>
      </c>
      <c r="E242" s="25">
        <v>2017</v>
      </c>
      <c r="F242" s="180">
        <v>2361</v>
      </c>
      <c r="G242" s="180">
        <v>25890.15759571713</v>
      </c>
      <c r="H242" s="180">
        <v>23226.55424700004</v>
      </c>
      <c r="I242" s="180">
        <v>183385.67778561288</v>
      </c>
      <c r="J242" s="180">
        <v>35119</v>
      </c>
      <c r="K242" s="180">
        <v>143176.15728409053</v>
      </c>
      <c r="L242" s="180">
        <v>71217</v>
      </c>
      <c r="M242" s="180">
        <v>20200.591</v>
      </c>
      <c r="N242" s="180">
        <v>38332.213457999664</v>
      </c>
      <c r="O242" s="180">
        <v>2275.09</v>
      </c>
      <c r="P242" s="180">
        <v>4452.8144049376042</v>
      </c>
      <c r="Q242" s="180">
        <v>68795.070000000007</v>
      </c>
      <c r="R242" s="180">
        <v>10045.58</v>
      </c>
      <c r="S242" s="180">
        <v>5405.0621376891895</v>
      </c>
      <c r="T242" s="180">
        <v>633881.96791304683</v>
      </c>
      <c r="U242" s="35" t="str">
        <f t="shared" si="3"/>
        <v>2017Circuit length - overhead</v>
      </c>
      <c r="V242" s="153"/>
      <c r="W242" s="72"/>
      <c r="X242" s="72"/>
      <c r="Y242" s="72"/>
      <c r="Z242" s="72"/>
      <c r="AA242" s="72"/>
      <c r="AB242" s="72"/>
      <c r="AC242" s="72"/>
    </row>
    <row r="243" spans="4:29" ht="15">
      <c r="D243" s="132" t="s">
        <v>197</v>
      </c>
      <c r="E243" s="25">
        <v>2018</v>
      </c>
      <c r="F243" s="180">
        <v>2360.1648638939996</v>
      </c>
      <c r="G243" s="180">
        <v>25892</v>
      </c>
      <c r="H243" s="180">
        <v>23165.13191799997</v>
      </c>
      <c r="I243" s="180">
        <v>183246.85</v>
      </c>
      <c r="J243" s="180">
        <v>35090</v>
      </c>
      <c r="K243" s="180">
        <v>143165.93242243686</v>
      </c>
      <c r="L243" s="180">
        <v>71247</v>
      </c>
      <c r="M243" s="180">
        <v>20206.821000000004</v>
      </c>
      <c r="N243" s="180">
        <v>38206</v>
      </c>
      <c r="O243" s="180">
        <v>2267.8393000000005</v>
      </c>
      <c r="P243" s="180">
        <v>4489.5</v>
      </c>
      <c r="Q243" s="180">
        <v>68728.801619999998</v>
      </c>
      <c r="R243" s="180">
        <v>10042.39</v>
      </c>
      <c r="S243" s="180">
        <v>5427.8</v>
      </c>
      <c r="T243" s="180">
        <v>633536.23112433089</v>
      </c>
      <c r="U243" s="35" t="str">
        <f t="shared" si="3"/>
        <v>2018Circuit length - overhead</v>
      </c>
      <c r="V243" s="153"/>
      <c r="W243" s="72"/>
      <c r="X243" s="72"/>
      <c r="Y243" s="72"/>
      <c r="Z243" s="72"/>
      <c r="AA243" s="72"/>
      <c r="AB243" s="72"/>
      <c r="AC243" s="72"/>
    </row>
    <row r="244" spans="4:29" ht="15">
      <c r="D244" s="132" t="s">
        <v>197</v>
      </c>
      <c r="E244" s="25">
        <v>2019</v>
      </c>
      <c r="F244" s="180">
        <v>2356.412161664</v>
      </c>
      <c r="G244" s="180">
        <v>25868</v>
      </c>
      <c r="H244" s="180">
        <v>23048.506835000004</v>
      </c>
      <c r="I244" s="180">
        <v>183323.85368499998</v>
      </c>
      <c r="J244" s="180">
        <v>35075</v>
      </c>
      <c r="K244" s="180">
        <v>143300.01298971486</v>
      </c>
      <c r="L244" s="180">
        <v>71233</v>
      </c>
      <c r="M244" s="180">
        <v>20254.668700000002</v>
      </c>
      <c r="N244" s="180">
        <v>38188.559999999998</v>
      </c>
      <c r="O244" s="180">
        <v>2267.58</v>
      </c>
      <c r="P244" s="180">
        <v>4477.6352799999995</v>
      </c>
      <c r="Q244" s="180">
        <v>68682.540000000008</v>
      </c>
      <c r="R244" s="180">
        <v>10034.17</v>
      </c>
      <c r="S244" s="180">
        <v>5459.8700000000008</v>
      </c>
      <c r="T244" s="180">
        <v>633569.80965137889</v>
      </c>
      <c r="U244" s="35" t="str">
        <f t="shared" si="3"/>
        <v>2019Circuit length - overhead</v>
      </c>
      <c r="V244" s="153"/>
      <c r="W244" s="72"/>
      <c r="X244" s="72"/>
      <c r="Y244" s="72"/>
      <c r="Z244" s="72"/>
      <c r="AA244" s="72"/>
      <c r="AB244" s="72"/>
      <c r="AC244" s="72"/>
    </row>
    <row r="245" spans="4:29" ht="15">
      <c r="D245" s="132" t="s">
        <v>197</v>
      </c>
      <c r="E245" s="25">
        <v>2020</v>
      </c>
      <c r="F245" s="180">
        <v>2409.24442</v>
      </c>
      <c r="G245" s="180">
        <v>25897.040000000001</v>
      </c>
      <c r="H245" s="180">
        <v>22935.277536878308</v>
      </c>
      <c r="I245" s="180">
        <v>183200</v>
      </c>
      <c r="J245" s="180">
        <v>35073</v>
      </c>
      <c r="K245" s="180">
        <v>143805.98999999996</v>
      </c>
      <c r="L245" s="180">
        <v>71128</v>
      </c>
      <c r="M245" s="180">
        <v>20263.524999999998</v>
      </c>
      <c r="N245" s="180">
        <v>38149.630000000005</v>
      </c>
      <c r="O245" s="180">
        <v>2259</v>
      </c>
      <c r="P245" s="180">
        <v>4472.9999999999991</v>
      </c>
      <c r="Q245" s="180">
        <v>68633</v>
      </c>
      <c r="R245" s="180">
        <v>10022.169999999998</v>
      </c>
      <c r="S245" s="180">
        <v>5389.0400000000009</v>
      </c>
      <c r="T245" s="180">
        <v>633637.91695687838</v>
      </c>
      <c r="U245" s="35" t="str">
        <f t="shared" si="3"/>
        <v>2020Circuit length - overhead</v>
      </c>
      <c r="V245" s="153"/>
      <c r="W245" s="72"/>
      <c r="X245" s="72"/>
      <c r="Y245" s="72"/>
      <c r="Z245" s="72"/>
      <c r="AA245" s="72"/>
      <c r="AB245" s="72"/>
      <c r="AC245" s="72"/>
    </row>
    <row r="246" spans="4:29" ht="15">
      <c r="D246" s="132" t="s">
        <v>197</v>
      </c>
      <c r="E246" s="25">
        <v>2021</v>
      </c>
      <c r="F246" s="180">
        <v>2303.87</v>
      </c>
      <c r="G246" s="180">
        <v>25915.290000000005</v>
      </c>
      <c r="H246" s="180">
        <v>22869.528205860337</v>
      </c>
      <c r="I246" s="180">
        <v>183098.64</v>
      </c>
      <c r="J246" s="180">
        <v>35064</v>
      </c>
      <c r="K246" s="180">
        <v>144560.56999999998</v>
      </c>
      <c r="L246" s="180">
        <v>70984</v>
      </c>
      <c r="M246" s="180">
        <v>19977.224999999999</v>
      </c>
      <c r="N246" s="180">
        <v>38146.635058999702</v>
      </c>
      <c r="O246" s="180">
        <v>2258.7268300000005</v>
      </c>
      <c r="P246" s="180">
        <v>4506.5504560000008</v>
      </c>
      <c r="Q246" s="180">
        <v>68621.926630000002</v>
      </c>
      <c r="R246" s="180">
        <v>10024.16</v>
      </c>
      <c r="S246" s="180">
        <v>5377.4000000000005</v>
      </c>
      <c r="T246" s="180">
        <v>633708.52218086005</v>
      </c>
      <c r="U246" s="35" t="str">
        <f t="shared" si="3"/>
        <v>2021Circuit length - overhead</v>
      </c>
      <c r="V246" s="153"/>
      <c r="W246" s="72"/>
      <c r="X246" s="72"/>
      <c r="Y246" s="72"/>
      <c r="Z246" s="72"/>
      <c r="AA246" s="72"/>
      <c r="AB246" s="72"/>
      <c r="AC246" s="72"/>
    </row>
    <row r="247" spans="4:29" ht="15">
      <c r="D247" s="132" t="s">
        <v>199</v>
      </c>
      <c r="E247" s="25" t="s">
        <v>1</v>
      </c>
      <c r="F247" s="180">
        <v>2226.6841277321191</v>
      </c>
      <c r="G247" s="180">
        <v>12633.594999999999</v>
      </c>
      <c r="H247" s="180">
        <v>9045.0000000000018</v>
      </c>
      <c r="I247" s="180">
        <v>5166</v>
      </c>
      <c r="J247" s="180">
        <v>12201</v>
      </c>
      <c r="K247" s="180">
        <v>3957.5099999999998</v>
      </c>
      <c r="L247" s="180">
        <v>13761.847656182399</v>
      </c>
      <c r="M247" s="180">
        <v>1902.3</v>
      </c>
      <c r="N247" s="180">
        <v>3864.759</v>
      </c>
      <c r="O247" s="180">
        <v>1667.2912001000016</v>
      </c>
      <c r="P247" s="180">
        <v>1300.8904054881041</v>
      </c>
      <c r="Q247" s="180">
        <v>3323.7991023187474</v>
      </c>
      <c r="R247" s="180">
        <v>2276</v>
      </c>
      <c r="S247" s="180">
        <v>1084.2299197764721</v>
      </c>
      <c r="T247" s="180">
        <v>74410.90641159784</v>
      </c>
      <c r="U247" s="35" t="str">
        <f t="shared" si="3"/>
        <v>2006Circuit length - underground</v>
      </c>
      <c r="V247" s="153"/>
      <c r="W247" s="72"/>
      <c r="X247" s="72"/>
      <c r="Y247" s="72"/>
      <c r="Z247" s="72"/>
      <c r="AA247" s="72"/>
      <c r="AB247" s="72"/>
      <c r="AC247" s="72"/>
    </row>
    <row r="248" spans="4:29" ht="15">
      <c r="D248" s="132" t="s">
        <v>199</v>
      </c>
      <c r="E248" s="25" t="s">
        <v>2</v>
      </c>
      <c r="F248" s="180">
        <v>2270.8909228946886</v>
      </c>
      <c r="G248" s="180">
        <v>12990.440200000001</v>
      </c>
      <c r="H248" s="180">
        <v>9422.9999999999982</v>
      </c>
      <c r="I248" s="180">
        <v>6039</v>
      </c>
      <c r="J248" s="180">
        <v>13022</v>
      </c>
      <c r="K248" s="180">
        <v>4482.4460000000008</v>
      </c>
      <c r="L248" s="180">
        <v>14300.8574226684</v>
      </c>
      <c r="M248" s="180">
        <v>1902.5</v>
      </c>
      <c r="N248" s="180">
        <v>4111.4009999999998</v>
      </c>
      <c r="O248" s="180">
        <v>1759.4766133999979</v>
      </c>
      <c r="P248" s="180">
        <v>1344.3303160118953</v>
      </c>
      <c r="Q248" s="180">
        <v>3512.5000000000014</v>
      </c>
      <c r="R248" s="180">
        <v>2318.3999999999996</v>
      </c>
      <c r="S248" s="180">
        <v>1124.1071460940263</v>
      </c>
      <c r="T248" s="180">
        <v>78601.349621069006</v>
      </c>
      <c r="U248" s="35" t="str">
        <f t="shared" si="3"/>
        <v>2007Circuit length - underground</v>
      </c>
      <c r="V248" s="153"/>
      <c r="W248" s="72"/>
      <c r="X248" s="72"/>
      <c r="Y248" s="72"/>
      <c r="Z248" s="72"/>
      <c r="AA248" s="72"/>
      <c r="AB248" s="72"/>
      <c r="AC248" s="72"/>
    </row>
    <row r="249" spans="4:29" ht="15">
      <c r="D249" s="132" t="s">
        <v>199</v>
      </c>
      <c r="E249" s="25" t="s">
        <v>3</v>
      </c>
      <c r="F249" s="180">
        <v>2336.7165155649341</v>
      </c>
      <c r="G249" s="180">
        <v>13237.806200000001</v>
      </c>
      <c r="H249" s="180">
        <v>9859</v>
      </c>
      <c r="I249" s="180">
        <v>5954</v>
      </c>
      <c r="J249" s="180">
        <v>13827</v>
      </c>
      <c r="K249" s="180">
        <v>5292.8769999999995</v>
      </c>
      <c r="L249" s="180">
        <v>14839.8671891545</v>
      </c>
      <c r="M249" s="180">
        <v>1902.5</v>
      </c>
      <c r="N249" s="180">
        <v>4290.7219999999998</v>
      </c>
      <c r="O249" s="180">
        <v>1818.3621129296953</v>
      </c>
      <c r="P249" s="180">
        <v>1415.6762888429591</v>
      </c>
      <c r="Q249" s="180">
        <v>3541.500000000005</v>
      </c>
      <c r="R249" s="180">
        <v>2386.1</v>
      </c>
      <c r="S249" s="180">
        <v>1157.2327869284004</v>
      </c>
      <c r="T249" s="180">
        <v>81859.360093420502</v>
      </c>
      <c r="U249" s="35" t="str">
        <f t="shared" si="3"/>
        <v>2008Circuit length - underground</v>
      </c>
      <c r="V249" s="153"/>
      <c r="W249" s="72"/>
      <c r="X249" s="72"/>
      <c r="Y249" s="72"/>
      <c r="Z249" s="72"/>
      <c r="AA249" s="72"/>
      <c r="AB249" s="72"/>
      <c r="AC249" s="72"/>
    </row>
    <row r="250" spans="4:29" ht="15">
      <c r="D250" s="132" t="s">
        <v>199</v>
      </c>
      <c r="E250" s="25" t="s">
        <v>4</v>
      </c>
      <c r="F250" s="180">
        <v>2417.7468954913634</v>
      </c>
      <c r="G250" s="180">
        <v>13528.306199999999</v>
      </c>
      <c r="H250" s="180">
        <v>10136.000000000007</v>
      </c>
      <c r="I250" s="180">
        <v>5989</v>
      </c>
      <c r="J250" s="180">
        <v>14696</v>
      </c>
      <c r="K250" s="180">
        <v>6346.0160000000005</v>
      </c>
      <c r="L250" s="180">
        <v>15488.943566456201</v>
      </c>
      <c r="M250" s="180">
        <v>1930.6</v>
      </c>
      <c r="N250" s="180">
        <v>4612.5160000000005</v>
      </c>
      <c r="O250" s="180">
        <v>1852.0000000000007</v>
      </c>
      <c r="P250" s="180">
        <v>1463.2662200000002</v>
      </c>
      <c r="Q250" s="180">
        <v>4584.7061214397909</v>
      </c>
      <c r="R250" s="180">
        <v>2424.2999999999997</v>
      </c>
      <c r="S250" s="180">
        <v>1183.2038003092764</v>
      </c>
      <c r="T250" s="180">
        <v>86652.604803696668</v>
      </c>
      <c r="U250" s="35" t="str">
        <f t="shared" si="3"/>
        <v>2009Circuit length - underground</v>
      </c>
      <c r="V250" s="153"/>
      <c r="W250" s="72"/>
      <c r="X250" s="72"/>
      <c r="Y250" s="72"/>
      <c r="Z250" s="72"/>
      <c r="AA250" s="72"/>
      <c r="AB250" s="72"/>
      <c r="AC250" s="72"/>
    </row>
    <row r="251" spans="4:29" ht="15">
      <c r="D251" s="132" t="s">
        <v>199</v>
      </c>
      <c r="E251" s="25" t="s">
        <v>5</v>
      </c>
      <c r="F251" s="180">
        <v>2495.5016536253843</v>
      </c>
      <c r="G251" s="180">
        <v>13778.575500000001</v>
      </c>
      <c r="H251" s="180">
        <v>10386</v>
      </c>
      <c r="I251" s="180">
        <v>6203</v>
      </c>
      <c r="J251" s="180">
        <v>15337</v>
      </c>
      <c r="K251" s="180">
        <v>6894.8040000000001</v>
      </c>
      <c r="L251" s="180">
        <v>15885.212371191201</v>
      </c>
      <c r="M251" s="180">
        <v>2095.2000000000003</v>
      </c>
      <c r="N251" s="180">
        <v>4792.9139999999998</v>
      </c>
      <c r="O251" s="180">
        <v>1886.620882573432</v>
      </c>
      <c r="P251" s="180">
        <v>1507.1591800000001</v>
      </c>
      <c r="Q251" s="180">
        <v>5128.6620490220084</v>
      </c>
      <c r="R251" s="180">
        <v>2496.8000000000002</v>
      </c>
      <c r="S251" s="180">
        <v>1266.1431924995275</v>
      </c>
      <c r="T251" s="180">
        <v>90153.592828911569</v>
      </c>
      <c r="U251" s="35" t="str">
        <f t="shared" si="3"/>
        <v>2010Circuit length - underground</v>
      </c>
      <c r="V251" s="153"/>
      <c r="W251" s="72"/>
      <c r="X251" s="72"/>
      <c r="Y251" s="72"/>
      <c r="Z251" s="72"/>
      <c r="AA251" s="72"/>
      <c r="AB251" s="72"/>
      <c r="AC251" s="72"/>
    </row>
    <row r="252" spans="4:29" ht="15">
      <c r="D252" s="132" t="s">
        <v>199</v>
      </c>
      <c r="E252" s="25" t="s">
        <v>6</v>
      </c>
      <c r="F252" s="180">
        <v>2586.3424009406544</v>
      </c>
      <c r="G252" s="180">
        <v>14133.723</v>
      </c>
      <c r="H252" s="180">
        <v>10760.999999999998</v>
      </c>
      <c r="I252" s="180">
        <v>7066</v>
      </c>
      <c r="J252" s="180">
        <v>15871</v>
      </c>
      <c r="K252" s="180">
        <v>7339.335</v>
      </c>
      <c r="L252" s="180">
        <v>16127.9908681334</v>
      </c>
      <c r="M252" s="180">
        <v>2274.9</v>
      </c>
      <c r="N252" s="180">
        <v>5069.0759999999991</v>
      </c>
      <c r="O252" s="180">
        <v>2032</v>
      </c>
      <c r="P252" s="180">
        <v>1565.6344853564392</v>
      </c>
      <c r="Q252" s="180">
        <v>4688</v>
      </c>
      <c r="R252" s="180">
        <v>2595.4</v>
      </c>
      <c r="S252" s="180">
        <v>1339.6174019387304</v>
      </c>
      <c r="T252" s="180">
        <v>93450.019156369206</v>
      </c>
      <c r="U252" s="35" t="str">
        <f t="shared" si="3"/>
        <v>2011Circuit length - underground</v>
      </c>
      <c r="V252" s="153"/>
      <c r="W252" s="72"/>
      <c r="X252" s="72"/>
      <c r="Y252" s="72"/>
      <c r="Z252" s="72"/>
      <c r="AA252" s="72"/>
      <c r="AB252" s="72"/>
      <c r="AC252" s="72"/>
    </row>
    <row r="253" spans="4:29" ht="15">
      <c r="D253" s="132" t="s">
        <v>199</v>
      </c>
      <c r="E253" s="25" t="s">
        <v>7</v>
      </c>
      <c r="F253" s="180">
        <v>2703.7669782278645</v>
      </c>
      <c r="G253" s="180">
        <v>14541.592999999999</v>
      </c>
      <c r="H253" s="180">
        <v>11151.000000000004</v>
      </c>
      <c r="I253" s="180">
        <v>7365</v>
      </c>
      <c r="J253" s="180">
        <v>16350</v>
      </c>
      <c r="K253" s="180">
        <v>7724.8859999999995</v>
      </c>
      <c r="L253" s="180">
        <v>16499.8848384954</v>
      </c>
      <c r="M253" s="180">
        <v>2339.3000000000002</v>
      </c>
      <c r="N253" s="180">
        <v>5322.3949999999995</v>
      </c>
      <c r="O253" s="180">
        <v>2044</v>
      </c>
      <c r="P253" s="180">
        <v>1630.0100000000002</v>
      </c>
      <c r="Q253" s="180">
        <v>4830</v>
      </c>
      <c r="R253" s="180">
        <v>2631.9</v>
      </c>
      <c r="S253" s="180">
        <v>1368.7070496764034</v>
      </c>
      <c r="T253" s="180">
        <v>96502.442866399666</v>
      </c>
      <c r="U253" s="35" t="str">
        <f t="shared" si="3"/>
        <v>2012Circuit length - underground</v>
      </c>
      <c r="V253" s="153"/>
      <c r="W253" s="72"/>
      <c r="X253" s="72"/>
      <c r="Y253" s="72"/>
      <c r="Z253" s="72"/>
      <c r="AA253" s="72"/>
      <c r="AB253" s="72"/>
      <c r="AC253" s="72"/>
    </row>
    <row r="254" spans="4:29" ht="15">
      <c r="D254" s="132" t="s">
        <v>199</v>
      </c>
      <c r="E254" s="25" t="s">
        <v>8</v>
      </c>
      <c r="F254" s="180">
        <v>2775.7854879603542</v>
      </c>
      <c r="G254" s="180">
        <v>14891.606000000002</v>
      </c>
      <c r="H254" s="180">
        <v>11617</v>
      </c>
      <c r="I254" s="180">
        <v>7607</v>
      </c>
      <c r="J254" s="180">
        <v>16748</v>
      </c>
      <c r="K254" s="180">
        <v>8179.3249999999998</v>
      </c>
      <c r="L254" s="180">
        <v>16729.45</v>
      </c>
      <c r="M254" s="180">
        <v>2373.6999999999998</v>
      </c>
      <c r="N254" s="180">
        <v>5502.2719999999999</v>
      </c>
      <c r="O254" s="180">
        <v>2085</v>
      </c>
      <c r="P254" s="180">
        <v>1679.2797602493758</v>
      </c>
      <c r="Q254" s="180">
        <v>5065</v>
      </c>
      <c r="R254" s="180">
        <v>2690.8</v>
      </c>
      <c r="S254" s="180">
        <v>1423.2524353760691</v>
      </c>
      <c r="T254" s="180">
        <v>99367.470683585794</v>
      </c>
      <c r="U254" s="35" t="str">
        <f t="shared" si="3"/>
        <v>2013Circuit length - underground</v>
      </c>
      <c r="V254" s="153"/>
      <c r="W254" s="72"/>
      <c r="X254" s="72"/>
      <c r="Y254" s="72"/>
      <c r="Z254" s="72"/>
      <c r="AA254" s="72"/>
      <c r="AB254" s="72"/>
      <c r="AC254" s="72"/>
    </row>
    <row r="255" spans="4:29" ht="15">
      <c r="D255" s="132" t="s">
        <v>199</v>
      </c>
      <c r="E255" s="25" t="s">
        <v>9</v>
      </c>
      <c r="F255" s="180">
        <v>2786.2999999999997</v>
      </c>
      <c r="G255" s="180">
        <v>15227.388000000001</v>
      </c>
      <c r="H255" s="180">
        <v>12104</v>
      </c>
      <c r="I255" s="180">
        <v>7665.9</v>
      </c>
      <c r="J255" s="180">
        <v>16994.710999999999</v>
      </c>
      <c r="K255" s="180">
        <v>8503.5530000000017</v>
      </c>
      <c r="L255" s="180">
        <v>16922.971000000001</v>
      </c>
      <c r="M255" s="180">
        <v>2432.8000000000002</v>
      </c>
      <c r="N255" s="180">
        <v>5728.1507942210001</v>
      </c>
      <c r="O255" s="180">
        <v>2211.136571</v>
      </c>
      <c r="P255" s="180">
        <v>1725.06574187348</v>
      </c>
      <c r="Q255" s="180">
        <v>5248.4063490000008</v>
      </c>
      <c r="R255" s="180">
        <v>2738.098</v>
      </c>
      <c r="S255" s="180">
        <v>1459.8686455909053</v>
      </c>
      <c r="T255" s="180">
        <v>101748.34910168538</v>
      </c>
      <c r="U255" s="35" t="str">
        <f t="shared" si="3"/>
        <v>2014Circuit length - underground</v>
      </c>
      <c r="V255" s="153"/>
      <c r="W255" s="72"/>
      <c r="X255" s="72"/>
      <c r="Y255" s="72"/>
      <c r="Z255" s="72"/>
      <c r="AA255" s="72"/>
      <c r="AB255" s="72"/>
      <c r="AC255" s="72"/>
    </row>
    <row r="256" spans="4:29" ht="15">
      <c r="D256" s="132" t="s">
        <v>199</v>
      </c>
      <c r="E256" s="25" t="s">
        <v>10</v>
      </c>
      <c r="F256" s="180">
        <v>2903.626048609945</v>
      </c>
      <c r="G256" s="180">
        <v>15317.811933959039</v>
      </c>
      <c r="H256" s="180">
        <v>12635.856619000004</v>
      </c>
      <c r="I256" s="180">
        <v>7945.5014970858201</v>
      </c>
      <c r="J256" s="180">
        <v>17442.34</v>
      </c>
      <c r="K256" s="180">
        <v>8913.2439999999988</v>
      </c>
      <c r="L256" s="180">
        <v>16971</v>
      </c>
      <c r="M256" s="180">
        <v>2465.2890000000002</v>
      </c>
      <c r="N256" s="180">
        <v>5965.9348250001003</v>
      </c>
      <c r="O256" s="180">
        <v>2233.2444600000103</v>
      </c>
      <c r="P256" s="180">
        <v>1795.4201599999999</v>
      </c>
      <c r="Q256" s="180">
        <v>5576.7225400000398</v>
      </c>
      <c r="R256" s="180">
        <v>2793.1475426999996</v>
      </c>
      <c r="S256" s="180">
        <v>1513.6271010544051</v>
      </c>
      <c r="T256" s="180">
        <v>104472.76572740937</v>
      </c>
      <c r="U256" s="35" t="str">
        <f t="shared" si="3"/>
        <v>2015Circuit length - underground</v>
      </c>
      <c r="V256" s="153"/>
      <c r="W256" s="72"/>
      <c r="X256" s="72"/>
      <c r="Y256" s="72"/>
      <c r="Z256" s="72"/>
      <c r="AA256" s="72"/>
      <c r="AB256" s="72"/>
      <c r="AC256" s="72"/>
    </row>
    <row r="257" spans="4:29" ht="15">
      <c r="D257" s="132" t="s">
        <v>199</v>
      </c>
      <c r="E257" s="25" t="s">
        <v>29</v>
      </c>
      <c r="F257" s="180">
        <v>2946.4116804802434</v>
      </c>
      <c r="G257" s="180">
        <v>15519.247282688641</v>
      </c>
      <c r="H257" s="180">
        <v>13173.102000000004</v>
      </c>
      <c r="I257" s="180">
        <v>8333.4244197472199</v>
      </c>
      <c r="J257" s="180">
        <v>18072.560000000001</v>
      </c>
      <c r="K257" s="180">
        <v>9140.7352653397484</v>
      </c>
      <c r="L257" s="180">
        <v>17486</v>
      </c>
      <c r="M257" s="180">
        <v>2502.2689999999998</v>
      </c>
      <c r="N257" s="180">
        <v>6266.9983379999503</v>
      </c>
      <c r="O257" s="180">
        <v>2266.7999999999997</v>
      </c>
      <c r="P257" s="180">
        <v>1851.3087937315158</v>
      </c>
      <c r="Q257" s="180">
        <v>5860.8</v>
      </c>
      <c r="R257" s="180">
        <v>2834.3576012599997</v>
      </c>
      <c r="S257" s="180">
        <v>1578.2300866977555</v>
      </c>
      <c r="T257" s="180">
        <v>107832.24446794509</v>
      </c>
      <c r="U257" s="35" t="str">
        <f t="shared" si="3"/>
        <v>2016Circuit length - underground</v>
      </c>
      <c r="V257" s="153"/>
      <c r="W257" s="72"/>
      <c r="X257" s="72"/>
      <c r="Y257" s="72"/>
      <c r="Z257" s="72"/>
      <c r="AA257" s="72"/>
      <c r="AB257" s="72"/>
      <c r="AC257" s="72"/>
    </row>
    <row r="258" spans="4:29" ht="15">
      <c r="D258" s="132" t="s">
        <v>199</v>
      </c>
      <c r="E258" s="25" t="s">
        <v>30</v>
      </c>
      <c r="F258" s="180">
        <v>2972</v>
      </c>
      <c r="G258" s="180">
        <v>15752.117917899139</v>
      </c>
      <c r="H258" s="180">
        <v>13766.485129999997</v>
      </c>
      <c r="I258" s="180">
        <v>8717.4465928476311</v>
      </c>
      <c r="J258" s="180">
        <v>18638</v>
      </c>
      <c r="K258" s="180">
        <v>9315.216805132588</v>
      </c>
      <c r="L258" s="180">
        <v>17754</v>
      </c>
      <c r="M258" s="180">
        <v>2524.422</v>
      </c>
      <c r="N258" s="180">
        <v>6574.5937779999804</v>
      </c>
      <c r="O258" s="180">
        <v>2274.46</v>
      </c>
      <c r="P258" s="180">
        <v>1956.176352715474</v>
      </c>
      <c r="Q258" s="180">
        <v>6325.54</v>
      </c>
      <c r="R258" s="180">
        <v>3296.6700000000005</v>
      </c>
      <c r="S258" s="180">
        <v>1609.7372292739733</v>
      </c>
      <c r="T258" s="180">
        <v>111476.86580586879</v>
      </c>
      <c r="U258" s="35" t="str">
        <f t="shared" si="3"/>
        <v>2017Circuit length - underground</v>
      </c>
      <c r="V258" s="153"/>
      <c r="W258" s="72"/>
      <c r="X258" s="72"/>
      <c r="Y258" s="72"/>
      <c r="Z258" s="72"/>
      <c r="AA258" s="72"/>
      <c r="AB258" s="72"/>
      <c r="AC258" s="72"/>
    </row>
    <row r="259" spans="4:29" ht="15">
      <c r="D259" s="132" t="s">
        <v>199</v>
      </c>
      <c r="E259" s="25" t="s">
        <v>31</v>
      </c>
      <c r="F259" s="180">
        <v>3024.0370076550003</v>
      </c>
      <c r="G259" s="180">
        <v>15955</v>
      </c>
      <c r="H259" s="180">
        <v>14377.942891999995</v>
      </c>
      <c r="I259" s="180">
        <v>8956.7500000000018</v>
      </c>
      <c r="J259" s="180">
        <v>19176</v>
      </c>
      <c r="K259" s="180">
        <v>8810.041104585327</v>
      </c>
      <c r="L259" s="180">
        <v>18064</v>
      </c>
      <c r="M259" s="180">
        <v>2560.4310000000005</v>
      </c>
      <c r="N259" s="180">
        <v>6908.59</v>
      </c>
      <c r="O259" s="180">
        <v>2268.151539</v>
      </c>
      <c r="P259" s="180">
        <v>2078.1</v>
      </c>
      <c r="Q259" s="180">
        <v>6683.3673370000006</v>
      </c>
      <c r="R259" s="180">
        <v>3339.4</v>
      </c>
      <c r="S259" s="180">
        <v>1621.2</v>
      </c>
      <c r="T259" s="180">
        <v>113823.01088024031</v>
      </c>
      <c r="U259" s="35" t="str">
        <f t="shared" si="3"/>
        <v>2018Circuit length - underground</v>
      </c>
      <c r="V259" s="153"/>
      <c r="W259" s="72"/>
      <c r="X259" s="72"/>
      <c r="Y259" s="72"/>
      <c r="Z259" s="72"/>
      <c r="AA259" s="72"/>
      <c r="AB259" s="72"/>
      <c r="AC259" s="72"/>
    </row>
    <row r="260" spans="4:29" ht="15">
      <c r="D260" s="132" t="s">
        <v>199</v>
      </c>
      <c r="E260" s="25" t="s">
        <v>32</v>
      </c>
      <c r="F260" s="180">
        <v>3078.740696716</v>
      </c>
      <c r="G260" s="180">
        <v>16139</v>
      </c>
      <c r="H260" s="180">
        <v>15236.888272539905</v>
      </c>
      <c r="I260" s="180">
        <v>9214.0861430000023</v>
      </c>
      <c r="J260" s="180">
        <v>19702</v>
      </c>
      <c r="K260" s="180">
        <v>8979.17</v>
      </c>
      <c r="L260" s="180">
        <v>18065</v>
      </c>
      <c r="M260" s="180">
        <v>2607.6256999999832</v>
      </c>
      <c r="N260" s="180">
        <v>7305.2300000000005</v>
      </c>
      <c r="O260" s="180">
        <v>2289.9399999999996</v>
      </c>
      <c r="P260" s="180">
        <v>2150.291635</v>
      </c>
      <c r="Q260" s="180">
        <v>7132.61</v>
      </c>
      <c r="R260" s="180">
        <v>3373.6400000000003</v>
      </c>
      <c r="S260" s="180">
        <v>1643.3929147000001</v>
      </c>
      <c r="T260" s="180">
        <v>116917.6153619559</v>
      </c>
      <c r="U260" s="35" t="str">
        <f t="shared" si="3"/>
        <v>2019Circuit length - underground</v>
      </c>
      <c r="V260" s="153"/>
      <c r="W260" s="72"/>
      <c r="X260" s="72"/>
      <c r="Y260" s="72"/>
      <c r="Z260" s="72"/>
      <c r="AA260" s="72"/>
      <c r="AB260" s="72"/>
      <c r="AC260" s="72"/>
    </row>
    <row r="261" spans="4:29" ht="15">
      <c r="D261" s="132" t="s">
        <v>199</v>
      </c>
      <c r="E261" s="25" t="s">
        <v>33</v>
      </c>
      <c r="F261" s="180">
        <v>3200.9323100000001</v>
      </c>
      <c r="G261" s="180">
        <v>16397.48</v>
      </c>
      <c r="H261" s="180">
        <v>15789.728300373556</v>
      </c>
      <c r="I261" s="180">
        <v>9485.01</v>
      </c>
      <c r="J261" s="180">
        <v>20117</v>
      </c>
      <c r="K261" s="180">
        <v>9090.2199999999975</v>
      </c>
      <c r="L261" s="180">
        <v>18288</v>
      </c>
      <c r="M261" s="180">
        <v>2648.2089999999998</v>
      </c>
      <c r="N261" s="180">
        <v>7584.46</v>
      </c>
      <c r="O261" s="180">
        <v>2310.1410000000001</v>
      </c>
      <c r="P261" s="180">
        <v>2225.6166150000004</v>
      </c>
      <c r="Q261" s="180">
        <v>7673.4699999999993</v>
      </c>
      <c r="R261" s="180">
        <v>3404.02</v>
      </c>
      <c r="S261" s="180">
        <v>1602.0596944999998</v>
      </c>
      <c r="T261" s="180">
        <v>119816.34691987358</v>
      </c>
      <c r="U261" s="35" t="str">
        <f t="shared" si="3"/>
        <v>2020Circuit length - underground</v>
      </c>
      <c r="V261" s="153"/>
      <c r="W261" s="72"/>
      <c r="X261" s="72"/>
      <c r="Y261" s="72"/>
      <c r="Z261" s="72"/>
      <c r="AA261" s="72"/>
      <c r="AB261" s="72"/>
      <c r="AC261" s="72"/>
    </row>
    <row r="262" spans="4:29" ht="15">
      <c r="D262" s="132" t="s">
        <v>199</v>
      </c>
      <c r="E262" s="25" t="s">
        <v>34</v>
      </c>
      <c r="F262" s="180">
        <v>2508.67</v>
      </c>
      <c r="G262" s="180">
        <v>16569.5</v>
      </c>
      <c r="H262" s="180">
        <v>16276.7997166022</v>
      </c>
      <c r="I262" s="180">
        <v>9784.0799999999981</v>
      </c>
      <c r="J262" s="180">
        <v>20466</v>
      </c>
      <c r="K262" s="180">
        <v>9237.9499999999989</v>
      </c>
      <c r="L262" s="180">
        <v>18624</v>
      </c>
      <c r="M262" s="180">
        <v>2680.0572750000097</v>
      </c>
      <c r="N262" s="180">
        <v>7732.0847200000599</v>
      </c>
      <c r="O262" s="180">
        <v>2324</v>
      </c>
      <c r="P262" s="180">
        <v>2249.2909690000001</v>
      </c>
      <c r="Q262" s="180">
        <v>7923</v>
      </c>
      <c r="R262" s="180">
        <v>3428.3400000000006</v>
      </c>
      <c r="S262" s="180">
        <v>1619.5542095999997</v>
      </c>
      <c r="T262" s="180">
        <v>121423.32689020225</v>
      </c>
      <c r="U262" s="35" t="str">
        <f t="shared" si="3"/>
        <v>2021Circuit length - underground</v>
      </c>
      <c r="V262" s="153"/>
      <c r="W262" s="72"/>
      <c r="X262" s="72"/>
      <c r="Y262" s="72"/>
      <c r="Z262" s="72"/>
      <c r="AA262" s="72"/>
      <c r="AB262" s="72"/>
      <c r="AC262" s="72"/>
    </row>
    <row r="263" spans="4:29" ht="15">
      <c r="D263" s="132" t="s">
        <v>200</v>
      </c>
      <c r="E263" s="25" t="s">
        <v>1</v>
      </c>
      <c r="F263" s="180">
        <v>0.47952345495160087</v>
      </c>
      <c r="G263" s="180">
        <v>0.52784646617815234</v>
      </c>
      <c r="H263" s="180">
        <v>0.6536034114014968</v>
      </c>
      <c r="I263" s="180">
        <v>0.39678700091303232</v>
      </c>
      <c r="J263" s="180">
        <v>0.50118349938812401</v>
      </c>
      <c r="K263" s="180">
        <v>0.71112293444779839</v>
      </c>
      <c r="L263" s="180">
        <v>0.71221552163477631</v>
      </c>
      <c r="M263" s="180">
        <v>0.43232323232323233</v>
      </c>
      <c r="N263" s="180">
        <v>0.64164361751365362</v>
      </c>
      <c r="O263" s="180">
        <v>0.60965249846018543</v>
      </c>
      <c r="P263" s="180">
        <v>0.5706479060236167</v>
      </c>
      <c r="Q263" s="180">
        <v>0.82599258795594066</v>
      </c>
      <c r="R263" s="180">
        <v>0.6496081361209266</v>
      </c>
      <c r="S263" s="180">
        <v>0.27948557715780298</v>
      </c>
      <c r="T263" s="180">
        <v>0.57083113174788136</v>
      </c>
      <c r="U263" s="35" t="str">
        <f t="shared" si="3"/>
        <v>2006Network utilisation</v>
      </c>
      <c r="V263" s="153"/>
      <c r="W263" s="72"/>
      <c r="X263" s="72"/>
      <c r="Y263" s="72"/>
      <c r="Z263" s="72"/>
      <c r="AA263" s="72"/>
      <c r="AB263" s="72"/>
      <c r="AC263" s="72"/>
    </row>
    <row r="264" spans="4:29" ht="15">
      <c r="D264" s="132" t="s">
        <v>200</v>
      </c>
      <c r="E264" s="25" t="s">
        <v>2</v>
      </c>
      <c r="F264" s="180">
        <v>0.50037230081906181</v>
      </c>
      <c r="G264" s="180">
        <v>0.49609689149083225</v>
      </c>
      <c r="H264" s="180">
        <v>0.57891364239291287</v>
      </c>
      <c r="I264" s="180">
        <v>0.35528354892113556</v>
      </c>
      <c r="J264" s="180">
        <v>0.4784062221620406</v>
      </c>
      <c r="K264" s="180">
        <v>0.72787592823895264</v>
      </c>
      <c r="L264" s="180">
        <v>0.68824821299019401</v>
      </c>
      <c r="M264" s="180">
        <v>0.55757575757575761</v>
      </c>
      <c r="N264" s="180">
        <v>0.65215262437243271</v>
      </c>
      <c r="O264" s="180">
        <v>0.62390397278210974</v>
      </c>
      <c r="P264" s="180">
        <v>0.61543195486205349</v>
      </c>
      <c r="Q264" s="180">
        <v>0.80338686388401737</v>
      </c>
      <c r="R264" s="180">
        <v>0.66216715439587615</v>
      </c>
      <c r="S264" s="180">
        <v>0.29299773321708805</v>
      </c>
      <c r="T264" s="180">
        <v>0.57377234343603323</v>
      </c>
      <c r="U264" s="35" t="str">
        <f t="shared" ref="U264:U326" si="4">E264&amp;D264</f>
        <v>2007Network utilisation</v>
      </c>
      <c r="V264" s="153"/>
      <c r="W264" s="72"/>
      <c r="X264" s="72"/>
      <c r="Y264" s="72"/>
      <c r="Z264" s="72"/>
      <c r="AA264" s="72"/>
      <c r="AB264" s="72"/>
      <c r="AC264" s="72"/>
    </row>
    <row r="265" spans="4:29" ht="15">
      <c r="D265" s="132" t="s">
        <v>200</v>
      </c>
      <c r="E265" s="25" t="s">
        <v>3</v>
      </c>
      <c r="F265" s="180">
        <v>0.49406528189910981</v>
      </c>
      <c r="G265" s="180">
        <v>0.48862206407358333</v>
      </c>
      <c r="H265" s="180">
        <v>0.5672270577716404</v>
      </c>
      <c r="I265" s="180">
        <v>0.32456279112797276</v>
      </c>
      <c r="J265" s="180">
        <v>0.47801567491909708</v>
      </c>
      <c r="K265" s="180">
        <v>0.75564121950905316</v>
      </c>
      <c r="L265" s="180">
        <v>0.71391827491400683</v>
      </c>
      <c r="M265" s="180">
        <v>0.51962616822429908</v>
      </c>
      <c r="N265" s="180">
        <v>0.66942433655809008</v>
      </c>
      <c r="O265" s="180">
        <v>0.6509618501401877</v>
      </c>
      <c r="P265" s="180">
        <v>0.63952358494383532</v>
      </c>
      <c r="Q265" s="180">
        <v>0.82879379204362336</v>
      </c>
      <c r="R265" s="180">
        <v>0.69312651788465274</v>
      </c>
      <c r="S265" s="180">
        <v>0.30058772101133391</v>
      </c>
      <c r="T265" s="180">
        <v>0.58029259535860611</v>
      </c>
      <c r="U265" s="35" t="str">
        <f t="shared" si="4"/>
        <v>2008Network utilisation</v>
      </c>
      <c r="V265" s="153"/>
      <c r="W265" s="72"/>
      <c r="X265" s="72"/>
      <c r="Y265" s="72"/>
      <c r="Z265" s="72"/>
      <c r="AA265" s="72"/>
      <c r="AB265" s="72"/>
      <c r="AC265" s="72"/>
    </row>
    <row r="266" spans="4:29" ht="15">
      <c r="D266" s="132" t="s">
        <v>200</v>
      </c>
      <c r="E266" s="25" t="s">
        <v>4</v>
      </c>
      <c r="F266" s="180">
        <v>0.51797505502567864</v>
      </c>
      <c r="G266" s="180">
        <v>0.46288124959533833</v>
      </c>
      <c r="H266" s="180">
        <v>0.60399148645062695</v>
      </c>
      <c r="I266" s="180">
        <v>0.3291723603283101</v>
      </c>
      <c r="J266" s="180">
        <v>0.49992431022805955</v>
      </c>
      <c r="K266" s="180">
        <v>0.76783202187571009</v>
      </c>
      <c r="L266" s="180">
        <v>0.74555131428465116</v>
      </c>
      <c r="M266" s="180">
        <v>0.45217391304347826</v>
      </c>
      <c r="N266" s="180">
        <v>0.66490547859163307</v>
      </c>
      <c r="O266" s="180">
        <v>0.67501506691930957</v>
      </c>
      <c r="P266" s="180">
        <v>0.67782795322578671</v>
      </c>
      <c r="Q266" s="180">
        <v>0.87075354303491193</v>
      </c>
      <c r="R266" s="180">
        <v>0.73381613382463051</v>
      </c>
      <c r="S266" s="180">
        <v>0.31150912220309807</v>
      </c>
      <c r="T266" s="180">
        <v>0.59380921490223026</v>
      </c>
      <c r="U266" s="35" t="str">
        <f t="shared" si="4"/>
        <v>2009Network utilisation</v>
      </c>
      <c r="V266" s="153"/>
      <c r="W266" s="72"/>
      <c r="X266" s="72"/>
      <c r="Y266" s="72"/>
      <c r="Z266" s="72"/>
      <c r="AA266" s="72"/>
      <c r="AB266" s="72"/>
      <c r="AC266" s="72"/>
    </row>
    <row r="267" spans="4:29" ht="15">
      <c r="D267" s="132" t="s">
        <v>200</v>
      </c>
      <c r="E267" s="25" t="s">
        <v>5</v>
      </c>
      <c r="F267" s="180">
        <v>0.49303008070432869</v>
      </c>
      <c r="G267" s="180">
        <v>0.41764047819408273</v>
      </c>
      <c r="H267" s="180">
        <v>0.57760551686966455</v>
      </c>
      <c r="I267" s="180">
        <v>0.30546469166736379</v>
      </c>
      <c r="J267" s="180">
        <v>0.49550305650863624</v>
      </c>
      <c r="K267" s="180">
        <v>0.69037363683544173</v>
      </c>
      <c r="L267" s="180">
        <v>0.69701446419517155</v>
      </c>
      <c r="M267" s="180">
        <v>0.45217391304347826</v>
      </c>
      <c r="N267" s="180">
        <v>0.6247916398149892</v>
      </c>
      <c r="O267" s="180">
        <v>0.58592202864154375</v>
      </c>
      <c r="P267" s="180">
        <v>0.64951405775543181</v>
      </c>
      <c r="Q267" s="180">
        <v>0.82775060282466417</v>
      </c>
      <c r="R267" s="180">
        <v>0.70574903485221141</v>
      </c>
      <c r="S267" s="180">
        <v>0.31343516351118761</v>
      </c>
      <c r="T267" s="180">
        <v>0.55971202610129966</v>
      </c>
      <c r="U267" s="35" t="str">
        <f t="shared" si="4"/>
        <v>2010Network utilisation</v>
      </c>
      <c r="V267" s="153"/>
      <c r="W267" s="72"/>
      <c r="X267" s="72"/>
      <c r="Y267" s="72"/>
      <c r="Z267" s="72"/>
      <c r="AA267" s="72"/>
      <c r="AB267" s="72"/>
      <c r="AC267" s="72"/>
    </row>
    <row r="268" spans="4:29" ht="15">
      <c r="D268" s="132" t="s">
        <v>200</v>
      </c>
      <c r="E268" s="25" t="s">
        <v>6</v>
      </c>
      <c r="F268" s="180">
        <v>0.4908321579689704</v>
      </c>
      <c r="G268" s="180">
        <v>0.41873320873080028</v>
      </c>
      <c r="H268" s="180">
        <v>0.59969317741746564</v>
      </c>
      <c r="I268" s="180">
        <v>0.29051348942375832</v>
      </c>
      <c r="J268" s="180">
        <v>0.46420190471867467</v>
      </c>
      <c r="K268" s="180">
        <v>0.64722818317608288</v>
      </c>
      <c r="L268" s="180">
        <v>0.69436661641682063</v>
      </c>
      <c r="M268" s="180">
        <v>0.36</v>
      </c>
      <c r="N268" s="180">
        <v>0.58198639536939223</v>
      </c>
      <c r="O268" s="180">
        <v>0.61154932812573926</v>
      </c>
      <c r="P268" s="180">
        <v>0.63391967575487984</v>
      </c>
      <c r="Q268" s="180">
        <v>0.80420766881574479</v>
      </c>
      <c r="R268" s="180">
        <v>0.66604700606821687</v>
      </c>
      <c r="S268" s="180">
        <v>0.3031958003169572</v>
      </c>
      <c r="T268" s="180">
        <v>0.54046247230739308</v>
      </c>
      <c r="U268" s="35" t="str">
        <f t="shared" si="4"/>
        <v>2011Network utilisation</v>
      </c>
      <c r="V268" s="153"/>
      <c r="W268" s="72"/>
      <c r="X268" s="72"/>
      <c r="Y268" s="72"/>
      <c r="Z268" s="72"/>
      <c r="AA268" s="72"/>
      <c r="AB268" s="72"/>
      <c r="AC268" s="72"/>
    </row>
    <row r="269" spans="4:29" ht="15">
      <c r="D269" s="132" t="s">
        <v>200</v>
      </c>
      <c r="E269" s="25" t="s">
        <v>7</v>
      </c>
      <c r="F269" s="180">
        <v>0.45486600846262343</v>
      </c>
      <c r="G269" s="180">
        <v>0.3506145422276622</v>
      </c>
      <c r="H269" s="180">
        <v>0.47933609189781867</v>
      </c>
      <c r="I269" s="180">
        <v>0.26061742313573227</v>
      </c>
      <c r="J269" s="180">
        <v>0.44901874225708871</v>
      </c>
      <c r="K269" s="180">
        <v>0.6413659185878644</v>
      </c>
      <c r="L269" s="180">
        <v>0.58937779919518174</v>
      </c>
      <c r="M269" s="180">
        <v>0.34962962962962962</v>
      </c>
      <c r="N269" s="180">
        <v>0.56612300459582365</v>
      </c>
      <c r="O269" s="180">
        <v>0.54067688731018615</v>
      </c>
      <c r="P269" s="180">
        <v>0.56319290465213501</v>
      </c>
      <c r="Q269" s="180">
        <v>0.7451365048226255</v>
      </c>
      <c r="R269" s="180">
        <v>0.60493533617233919</v>
      </c>
      <c r="S269" s="180">
        <v>0.26974614243323441</v>
      </c>
      <c r="T269" s="180">
        <v>0.49033120966999605</v>
      </c>
      <c r="U269" s="35" t="str">
        <f t="shared" si="4"/>
        <v>2012Network utilisation</v>
      </c>
      <c r="V269" s="153"/>
      <c r="W269" s="72"/>
      <c r="X269" s="72"/>
      <c r="Y269" s="72"/>
      <c r="Z269" s="72"/>
      <c r="AA269" s="72"/>
      <c r="AB269" s="72"/>
      <c r="AC269" s="72"/>
    </row>
    <row r="270" spans="4:29" ht="15">
      <c r="D270" s="132" t="s">
        <v>200</v>
      </c>
      <c r="E270" s="25" t="s">
        <v>8</v>
      </c>
      <c r="F270" s="180">
        <v>0.45652173913043476</v>
      </c>
      <c r="G270" s="180">
        <v>0.34453523718172302</v>
      </c>
      <c r="H270" s="180">
        <v>0.51873297675098851</v>
      </c>
      <c r="I270" s="180">
        <v>0.27098473316935551</v>
      </c>
      <c r="J270" s="180">
        <v>0.4380099427516958</v>
      </c>
      <c r="K270" s="180">
        <v>0.64121183483405653</v>
      </c>
      <c r="L270" s="180">
        <v>0.58746855021735322</v>
      </c>
      <c r="M270" s="180">
        <v>0.36296296296296299</v>
      </c>
      <c r="N270" s="180">
        <v>0.57006946328130437</v>
      </c>
      <c r="O270" s="180">
        <v>0.56267281135578828</v>
      </c>
      <c r="P270" s="180">
        <v>0.61292873774084977</v>
      </c>
      <c r="Q270" s="180">
        <v>0.76559274319674697</v>
      </c>
      <c r="R270" s="180">
        <v>0.64106613007855429</v>
      </c>
      <c r="S270" s="180">
        <v>0.27627514326647562</v>
      </c>
      <c r="T270" s="180">
        <v>0.50350235756559214</v>
      </c>
      <c r="U270" s="35" t="str">
        <f t="shared" si="4"/>
        <v>2013Network utilisation</v>
      </c>
      <c r="V270" s="153"/>
      <c r="W270" s="72"/>
      <c r="X270" s="72"/>
      <c r="Y270" s="72"/>
      <c r="Z270" s="72"/>
      <c r="AA270" s="72"/>
      <c r="AB270" s="72"/>
      <c r="AC270" s="72"/>
    </row>
    <row r="271" spans="4:29" ht="15">
      <c r="D271" s="132" t="s">
        <v>200</v>
      </c>
      <c r="E271" s="25" t="s">
        <v>9</v>
      </c>
      <c r="F271" s="180">
        <v>0.45905277401894451</v>
      </c>
      <c r="G271" s="180">
        <v>0.29683704295929286</v>
      </c>
      <c r="H271" s="180">
        <v>0.43917603358043783</v>
      </c>
      <c r="I271" s="180">
        <v>0.19466092405147223</v>
      </c>
      <c r="J271" s="180">
        <v>0.4285490778587101</v>
      </c>
      <c r="K271" s="180">
        <v>0.5548787033626269</v>
      </c>
      <c r="L271" s="180">
        <v>0.59469947328395489</v>
      </c>
      <c r="M271" s="180">
        <v>0.36792318377481187</v>
      </c>
      <c r="N271" s="180">
        <v>0.61806166903926263</v>
      </c>
      <c r="O271" s="180">
        <v>0.54890516113056709</v>
      </c>
      <c r="P271" s="180">
        <v>0.63380420684243755</v>
      </c>
      <c r="Q271" s="180">
        <v>0.7414514410756331</v>
      </c>
      <c r="R271" s="180">
        <v>0.6636483187193476</v>
      </c>
      <c r="S271" s="180">
        <v>0.23891717107359031</v>
      </c>
      <c r="T271" s="180">
        <v>0.48432608434079222</v>
      </c>
      <c r="U271" s="35" t="str">
        <f t="shared" si="4"/>
        <v>2014Network utilisation</v>
      </c>
      <c r="V271" s="153"/>
      <c r="W271" s="72"/>
      <c r="X271" s="72"/>
      <c r="Y271" s="72"/>
      <c r="Z271" s="72"/>
      <c r="AA271" s="72"/>
      <c r="AB271" s="72"/>
      <c r="AC271" s="72"/>
    </row>
    <row r="272" spans="4:29" ht="15">
      <c r="D272" s="132" t="s">
        <v>200</v>
      </c>
      <c r="E272" s="25" t="s">
        <v>10</v>
      </c>
      <c r="F272" s="180">
        <v>0.44277131258457381</v>
      </c>
      <c r="G272" s="180">
        <v>0.29465123549563488</v>
      </c>
      <c r="H272" s="180">
        <v>0.44409094749514799</v>
      </c>
      <c r="I272" s="180">
        <v>0.17990463554482405</v>
      </c>
      <c r="J272" s="180">
        <v>0.39244527771705556</v>
      </c>
      <c r="K272" s="180">
        <v>0.56990420234523909</v>
      </c>
      <c r="L272" s="180">
        <v>0.52880823034087765</v>
      </c>
      <c r="M272" s="180">
        <v>0.36896702024671701</v>
      </c>
      <c r="N272" s="180">
        <v>0.5353930077540241</v>
      </c>
      <c r="O272" s="180">
        <v>0.4746627244953151</v>
      </c>
      <c r="P272" s="180">
        <v>0.52554990680067615</v>
      </c>
      <c r="Q272" s="180">
        <v>0.71721787270241533</v>
      </c>
      <c r="R272" s="180">
        <v>0.57093558680739354</v>
      </c>
      <c r="S272" s="180">
        <v>0.23991700595051674</v>
      </c>
      <c r="T272" s="180">
        <v>0.44894421187717215</v>
      </c>
      <c r="U272" s="35" t="str">
        <f t="shared" si="4"/>
        <v>2015Network utilisation</v>
      </c>
      <c r="V272" s="153"/>
      <c r="W272" s="72"/>
      <c r="X272" s="72"/>
      <c r="Y272" s="72"/>
      <c r="Z272" s="72"/>
      <c r="AA272" s="72"/>
      <c r="AB272" s="72"/>
      <c r="AC272" s="72"/>
    </row>
    <row r="273" spans="4:29" ht="15">
      <c r="D273" s="132" t="s">
        <v>200</v>
      </c>
      <c r="E273" s="25">
        <v>2016</v>
      </c>
      <c r="F273" s="180">
        <v>0.4621109607577808</v>
      </c>
      <c r="G273" s="180">
        <v>0.321426002108534</v>
      </c>
      <c r="H273" s="180">
        <v>0.48745914665978329</v>
      </c>
      <c r="I273" s="180">
        <v>0.18698284583759339</v>
      </c>
      <c r="J273" s="180">
        <v>0.40949180085473375</v>
      </c>
      <c r="K273" s="180">
        <v>0.52150141164472297</v>
      </c>
      <c r="L273" s="180">
        <v>0.54572913852909433</v>
      </c>
      <c r="M273" s="180">
        <v>0.34785171904429774</v>
      </c>
      <c r="N273" s="180">
        <v>0.54211997590468108</v>
      </c>
      <c r="O273" s="180">
        <v>0.49585884047533307</v>
      </c>
      <c r="P273" s="180">
        <v>0.57222994048369635</v>
      </c>
      <c r="Q273" s="180">
        <v>0.74438118070122861</v>
      </c>
      <c r="R273" s="180">
        <v>0.64259559771015218</v>
      </c>
      <c r="S273" s="180">
        <v>0.23412466315172817</v>
      </c>
      <c r="T273" s="180">
        <v>0.4652759445616686</v>
      </c>
      <c r="U273" s="35" t="str">
        <f t="shared" si="4"/>
        <v>2016Network utilisation</v>
      </c>
      <c r="V273" s="153"/>
      <c r="W273" s="72"/>
      <c r="X273" s="72"/>
      <c r="Y273" s="72"/>
      <c r="Z273" s="72"/>
      <c r="AA273" s="72"/>
      <c r="AB273" s="72"/>
      <c r="AC273" s="72"/>
    </row>
    <row r="274" spans="4:29" ht="15">
      <c r="D274" s="132" t="s">
        <v>200</v>
      </c>
      <c r="E274" s="25">
        <v>2017</v>
      </c>
      <c r="F274" s="180">
        <v>0.46617548559946415</v>
      </c>
      <c r="G274" s="180">
        <v>0.35935790210199658</v>
      </c>
      <c r="H274" s="180">
        <v>0.53212541140167358</v>
      </c>
      <c r="I274" s="180">
        <v>0.19896528438294503</v>
      </c>
      <c r="J274" s="180">
        <v>0.42825344285943401</v>
      </c>
      <c r="K274" s="180">
        <v>0.53271732227158342</v>
      </c>
      <c r="L274" s="180">
        <v>0.57050517266598322</v>
      </c>
      <c r="M274" s="180">
        <v>0.34438916689680443</v>
      </c>
      <c r="N274" s="180">
        <v>0.49467325135459461</v>
      </c>
      <c r="O274" s="180">
        <v>0.51750547045951856</v>
      </c>
      <c r="P274" s="180">
        <v>0.57896172641468402</v>
      </c>
      <c r="Q274" s="180">
        <v>0.72582124201973297</v>
      </c>
      <c r="R274" s="180">
        <v>0.61762918838421443</v>
      </c>
      <c r="S274" s="180">
        <v>0.25377078115682766</v>
      </c>
      <c r="T274" s="180">
        <v>0.47291791771210406</v>
      </c>
      <c r="U274" s="35" t="str">
        <f t="shared" si="4"/>
        <v>2017Network utilisation</v>
      </c>
      <c r="V274" s="153"/>
      <c r="W274" s="72"/>
      <c r="X274" s="72"/>
      <c r="Y274" s="72"/>
      <c r="Z274" s="72"/>
      <c r="AA274" s="72"/>
      <c r="AB274" s="72"/>
      <c r="AC274" s="72"/>
    </row>
    <row r="275" spans="4:29" ht="15">
      <c r="D275" s="132" t="s">
        <v>200</v>
      </c>
      <c r="E275" s="25">
        <v>2018</v>
      </c>
      <c r="F275" s="180">
        <v>0.44991399966510381</v>
      </c>
      <c r="G275" s="180">
        <v>0.33296588535623112</v>
      </c>
      <c r="H275" s="180">
        <v>0.50083845565789809</v>
      </c>
      <c r="I275" s="180">
        <v>0.18886408165125074</v>
      </c>
      <c r="J275" s="180">
        <v>0.42038193688415471</v>
      </c>
      <c r="K275" s="180">
        <v>0.55985899204109724</v>
      </c>
      <c r="L275" s="180">
        <v>0.54484996761409754</v>
      </c>
      <c r="M275" s="180">
        <v>0.38783658021156742</v>
      </c>
      <c r="N275" s="180">
        <v>0.54641018754428161</v>
      </c>
      <c r="O275" s="180">
        <v>0.50720802927415987</v>
      </c>
      <c r="P275" s="180">
        <v>0.58993745760384242</v>
      </c>
      <c r="Q275" s="180">
        <v>0.76431406006669178</v>
      </c>
      <c r="R275" s="180">
        <v>0.64086493309203529</v>
      </c>
      <c r="S275" s="180">
        <v>0.31523500810372773</v>
      </c>
      <c r="T275" s="180">
        <v>0.4821056839118672</v>
      </c>
      <c r="U275" s="35" t="str">
        <f t="shared" si="4"/>
        <v>2018Network utilisation</v>
      </c>
      <c r="V275" s="153"/>
      <c r="W275" s="72"/>
      <c r="X275" s="72"/>
      <c r="Y275" s="72"/>
      <c r="Z275" s="72"/>
      <c r="AA275" s="72"/>
      <c r="AB275" s="72"/>
      <c r="AC275" s="72"/>
    </row>
    <row r="276" spans="4:29" ht="15">
      <c r="D276" s="132" t="s">
        <v>200</v>
      </c>
      <c r="E276" s="25" t="s">
        <v>32</v>
      </c>
      <c r="F276" s="180">
        <v>0.47086403215003347</v>
      </c>
      <c r="G276" s="180">
        <v>0.34171091445427726</v>
      </c>
      <c r="H276" s="180">
        <v>0.51671312582130535</v>
      </c>
      <c r="I276" s="180">
        <v>0.1946363712067827</v>
      </c>
      <c r="J276" s="180">
        <v>0.42765108411502384</v>
      </c>
      <c r="K276" s="180">
        <v>0.56092625536352503</v>
      </c>
      <c r="L276" s="180">
        <v>0.59340387635587744</v>
      </c>
      <c r="M276" s="180">
        <v>0.35810072261997189</v>
      </c>
      <c r="N276" s="180">
        <v>0.57853421298358343</v>
      </c>
      <c r="O276" s="180">
        <v>0.53886203049460768</v>
      </c>
      <c r="P276" s="180">
        <v>0.57251917225170779</v>
      </c>
      <c r="Q276" s="180">
        <v>0.78159261396422386</v>
      </c>
      <c r="R276" s="180">
        <v>0.64977936253820401</v>
      </c>
      <c r="S276" s="180">
        <v>0.29801324503311255</v>
      </c>
      <c r="T276" s="180">
        <v>0.4916647870965884</v>
      </c>
      <c r="U276" s="35" t="str">
        <f t="shared" si="4"/>
        <v>2019Network utilisation</v>
      </c>
      <c r="V276" s="153"/>
      <c r="W276" s="72"/>
      <c r="X276" s="72"/>
      <c r="Y276" s="72"/>
      <c r="Z276" s="72"/>
      <c r="AA276" s="72"/>
      <c r="AB276" s="72"/>
      <c r="AC276" s="72"/>
    </row>
    <row r="277" spans="4:29" ht="15">
      <c r="D277" s="132" t="s">
        <v>200</v>
      </c>
      <c r="E277" s="25" t="s">
        <v>33</v>
      </c>
      <c r="F277" s="180">
        <v>0.44702842377260982</v>
      </c>
      <c r="G277" s="180">
        <v>0.34123862635749924</v>
      </c>
      <c r="H277" s="180">
        <v>0.53350871583450254</v>
      </c>
      <c r="I277" s="180">
        <v>0.19445469785492589</v>
      </c>
      <c r="J277" s="180">
        <v>0.43067364542462244</v>
      </c>
      <c r="K277" s="180">
        <v>0.57980691834606279</v>
      </c>
      <c r="L277" s="180">
        <v>0.55767914111159989</v>
      </c>
      <c r="M277" s="180">
        <v>0.37339059297333332</v>
      </c>
      <c r="N277" s="180">
        <v>0.60694617033433085</v>
      </c>
      <c r="O277" s="180">
        <v>0.52375848517327617</v>
      </c>
      <c r="P277" s="180">
        <v>0.57760735583323397</v>
      </c>
      <c r="Q277" s="180">
        <v>0.75937680323139067</v>
      </c>
      <c r="R277" s="180">
        <v>0.65324843545335476</v>
      </c>
      <c r="S277" s="180">
        <v>0.28319405756731658</v>
      </c>
      <c r="T277" s="180">
        <v>0.49013657637628988</v>
      </c>
      <c r="U277" s="35" t="str">
        <f t="shared" si="4"/>
        <v>2020Network utilisation</v>
      </c>
      <c r="V277" s="153"/>
      <c r="W277" s="72"/>
      <c r="X277" s="72"/>
      <c r="Y277" s="72"/>
      <c r="Z277" s="72"/>
      <c r="AA277" s="72"/>
      <c r="AB277" s="72"/>
      <c r="AC277" s="72"/>
    </row>
    <row r="278" spans="4:29" ht="15">
      <c r="D278" s="132" t="s">
        <v>200</v>
      </c>
      <c r="E278" s="25" t="s">
        <v>34</v>
      </c>
      <c r="F278" s="180">
        <v>0.43023255813953487</v>
      </c>
      <c r="G278" s="180">
        <v>0.322099805573558</v>
      </c>
      <c r="H278" s="180">
        <v>0.49205168037835195</v>
      </c>
      <c r="I278" s="180">
        <v>0.18569435301650455</v>
      </c>
      <c r="J278" s="180">
        <v>0.40540540540540543</v>
      </c>
      <c r="K278" s="180">
        <v>0.54079638594304291</v>
      </c>
      <c r="L278" s="180">
        <v>0.4967560815562132</v>
      </c>
      <c r="M278" s="180">
        <v>0.39716417394628528</v>
      </c>
      <c r="N278" s="180">
        <v>0.53663118663179776</v>
      </c>
      <c r="O278" s="180">
        <v>0.42934980021794406</v>
      </c>
      <c r="P278" s="180">
        <v>0.49943543021562276</v>
      </c>
      <c r="Q278" s="180">
        <v>0.74104604889141557</v>
      </c>
      <c r="R278" s="180">
        <v>0.55641377306407092</v>
      </c>
      <c r="S278" s="180">
        <v>0.27222308197332373</v>
      </c>
      <c r="T278" s="180">
        <v>0.45037855463950499</v>
      </c>
      <c r="U278" s="35" t="str">
        <f t="shared" si="4"/>
        <v>2021Network utilisation</v>
      </c>
      <c r="V278" s="153"/>
      <c r="W278" s="72"/>
      <c r="X278" s="72"/>
      <c r="Y278" s="72"/>
      <c r="Z278" s="72"/>
      <c r="AA278" s="72"/>
      <c r="AB278" s="72"/>
      <c r="AC278" s="72"/>
    </row>
    <row r="279" spans="4:29" ht="15">
      <c r="D279" s="132" t="s">
        <v>206</v>
      </c>
      <c r="E279" s="25" t="s">
        <v>1</v>
      </c>
      <c r="F279" s="180">
        <v>20.900000000000002</v>
      </c>
      <c r="G279" s="180">
        <v>21.472843078221299</v>
      </c>
      <c r="H279" s="180">
        <v>12.691210601167995</v>
      </c>
      <c r="I279" s="180">
        <v>30.763218904193501</v>
      </c>
      <c r="J279" s="180">
        <v>21.624376140335201</v>
      </c>
      <c r="K279" s="180">
        <v>19.350000000000001</v>
      </c>
      <c r="L279" s="180">
        <v>25.168457137265499</v>
      </c>
      <c r="M279" s="180">
        <v>25.7556483091102</v>
      </c>
      <c r="N279" s="180">
        <v>28</v>
      </c>
      <c r="O279" s="180">
        <v>26.456205375696101</v>
      </c>
      <c r="P279" s="180">
        <v>27.499999999999996</v>
      </c>
      <c r="Q279" s="180">
        <v>31.831953092491897</v>
      </c>
      <c r="R279" s="180">
        <v>36</v>
      </c>
      <c r="S279" s="180">
        <v>23.3050152594836</v>
      </c>
      <c r="T279" s="180">
        <v>25.058494849854664</v>
      </c>
      <c r="U279" s="35" t="str">
        <f t="shared" si="4"/>
        <v>2006Regulatory service life - zone substations and transformers</v>
      </c>
      <c r="V279" s="153"/>
      <c r="W279" s="72"/>
      <c r="X279" s="72"/>
      <c r="Y279" s="72"/>
      <c r="Z279" s="72"/>
      <c r="AA279" s="72"/>
      <c r="AB279" s="72"/>
      <c r="AC279" s="72"/>
    </row>
    <row r="280" spans="4:29" ht="15">
      <c r="D280" s="132" t="s">
        <v>206</v>
      </c>
      <c r="E280" s="25" t="s">
        <v>2</v>
      </c>
      <c r="F280" s="180">
        <v>20.900000000000002</v>
      </c>
      <c r="G280" s="180">
        <v>20.076996884908798</v>
      </c>
      <c r="H280" s="180">
        <v>1.4978838790364932</v>
      </c>
      <c r="I280" s="180">
        <v>26.7363067697185</v>
      </c>
      <c r="J280" s="180">
        <v>19.395173579426</v>
      </c>
      <c r="K280" s="180">
        <v>19.499999999999996</v>
      </c>
      <c r="L280" s="180">
        <v>25.506268117507201</v>
      </c>
      <c r="M280" s="180">
        <v>24.784201830629399</v>
      </c>
      <c r="N280" s="180">
        <v>28</v>
      </c>
      <c r="O280" s="180">
        <v>26.611241055298201</v>
      </c>
      <c r="P280" s="180">
        <v>29.549999999999997</v>
      </c>
      <c r="Q280" s="180">
        <v>30.509505536251698</v>
      </c>
      <c r="R280" s="180">
        <v>36</v>
      </c>
      <c r="S280" s="180">
        <v>23.556983688814899</v>
      </c>
      <c r="T280" s="180">
        <v>23.758897238685083</v>
      </c>
      <c r="U280" s="35" t="str">
        <f t="shared" si="4"/>
        <v>2007Regulatory service life - zone substations and transformers</v>
      </c>
      <c r="V280" s="153"/>
      <c r="W280" s="72"/>
      <c r="X280" s="72"/>
      <c r="Y280" s="72"/>
      <c r="Z280" s="72"/>
      <c r="AA280" s="72"/>
      <c r="AB280" s="72"/>
      <c r="AC280" s="72"/>
    </row>
    <row r="281" spans="4:29" ht="15">
      <c r="D281" s="132" t="s">
        <v>206</v>
      </c>
      <c r="E281" s="25" t="s">
        <v>3</v>
      </c>
      <c r="F281" s="180">
        <v>20.900000000000002</v>
      </c>
      <c r="G281" s="180">
        <v>18.604295616285299</v>
      </c>
      <c r="H281" s="180">
        <v>2.6097504689490947</v>
      </c>
      <c r="I281" s="180">
        <v>27.088335941574499</v>
      </c>
      <c r="J281" s="180">
        <v>17.918158371411103</v>
      </c>
      <c r="K281" s="180">
        <v>20.900000000000002</v>
      </c>
      <c r="L281" s="180">
        <v>25.736673524593101</v>
      </c>
      <c r="M281" s="180">
        <v>25.7244143005998</v>
      </c>
      <c r="N281" s="180">
        <v>28</v>
      </c>
      <c r="O281" s="180">
        <v>26.772035612117502</v>
      </c>
      <c r="P281" s="180">
        <v>28.82</v>
      </c>
      <c r="Q281" s="180">
        <v>29.187773747379499</v>
      </c>
      <c r="R281" s="180">
        <v>36</v>
      </c>
      <c r="S281" s="180">
        <v>24.444817378646601</v>
      </c>
      <c r="T281" s="180">
        <v>23.764732497254034</v>
      </c>
      <c r="U281" s="35" t="str">
        <f t="shared" si="4"/>
        <v>2008Regulatory service life - zone substations and transformers</v>
      </c>
      <c r="V281" s="153"/>
      <c r="W281" s="72"/>
      <c r="X281" s="72"/>
      <c r="Y281" s="72"/>
      <c r="Z281" s="72"/>
      <c r="AA281" s="72"/>
      <c r="AB281" s="72"/>
      <c r="AC281" s="72"/>
    </row>
    <row r="282" spans="4:29" ht="15">
      <c r="D282" s="132" t="s">
        <v>206</v>
      </c>
      <c r="E282" s="25" t="s">
        <v>4</v>
      </c>
      <c r="F282" s="180">
        <v>20.900000000000002</v>
      </c>
      <c r="G282" s="180">
        <v>16.645914534083804</v>
      </c>
      <c r="H282" s="180">
        <v>3.4972334350227001</v>
      </c>
      <c r="I282" s="180">
        <v>27.642259886039501</v>
      </c>
      <c r="J282" s="180">
        <v>16.9819045554121</v>
      </c>
      <c r="K282" s="180">
        <v>16.499999999999996</v>
      </c>
      <c r="L282" s="180">
        <v>25.852099304876798</v>
      </c>
      <c r="M282" s="180">
        <v>26.001251795798701</v>
      </c>
      <c r="N282" s="180">
        <v>28</v>
      </c>
      <c r="O282" s="180">
        <v>26.944821071296101</v>
      </c>
      <c r="P282" s="180">
        <v>27.89</v>
      </c>
      <c r="Q282" s="180">
        <v>27.865196474646897</v>
      </c>
      <c r="R282" s="180">
        <v>36</v>
      </c>
      <c r="S282" s="180">
        <v>17.670241212451799</v>
      </c>
      <c r="T282" s="180">
        <v>22.742208733544885</v>
      </c>
      <c r="U282" s="35" t="str">
        <f t="shared" si="4"/>
        <v>2009Regulatory service life - zone substations and transformers</v>
      </c>
      <c r="V282" s="153"/>
      <c r="W282" s="72"/>
      <c r="X282" s="72"/>
      <c r="Y282" s="72"/>
      <c r="Z282" s="72"/>
      <c r="AA282" s="72"/>
      <c r="AB282" s="72"/>
      <c r="AC282" s="72"/>
    </row>
    <row r="283" spans="4:29" ht="15">
      <c r="D283" s="132" t="s">
        <v>206</v>
      </c>
      <c r="E283" s="25" t="s">
        <v>5</v>
      </c>
      <c r="F283" s="180">
        <v>20.900000000000002</v>
      </c>
      <c r="G283" s="180">
        <v>13.358008194559694</v>
      </c>
      <c r="H283" s="180">
        <v>4.0132294842612026</v>
      </c>
      <c r="I283" s="180">
        <v>27.6609910342166</v>
      </c>
      <c r="J283" s="180">
        <v>15.528937567478003</v>
      </c>
      <c r="K283" s="180">
        <v>18</v>
      </c>
      <c r="L283" s="180">
        <v>27.033546397775702</v>
      </c>
      <c r="M283" s="180">
        <v>26.660012218199398</v>
      </c>
      <c r="N283" s="180">
        <v>28</v>
      </c>
      <c r="O283" s="180">
        <v>27.130220872435203</v>
      </c>
      <c r="P283" s="180">
        <v>29.749999999999996</v>
      </c>
      <c r="Q283" s="180">
        <v>26.540600501324597</v>
      </c>
      <c r="R283" s="180">
        <v>36</v>
      </c>
      <c r="S283" s="180">
        <v>31.704350771808699</v>
      </c>
      <c r="T283" s="180">
        <v>23.73427836014708</v>
      </c>
      <c r="U283" s="35" t="str">
        <f t="shared" si="4"/>
        <v>2010Regulatory service life - zone substations and transformers</v>
      </c>
      <c r="V283" s="153"/>
      <c r="W283" s="72"/>
      <c r="X283" s="72"/>
      <c r="Y283" s="72"/>
      <c r="Z283" s="72"/>
      <c r="AA283" s="72"/>
      <c r="AB283" s="72"/>
      <c r="AC283" s="72"/>
    </row>
    <row r="284" spans="4:29" ht="15">
      <c r="D284" s="132" t="s">
        <v>206</v>
      </c>
      <c r="E284" s="25" t="s">
        <v>6</v>
      </c>
      <c r="F284" s="180">
        <v>20.900000000000002</v>
      </c>
      <c r="G284" s="180">
        <v>11.873543673064297</v>
      </c>
      <c r="H284" s="180">
        <v>5.1678972189360977</v>
      </c>
      <c r="I284" s="180">
        <v>28.221706286236401</v>
      </c>
      <c r="J284" s="180">
        <v>14.422106731628105</v>
      </c>
      <c r="K284" s="180">
        <v>16.919256530690802</v>
      </c>
      <c r="L284" s="180">
        <v>27.020756300263599</v>
      </c>
      <c r="M284" s="180">
        <v>26.013664514804599</v>
      </c>
      <c r="N284" s="180">
        <v>28</v>
      </c>
      <c r="O284" s="180">
        <v>27.322158988091001</v>
      </c>
      <c r="P284" s="180">
        <v>23.910000000000004</v>
      </c>
      <c r="Q284" s="180">
        <v>25.2141602418208</v>
      </c>
      <c r="R284" s="180">
        <v>36</v>
      </c>
      <c r="S284" s="180">
        <v>29.601740638466801</v>
      </c>
      <c r="T284" s="180">
        <v>22.899070794571607</v>
      </c>
      <c r="U284" s="35" t="str">
        <f t="shared" si="4"/>
        <v>2011Regulatory service life - zone substations and transformers</v>
      </c>
      <c r="V284" s="153"/>
      <c r="W284" s="72"/>
      <c r="X284" s="72"/>
      <c r="Y284" s="72"/>
      <c r="Z284" s="72"/>
      <c r="AA284" s="72"/>
      <c r="AB284" s="72"/>
      <c r="AC284" s="72"/>
    </row>
    <row r="285" spans="4:29" ht="15">
      <c r="D285" s="132" t="s">
        <v>206</v>
      </c>
      <c r="E285" s="25" t="s">
        <v>7</v>
      </c>
      <c r="F285" s="180">
        <v>20.900000000000002</v>
      </c>
      <c r="G285" s="180">
        <v>10.778236864610996</v>
      </c>
      <c r="H285" s="180">
        <v>5.7437610209429977</v>
      </c>
      <c r="I285" s="180">
        <v>28.553855053102101</v>
      </c>
      <c r="J285" s="180">
        <v>13.525138964574204</v>
      </c>
      <c r="K285" s="180">
        <v>15.299999999999997</v>
      </c>
      <c r="L285" s="180">
        <v>26.028471193096099</v>
      </c>
      <c r="M285" s="180">
        <v>26.695338245608298</v>
      </c>
      <c r="N285" s="180">
        <v>28</v>
      </c>
      <c r="O285" s="180">
        <v>26.431819466728701</v>
      </c>
      <c r="P285" s="180">
        <v>34.200000000000003</v>
      </c>
      <c r="Q285" s="180">
        <v>24.520763071274899</v>
      </c>
      <c r="R285" s="180">
        <v>36</v>
      </c>
      <c r="S285" s="180">
        <v>28.621381762537599</v>
      </c>
      <c r="T285" s="180">
        <v>23.235626117319704</v>
      </c>
      <c r="U285" s="35" t="str">
        <f t="shared" si="4"/>
        <v>2012Regulatory service life - zone substations and transformers</v>
      </c>
      <c r="V285" s="153"/>
      <c r="W285" s="72"/>
      <c r="X285" s="72"/>
      <c r="Y285" s="72"/>
      <c r="Z285" s="72"/>
      <c r="AA285" s="72"/>
      <c r="AB285" s="72"/>
      <c r="AC285" s="72"/>
    </row>
    <row r="286" spans="4:29" ht="15">
      <c r="D286" s="132" t="s">
        <v>206</v>
      </c>
      <c r="E286" s="25" t="s">
        <v>8</v>
      </c>
      <c r="F286" s="180">
        <v>20.900000000000002</v>
      </c>
      <c r="G286" s="180">
        <v>10.435993243101201</v>
      </c>
      <c r="H286" s="180">
        <v>5.977938958700598</v>
      </c>
      <c r="I286" s="180">
        <v>30.105058546855499</v>
      </c>
      <c r="J286" s="180">
        <v>12.839905829577305</v>
      </c>
      <c r="K286" s="180">
        <v>13.699999999999996</v>
      </c>
      <c r="L286" s="180">
        <v>26.0194500847048</v>
      </c>
      <c r="M286" s="180">
        <v>27.032948151795502</v>
      </c>
      <c r="N286" s="180">
        <v>28</v>
      </c>
      <c r="O286" s="180">
        <v>26.250069616246201</v>
      </c>
      <c r="P286" s="180">
        <v>20.940000000000005</v>
      </c>
      <c r="Q286" s="180">
        <v>23.974784427921797</v>
      </c>
      <c r="R286" s="180">
        <v>36</v>
      </c>
      <c r="S286" s="180">
        <v>9.3966791537657031</v>
      </c>
      <c r="T286" s="180">
        <v>20.826630572333475</v>
      </c>
      <c r="U286" s="35" t="str">
        <f t="shared" si="4"/>
        <v>2013Regulatory service life - zone substations and transformers</v>
      </c>
      <c r="V286" s="153"/>
      <c r="W286" s="72"/>
      <c r="X286" s="72"/>
      <c r="Y286" s="72"/>
      <c r="Z286" s="72"/>
      <c r="AA286" s="72"/>
      <c r="AB286" s="72"/>
      <c r="AC286" s="72"/>
    </row>
    <row r="287" spans="4:29" ht="15">
      <c r="D287" s="132" t="s">
        <v>206</v>
      </c>
      <c r="E287" s="25" t="s">
        <v>9</v>
      </c>
      <c r="F287" s="180">
        <v>23.5</v>
      </c>
      <c r="G287" s="180">
        <v>11.586664785420105</v>
      </c>
      <c r="H287" s="180">
        <v>5.9364594200882976</v>
      </c>
      <c r="I287" s="180">
        <v>20.849863971551699</v>
      </c>
      <c r="J287" s="180">
        <v>12.824230326552303</v>
      </c>
      <c r="K287" s="180">
        <v>12.700000000000003</v>
      </c>
      <c r="L287" s="180">
        <v>25.987539950928198</v>
      </c>
      <c r="M287" s="180">
        <v>26.390482904766998</v>
      </c>
      <c r="N287" s="180">
        <v>26.4</v>
      </c>
      <c r="O287" s="180">
        <v>26.3604251007628</v>
      </c>
      <c r="P287" s="180">
        <v>31.149000000000001</v>
      </c>
      <c r="Q287" s="180">
        <v>23.971944192263098</v>
      </c>
      <c r="R287" s="180">
        <v>36</v>
      </c>
      <c r="S287" s="180">
        <v>31.2445574397671</v>
      </c>
      <c r="T287" s="180">
        <v>22.492940578007186</v>
      </c>
      <c r="U287" s="35" t="str">
        <f t="shared" si="4"/>
        <v>2014Regulatory service life - zone substations and transformers</v>
      </c>
      <c r="V287" s="153"/>
      <c r="W287" s="72"/>
      <c r="X287" s="72"/>
      <c r="Y287" s="72"/>
      <c r="Z287" s="72"/>
      <c r="AA287" s="72"/>
      <c r="AB287" s="72"/>
      <c r="AC287" s="72"/>
    </row>
    <row r="288" spans="4:29" ht="15">
      <c r="D288" s="132" t="s">
        <v>206</v>
      </c>
      <c r="E288" s="25" t="s">
        <v>10</v>
      </c>
      <c r="F288" s="180">
        <v>24.972993148134503</v>
      </c>
      <c r="G288" s="180">
        <v>12.268571890169703</v>
      </c>
      <c r="H288" s="180">
        <v>5.5357568374758017</v>
      </c>
      <c r="I288" s="180">
        <v>24.1843593250982</v>
      </c>
      <c r="J288" s="180">
        <v>12.1916489384164</v>
      </c>
      <c r="K288" s="180">
        <v>17.600000000000001</v>
      </c>
      <c r="L288" s="180">
        <v>27.326727006062601</v>
      </c>
      <c r="M288" s="180">
        <v>26.446960228687299</v>
      </c>
      <c r="N288" s="180">
        <v>35.280999999999999</v>
      </c>
      <c r="O288" s="180">
        <v>26.504323783193001</v>
      </c>
      <c r="P288" s="180">
        <v>30.63</v>
      </c>
      <c r="Q288" s="180">
        <v>24.056203973331598</v>
      </c>
      <c r="R288" s="180">
        <v>36</v>
      </c>
      <c r="S288" s="180">
        <v>34.089387846944099</v>
      </c>
      <c r="T288" s="180">
        <v>24.077709498393798</v>
      </c>
      <c r="U288" s="35" t="str">
        <f t="shared" si="4"/>
        <v>2015Regulatory service life - zone substations and transformers</v>
      </c>
      <c r="V288" s="153"/>
      <c r="W288" s="72"/>
      <c r="X288" s="72"/>
      <c r="Y288" s="72"/>
      <c r="Z288" s="72"/>
      <c r="AA288" s="72"/>
      <c r="AB288" s="72"/>
      <c r="AC288" s="72"/>
    </row>
    <row r="289" spans="4:29" ht="15">
      <c r="D289" s="132" t="s">
        <v>206</v>
      </c>
      <c r="E289" s="25">
        <v>2016</v>
      </c>
      <c r="F289" s="180">
        <v>32</v>
      </c>
      <c r="G289" s="180">
        <v>12.420806268649599</v>
      </c>
      <c r="H289" s="180">
        <v>5.6296039441175978</v>
      </c>
      <c r="I289" s="180">
        <v>24.221486808792299</v>
      </c>
      <c r="J289" s="180">
        <v>12.6492097797193</v>
      </c>
      <c r="K289" s="180">
        <v>15</v>
      </c>
      <c r="L289" s="180">
        <v>18.236498537204501</v>
      </c>
      <c r="M289" s="180">
        <v>27</v>
      </c>
      <c r="N289" s="180">
        <v>36.560283687943254</v>
      </c>
      <c r="O289" s="180">
        <v>26</v>
      </c>
      <c r="P289" s="180">
        <v>23.3616605428724</v>
      </c>
      <c r="Q289" s="180">
        <v>24</v>
      </c>
      <c r="R289" s="180">
        <v>36</v>
      </c>
      <c r="S289" s="180">
        <v>34.381634065466699</v>
      </c>
      <c r="T289" s="180">
        <v>23.390084545340404</v>
      </c>
      <c r="U289" s="35" t="str">
        <f t="shared" si="4"/>
        <v>2016Regulatory service life - zone substations and transformers</v>
      </c>
      <c r="V289" s="153"/>
      <c r="W289" s="72"/>
      <c r="X289" s="72"/>
      <c r="Y289" s="72"/>
      <c r="Z289" s="72"/>
      <c r="AA289" s="72"/>
      <c r="AB289" s="72"/>
      <c r="AC289" s="72"/>
    </row>
    <row r="290" spans="4:29" ht="15">
      <c r="D290" s="132" t="s">
        <v>206</v>
      </c>
      <c r="E290" s="25">
        <v>2017</v>
      </c>
      <c r="F290" s="180">
        <v>30</v>
      </c>
      <c r="G290" s="180">
        <v>12.863679819754502</v>
      </c>
      <c r="H290" s="180">
        <v>6.5069865077805034</v>
      </c>
      <c r="I290" s="180">
        <v>24.927462612470801</v>
      </c>
      <c r="J290" s="180">
        <v>13</v>
      </c>
      <c r="K290" s="180">
        <v>12.400000000000002</v>
      </c>
      <c r="L290" s="180">
        <v>19.2697436057544</v>
      </c>
      <c r="M290" s="180">
        <v>26.4759751278838</v>
      </c>
      <c r="N290" s="180">
        <v>37.560283687943254</v>
      </c>
      <c r="O290" s="180">
        <v>28</v>
      </c>
      <c r="P290" s="180">
        <v>23.702660189979397</v>
      </c>
      <c r="Q290" s="180">
        <v>25</v>
      </c>
      <c r="R290" s="180">
        <v>37</v>
      </c>
      <c r="S290" s="180">
        <v>32.057503251543899</v>
      </c>
      <c r="T290" s="180">
        <v>23.483163914507895</v>
      </c>
      <c r="U290" s="35" t="str">
        <f t="shared" si="4"/>
        <v>2017Regulatory service life - zone substations and transformers</v>
      </c>
      <c r="V290" s="153"/>
      <c r="W290" s="72"/>
      <c r="X290" s="72"/>
      <c r="Y290" s="72"/>
      <c r="Z290" s="72"/>
      <c r="AA290" s="72"/>
      <c r="AB290" s="72"/>
      <c r="AC290" s="72"/>
    </row>
    <row r="291" spans="4:29" ht="15">
      <c r="D291" s="132" t="s">
        <v>206</v>
      </c>
      <c r="E291" s="25">
        <v>2018</v>
      </c>
      <c r="F291" s="180">
        <v>32.700000000000003</v>
      </c>
      <c r="G291" s="180">
        <v>13.439999999999998</v>
      </c>
      <c r="H291" s="180">
        <v>7.2396839819080014</v>
      </c>
      <c r="I291" s="180">
        <v>25.452000000000002</v>
      </c>
      <c r="J291" s="180">
        <v>13.782889956220203</v>
      </c>
      <c r="K291" s="180">
        <v>12.2</v>
      </c>
      <c r="L291" s="180">
        <v>19.27</v>
      </c>
      <c r="M291" s="180">
        <v>11.536469064507202</v>
      </c>
      <c r="N291" s="180">
        <v>38.406451612903226</v>
      </c>
      <c r="O291" s="180">
        <v>29.299999999999997</v>
      </c>
      <c r="P291" s="180">
        <v>25.126922200103198</v>
      </c>
      <c r="Q291" s="180">
        <v>25.9</v>
      </c>
      <c r="R291" s="180">
        <v>37</v>
      </c>
      <c r="S291" s="180">
        <v>33</v>
      </c>
      <c r="T291" s="180">
        <v>23.168172629688701</v>
      </c>
      <c r="U291" s="35" t="str">
        <f t="shared" si="4"/>
        <v>2018Regulatory service life - zone substations and transformers</v>
      </c>
      <c r="V291" s="153"/>
      <c r="W291" s="72"/>
      <c r="X291" s="72"/>
      <c r="Y291" s="72"/>
      <c r="Z291" s="72"/>
      <c r="AA291" s="72"/>
      <c r="AB291" s="72"/>
      <c r="AC291" s="72"/>
    </row>
    <row r="292" spans="4:29" ht="15">
      <c r="D292" s="132" t="s">
        <v>206</v>
      </c>
      <c r="E292" s="25">
        <v>2019</v>
      </c>
      <c r="F292" s="180">
        <v>33.659999999999997</v>
      </c>
      <c r="G292" s="180">
        <v>14.29</v>
      </c>
      <c r="H292" s="180">
        <v>8.1154526838761996</v>
      </c>
      <c r="I292" s="180">
        <v>25.788</v>
      </c>
      <c r="J292" s="180">
        <v>14</v>
      </c>
      <c r="K292" s="180">
        <v>10.200000000000003</v>
      </c>
      <c r="L292" s="180">
        <v>18.95</v>
      </c>
      <c r="M292" s="180">
        <v>12.253965194289002</v>
      </c>
      <c r="N292" s="180">
        <v>36.164473684210527</v>
      </c>
      <c r="O292" s="180">
        <v>30</v>
      </c>
      <c r="P292" s="180">
        <v>23.857642844071897</v>
      </c>
      <c r="Q292" s="180">
        <v>27</v>
      </c>
      <c r="R292" s="180">
        <v>38</v>
      </c>
      <c r="S292" s="180">
        <v>35</v>
      </c>
      <c r="T292" s="180">
        <v>23.377109600460546</v>
      </c>
      <c r="U292" s="35" t="str">
        <f t="shared" si="4"/>
        <v>2019Regulatory service life - zone substations and transformers</v>
      </c>
      <c r="V292" s="153"/>
      <c r="W292" s="72"/>
      <c r="X292" s="72"/>
      <c r="Y292" s="72"/>
      <c r="Z292" s="72"/>
      <c r="AA292" s="72"/>
      <c r="AB292" s="72"/>
      <c r="AC292" s="72"/>
    </row>
    <row r="293" spans="4:29" ht="15">
      <c r="D293" s="132" t="s">
        <v>206</v>
      </c>
      <c r="E293" s="25" t="s">
        <v>33</v>
      </c>
      <c r="F293" s="180">
        <v>33</v>
      </c>
      <c r="G293" s="180">
        <v>14.560000000000002</v>
      </c>
      <c r="H293" s="180">
        <v>8.8181428356241938</v>
      </c>
      <c r="I293" s="180">
        <v>26.405999999999999</v>
      </c>
      <c r="J293" s="180">
        <v>16</v>
      </c>
      <c r="K293" s="180">
        <v>13.700000000000003</v>
      </c>
      <c r="L293" s="180">
        <v>22.09</v>
      </c>
      <c r="M293" s="180">
        <v>12.390478655940999</v>
      </c>
      <c r="N293" s="180">
        <v>20.894736842105299</v>
      </c>
      <c r="O293" s="180">
        <v>30</v>
      </c>
      <c r="P293" s="180">
        <v>23.143559762885399</v>
      </c>
      <c r="Q293" s="180">
        <v>27</v>
      </c>
      <c r="R293" s="180">
        <v>39</v>
      </c>
      <c r="S293" s="180">
        <v>23</v>
      </c>
      <c r="T293" s="180">
        <v>22.143065578325416</v>
      </c>
      <c r="U293" s="35" t="str">
        <f t="shared" si="4"/>
        <v>2020Regulatory service life - zone substations and transformers</v>
      </c>
      <c r="V293" s="153"/>
      <c r="W293" s="72"/>
      <c r="X293" s="72"/>
      <c r="Y293" s="72"/>
      <c r="Z293" s="72"/>
      <c r="AA293" s="72"/>
      <c r="AB293" s="72"/>
      <c r="AC293" s="72"/>
    </row>
    <row r="294" spans="4:29" ht="15">
      <c r="D294" s="132" t="s">
        <v>206</v>
      </c>
      <c r="E294" s="25" t="s">
        <v>34</v>
      </c>
      <c r="F294" s="180">
        <v>34</v>
      </c>
      <c r="G294" s="180">
        <v>15.289999999999996</v>
      </c>
      <c r="H294" s="180">
        <v>9.4098394716543012</v>
      </c>
      <c r="I294" s="180">
        <v>23.178999999999998</v>
      </c>
      <c r="J294" s="180">
        <v>19.47</v>
      </c>
      <c r="K294" s="180">
        <v>18.37</v>
      </c>
      <c r="L294" s="180">
        <v>22.89</v>
      </c>
      <c r="M294" s="180">
        <v>12.6081294375041</v>
      </c>
      <c r="N294" s="180">
        <v>35.159999999999997</v>
      </c>
      <c r="O294" s="180">
        <v>30</v>
      </c>
      <c r="P294" s="180">
        <v>22.9852348037228</v>
      </c>
      <c r="Q294" s="180">
        <v>26</v>
      </c>
      <c r="R294" s="180">
        <v>39</v>
      </c>
      <c r="S294" s="180">
        <v>25</v>
      </c>
      <c r="T294" s="180">
        <v>23.811585979491515</v>
      </c>
      <c r="U294" s="35" t="str">
        <f t="shared" si="4"/>
        <v>2021Regulatory service life - zone substations and transformers</v>
      </c>
      <c r="V294" s="153"/>
      <c r="W294" s="72"/>
      <c r="X294" s="72"/>
      <c r="Y294" s="72"/>
      <c r="Z294" s="72"/>
      <c r="AA294" s="72"/>
      <c r="AB294" s="72"/>
      <c r="AC294" s="72"/>
    </row>
    <row r="295" spans="4:29" ht="15">
      <c r="D295" s="132" t="s">
        <v>205</v>
      </c>
      <c r="E295" s="25" t="s">
        <v>1</v>
      </c>
      <c r="F295" s="180">
        <v>39.4</v>
      </c>
      <c r="G295" s="180">
        <v>23.055568641459704</v>
      </c>
      <c r="H295" s="180">
        <v>7.3622086655798</v>
      </c>
      <c r="I295" s="180">
        <v>21.4931203862281</v>
      </c>
      <c r="J295" s="180">
        <v>13.714254033702801</v>
      </c>
      <c r="K295" s="180">
        <v>20.400000000000002</v>
      </c>
      <c r="L295" s="180">
        <v>25.168457137265499</v>
      </c>
      <c r="M295" s="180">
        <v>19.620050660460802</v>
      </c>
      <c r="N295" s="180">
        <v>23</v>
      </c>
      <c r="O295" s="180">
        <v>26.456205375696101</v>
      </c>
      <c r="P295" s="180">
        <v>20.889999999999997</v>
      </c>
      <c r="Q295" s="180">
        <v>31.831953092491897</v>
      </c>
      <c r="R295" s="180">
        <v>14.097669102585701</v>
      </c>
      <c r="S295" s="180">
        <v>31.747366611381498</v>
      </c>
      <c r="T295" s="180">
        <v>22.731203836203708</v>
      </c>
      <c r="U295" s="35" t="str">
        <f t="shared" si="4"/>
        <v>2006Regulatory service life - distribution substations and transformers</v>
      </c>
      <c r="V295" s="153"/>
      <c r="W295" s="72"/>
      <c r="X295" s="72"/>
      <c r="Y295" s="72"/>
      <c r="Z295" s="72"/>
      <c r="AA295" s="72"/>
      <c r="AB295" s="72"/>
      <c r="AC295" s="72"/>
    </row>
    <row r="296" spans="4:29" ht="15">
      <c r="D296" s="132" t="s">
        <v>205</v>
      </c>
      <c r="E296" s="25" t="s">
        <v>2</v>
      </c>
      <c r="F296" s="180">
        <v>39.4</v>
      </c>
      <c r="G296" s="180">
        <v>21.1503681609185</v>
      </c>
      <c r="H296" s="180">
        <v>1.5386743691762987</v>
      </c>
      <c r="I296" s="180">
        <v>21.989545276826799</v>
      </c>
      <c r="J296" s="180">
        <v>13.087016127064601</v>
      </c>
      <c r="K296" s="180">
        <v>21.000000000000004</v>
      </c>
      <c r="L296" s="180">
        <v>25.506268117507201</v>
      </c>
      <c r="M296" s="180">
        <v>20.037835631292701</v>
      </c>
      <c r="N296" s="180">
        <v>23</v>
      </c>
      <c r="O296" s="180">
        <v>26.611241055298201</v>
      </c>
      <c r="P296" s="180">
        <v>20.59</v>
      </c>
      <c r="Q296" s="180">
        <v>30.509505536251698</v>
      </c>
      <c r="R296" s="180">
        <v>14.097669102585701</v>
      </c>
      <c r="S296" s="180">
        <v>32.518500705387993</v>
      </c>
      <c r="T296" s="180">
        <v>22.216901720164977</v>
      </c>
      <c r="U296" s="35" t="str">
        <f t="shared" si="4"/>
        <v>2007Regulatory service life - distribution substations and transformers</v>
      </c>
      <c r="V296" s="153"/>
      <c r="W296" s="72"/>
      <c r="X296" s="72"/>
      <c r="Y296" s="72"/>
      <c r="Z296" s="72"/>
      <c r="AA296" s="72"/>
      <c r="AB296" s="72"/>
      <c r="AC296" s="72"/>
    </row>
    <row r="297" spans="4:29" ht="15">
      <c r="D297" s="132" t="s">
        <v>205</v>
      </c>
      <c r="E297" s="25" t="s">
        <v>3</v>
      </c>
      <c r="F297" s="180">
        <v>39.4</v>
      </c>
      <c r="G297" s="180">
        <v>19.175180447510602</v>
      </c>
      <c r="H297" s="180">
        <v>2.7485204317141978</v>
      </c>
      <c r="I297" s="180">
        <v>22.4664777886358</v>
      </c>
      <c r="J297" s="180">
        <v>12.501440261362301</v>
      </c>
      <c r="K297" s="180">
        <v>19.3</v>
      </c>
      <c r="L297" s="180">
        <v>25.736673524593101</v>
      </c>
      <c r="M297" s="180">
        <v>20.483059723509001</v>
      </c>
      <c r="N297" s="180">
        <v>23</v>
      </c>
      <c r="O297" s="180">
        <v>26.772035612117502</v>
      </c>
      <c r="P297" s="180">
        <v>21.640000000000004</v>
      </c>
      <c r="Q297" s="180">
        <v>29.187773747379499</v>
      </c>
      <c r="R297" s="180">
        <v>14.097669102585701</v>
      </c>
      <c r="S297" s="180">
        <v>0</v>
      </c>
      <c r="T297" s="180">
        <v>19.750630759957694</v>
      </c>
      <c r="U297" s="35" t="str">
        <f t="shared" si="4"/>
        <v>2008Regulatory service life - distribution substations and transformers</v>
      </c>
      <c r="V297" s="153"/>
      <c r="W297" s="72"/>
      <c r="X297" s="72"/>
      <c r="Y297" s="72"/>
      <c r="Z297" s="72"/>
      <c r="AA297" s="72"/>
      <c r="AB297" s="72"/>
      <c r="AC297" s="72"/>
    </row>
    <row r="298" spans="4:29" ht="15">
      <c r="D298" s="132" t="s">
        <v>205</v>
      </c>
      <c r="E298" s="25" t="s">
        <v>4</v>
      </c>
      <c r="F298" s="180">
        <v>39.4</v>
      </c>
      <c r="G298" s="180">
        <v>16.927441482739997</v>
      </c>
      <c r="H298" s="180">
        <v>3.8983102116870967</v>
      </c>
      <c r="I298" s="180">
        <v>23.068688791904901</v>
      </c>
      <c r="J298" s="180">
        <v>11.884181623959002</v>
      </c>
      <c r="K298" s="180">
        <v>18.700000000000003</v>
      </c>
      <c r="L298" s="180">
        <v>25.852099304876798</v>
      </c>
      <c r="M298" s="180">
        <v>20.572544919795099</v>
      </c>
      <c r="N298" s="180">
        <v>23</v>
      </c>
      <c r="O298" s="180">
        <v>26.944821071296101</v>
      </c>
      <c r="P298" s="180">
        <v>21.55</v>
      </c>
      <c r="Q298" s="180">
        <v>27.865196474646897</v>
      </c>
      <c r="R298" s="180">
        <v>14.097669102585701</v>
      </c>
      <c r="S298" s="180">
        <v>0</v>
      </c>
      <c r="T298" s="180">
        <v>19.554353784535117</v>
      </c>
      <c r="U298" s="35" t="str">
        <f t="shared" si="4"/>
        <v>2009Regulatory service life - distribution substations and transformers</v>
      </c>
      <c r="V298" s="153"/>
      <c r="W298" s="72"/>
      <c r="X298" s="72"/>
      <c r="Y298" s="72"/>
      <c r="Z298" s="72"/>
      <c r="AA298" s="72"/>
      <c r="AB298" s="72"/>
      <c r="AC298" s="72"/>
    </row>
    <row r="299" spans="4:29" ht="15">
      <c r="D299" s="132" t="s">
        <v>205</v>
      </c>
      <c r="E299" s="25" t="s">
        <v>5</v>
      </c>
      <c r="F299" s="180">
        <v>39.4</v>
      </c>
      <c r="G299" s="180">
        <v>14.0527483159414</v>
      </c>
      <c r="H299" s="180">
        <v>7.5358402996474041</v>
      </c>
      <c r="I299" s="180">
        <v>23.6414470033478</v>
      </c>
      <c r="J299" s="180">
        <v>11.378732727336203</v>
      </c>
      <c r="K299" s="180">
        <v>17.7</v>
      </c>
      <c r="L299" s="180">
        <v>27.033546397775702</v>
      </c>
      <c r="M299" s="180">
        <v>20.567878746108601</v>
      </c>
      <c r="N299" s="180">
        <v>23</v>
      </c>
      <c r="O299" s="180">
        <v>27.130220872435203</v>
      </c>
      <c r="P299" s="180">
        <v>21.13</v>
      </c>
      <c r="Q299" s="180">
        <v>26.540600501324597</v>
      </c>
      <c r="R299" s="180">
        <v>14.097669102585701</v>
      </c>
      <c r="S299" s="180">
        <v>16.413966465143798</v>
      </c>
      <c r="T299" s="180">
        <v>20.687332173689033</v>
      </c>
      <c r="U299" s="35" t="str">
        <f t="shared" si="4"/>
        <v>2010Regulatory service life - distribution substations and transformers</v>
      </c>
      <c r="V299" s="153"/>
      <c r="W299" s="72"/>
      <c r="X299" s="72"/>
      <c r="Y299" s="72"/>
      <c r="Z299" s="72"/>
      <c r="AA299" s="72"/>
      <c r="AB299" s="72"/>
      <c r="AC299" s="72"/>
    </row>
    <row r="300" spans="4:29" ht="15">
      <c r="D300" s="132" t="s">
        <v>205</v>
      </c>
      <c r="E300" s="25" t="s">
        <v>6</v>
      </c>
      <c r="F300" s="180">
        <v>39.4</v>
      </c>
      <c r="G300" s="180">
        <v>12.833349187718497</v>
      </c>
      <c r="H300" s="180">
        <v>5.491731223575897</v>
      </c>
      <c r="I300" s="180">
        <v>24.193101490112198</v>
      </c>
      <c r="J300" s="180">
        <v>11.049802241404702</v>
      </c>
      <c r="K300" s="180">
        <v>21.232543549436198</v>
      </c>
      <c r="L300" s="180">
        <v>27.020756300263599</v>
      </c>
      <c r="M300" s="180">
        <v>20.512442386000501</v>
      </c>
      <c r="N300" s="180">
        <v>23</v>
      </c>
      <c r="O300" s="180">
        <v>27.322158988091001</v>
      </c>
      <c r="P300" s="180">
        <v>19.670000000000002</v>
      </c>
      <c r="Q300" s="180">
        <v>25.2141602418208</v>
      </c>
      <c r="R300" s="180">
        <v>14.097669102585701</v>
      </c>
      <c r="S300" s="180">
        <v>16.442764559791495</v>
      </c>
      <c r="T300" s="180">
        <v>20.53431994791433</v>
      </c>
      <c r="U300" s="35" t="str">
        <f t="shared" si="4"/>
        <v>2011Regulatory service life - distribution substations and transformers</v>
      </c>
      <c r="V300" s="153"/>
      <c r="W300" s="72"/>
      <c r="X300" s="72"/>
      <c r="Y300" s="72"/>
      <c r="Z300" s="72"/>
      <c r="AA300" s="72"/>
      <c r="AB300" s="72"/>
      <c r="AC300" s="72"/>
    </row>
    <row r="301" spans="4:29" ht="15">
      <c r="D301" s="132" t="s">
        <v>205</v>
      </c>
      <c r="E301" s="25" t="s">
        <v>7</v>
      </c>
      <c r="F301" s="180">
        <v>39.4</v>
      </c>
      <c r="G301" s="180">
        <v>11.7966484597302</v>
      </c>
      <c r="H301" s="180">
        <v>6.3430652109706003</v>
      </c>
      <c r="I301" s="180">
        <v>24.7304779883851</v>
      </c>
      <c r="J301" s="180">
        <v>10.893215334800601</v>
      </c>
      <c r="K301" s="180">
        <v>15.799999999999997</v>
      </c>
      <c r="L301" s="180">
        <v>26.028471193096099</v>
      </c>
      <c r="M301" s="180">
        <v>20.799044453827399</v>
      </c>
      <c r="N301" s="180">
        <v>23</v>
      </c>
      <c r="O301" s="180">
        <v>26.431819466728701</v>
      </c>
      <c r="P301" s="180">
        <v>19.23</v>
      </c>
      <c r="Q301" s="180">
        <v>24.520763071274899</v>
      </c>
      <c r="R301" s="180">
        <v>14.097669102585701</v>
      </c>
      <c r="S301" s="180">
        <v>18.382379394308796</v>
      </c>
      <c r="T301" s="180">
        <v>20.103825262550576</v>
      </c>
      <c r="U301" s="35" t="str">
        <f t="shared" si="4"/>
        <v>2012Regulatory service life - distribution substations and transformers</v>
      </c>
      <c r="V301" s="153"/>
      <c r="W301" s="72"/>
      <c r="X301" s="72"/>
      <c r="Y301" s="72"/>
      <c r="Z301" s="72"/>
      <c r="AA301" s="72"/>
      <c r="AB301" s="72"/>
      <c r="AC301" s="72"/>
    </row>
    <row r="302" spans="4:29" ht="15">
      <c r="D302" s="132" t="s">
        <v>205</v>
      </c>
      <c r="E302" s="25" t="s">
        <v>8</v>
      </c>
      <c r="F302" s="180">
        <v>39.4</v>
      </c>
      <c r="G302" s="180">
        <v>11.612772346510198</v>
      </c>
      <c r="H302" s="180">
        <v>6.5941000318590994</v>
      </c>
      <c r="I302" s="180">
        <v>25.570920660801601</v>
      </c>
      <c r="J302" s="180">
        <v>10.739145354366102</v>
      </c>
      <c r="K302" s="180">
        <v>15.7</v>
      </c>
      <c r="L302" s="180">
        <v>26.0194500847048</v>
      </c>
      <c r="M302" s="180">
        <v>21.237146733496399</v>
      </c>
      <c r="N302" s="180">
        <v>23</v>
      </c>
      <c r="O302" s="180">
        <v>26.250069616246201</v>
      </c>
      <c r="P302" s="180">
        <v>18.029999999999998</v>
      </c>
      <c r="Q302" s="180">
        <v>23.974784427921797</v>
      </c>
      <c r="R302" s="180">
        <v>14.097669102585701</v>
      </c>
      <c r="S302" s="180">
        <v>19.061557527453097</v>
      </c>
      <c r="T302" s="180">
        <v>20.091972563281786</v>
      </c>
      <c r="U302" s="35" t="str">
        <f t="shared" si="4"/>
        <v>2013Regulatory service life - distribution substations and transformers</v>
      </c>
      <c r="V302" s="153"/>
      <c r="W302" s="72"/>
      <c r="X302" s="72"/>
      <c r="Y302" s="72"/>
      <c r="Z302" s="72"/>
      <c r="AA302" s="72"/>
      <c r="AB302" s="72"/>
      <c r="AC302" s="72"/>
    </row>
    <row r="303" spans="4:29" ht="15">
      <c r="D303" s="132" t="s">
        <v>205</v>
      </c>
      <c r="E303" s="25" t="s">
        <v>9</v>
      </c>
      <c r="F303" s="180">
        <v>39.4</v>
      </c>
      <c r="G303" s="180">
        <v>12.753878001123297</v>
      </c>
      <c r="H303" s="180">
        <v>7.0430877632350999</v>
      </c>
      <c r="I303" s="180">
        <v>22.698834459867001</v>
      </c>
      <c r="J303" s="180">
        <v>10.0035268638483</v>
      </c>
      <c r="K303" s="180">
        <v>15.299999999999997</v>
      </c>
      <c r="L303" s="180">
        <v>25.984048127055399</v>
      </c>
      <c r="M303" s="180">
        <v>21.545217398298998</v>
      </c>
      <c r="N303" s="180">
        <v>26.1</v>
      </c>
      <c r="O303" s="180">
        <v>26.3604251007628</v>
      </c>
      <c r="P303" s="180">
        <v>18.602</v>
      </c>
      <c r="Q303" s="180">
        <v>23.971944192263098</v>
      </c>
      <c r="R303" s="180">
        <v>14.097669102585701</v>
      </c>
      <c r="S303" s="180">
        <v>19.554817554920298</v>
      </c>
      <c r="T303" s="180">
        <v>20.243960611711429</v>
      </c>
      <c r="U303" s="35" t="str">
        <f t="shared" si="4"/>
        <v>2014Regulatory service life - distribution substations and transformers</v>
      </c>
      <c r="V303" s="153"/>
      <c r="W303" s="72"/>
      <c r="X303" s="72"/>
      <c r="Y303" s="72"/>
      <c r="Z303" s="72"/>
      <c r="AA303" s="72"/>
      <c r="AB303" s="72"/>
      <c r="AC303" s="72"/>
    </row>
    <row r="304" spans="4:29" ht="15">
      <c r="D304" s="132" t="s">
        <v>205</v>
      </c>
      <c r="E304" s="25" t="s">
        <v>10</v>
      </c>
      <c r="F304" s="180">
        <v>24.524043635246301</v>
      </c>
      <c r="G304" s="180">
        <v>13.074328157446303</v>
      </c>
      <c r="H304" s="180">
        <v>7.6293630276258995</v>
      </c>
      <c r="I304" s="180">
        <v>23.103745461599399</v>
      </c>
      <c r="J304" s="180">
        <v>10.810792699786003</v>
      </c>
      <c r="K304" s="180">
        <v>15.600000000000001</v>
      </c>
      <c r="L304" s="180">
        <v>27.290843661199698</v>
      </c>
      <c r="M304" s="180">
        <v>21.822799560030798</v>
      </c>
      <c r="N304" s="180">
        <v>26.701000000000004</v>
      </c>
      <c r="O304" s="180">
        <v>26.504323783193001</v>
      </c>
      <c r="P304" s="180">
        <v>17.809999999999995</v>
      </c>
      <c r="Q304" s="180">
        <v>24.056203973331598</v>
      </c>
      <c r="R304" s="180">
        <v>14.097669102585701</v>
      </c>
      <c r="S304" s="180">
        <v>19.228072120038298</v>
      </c>
      <c r="T304" s="180">
        <v>19.446656084434501</v>
      </c>
      <c r="U304" s="35" t="str">
        <f t="shared" si="4"/>
        <v>2015Regulatory service life - distribution substations and transformers</v>
      </c>
      <c r="V304" s="153"/>
      <c r="W304" s="72"/>
      <c r="X304" s="72"/>
      <c r="Y304" s="72"/>
      <c r="Z304" s="72"/>
      <c r="AA304" s="72"/>
      <c r="AB304" s="72"/>
      <c r="AC304" s="72"/>
    </row>
    <row r="305" spans="4:29" ht="15">
      <c r="D305" s="132" t="s">
        <v>205</v>
      </c>
      <c r="E305" s="25">
        <v>2016</v>
      </c>
      <c r="F305" s="180">
        <v>25</v>
      </c>
      <c r="G305" s="180">
        <v>13.489269360054003</v>
      </c>
      <c r="H305" s="180">
        <v>8.1062033956493025</v>
      </c>
      <c r="I305" s="180">
        <v>23.196553866859499</v>
      </c>
      <c r="J305" s="180">
        <v>10.935935103526898</v>
      </c>
      <c r="K305" s="180">
        <v>15</v>
      </c>
      <c r="L305" s="180">
        <v>24.211061489752598</v>
      </c>
      <c r="M305" s="180">
        <v>22</v>
      </c>
      <c r="N305" s="180">
        <v>24.782204978894704</v>
      </c>
      <c r="O305" s="180">
        <v>26</v>
      </c>
      <c r="P305" s="180">
        <v>26.562308992412802</v>
      </c>
      <c r="Q305" s="180">
        <v>24</v>
      </c>
      <c r="R305" s="180">
        <v>14.097669102585701</v>
      </c>
      <c r="S305" s="180">
        <v>17.840906986783896</v>
      </c>
      <c r="T305" s="180">
        <v>19.658722376894243</v>
      </c>
      <c r="U305" s="35" t="str">
        <f t="shared" si="4"/>
        <v>2016Regulatory service life - distribution substations and transformers</v>
      </c>
      <c r="V305" s="153"/>
      <c r="W305" s="72"/>
      <c r="X305" s="72"/>
      <c r="Y305" s="72"/>
      <c r="Z305" s="72"/>
      <c r="AA305" s="72"/>
      <c r="AB305" s="72"/>
      <c r="AC305" s="72"/>
    </row>
    <row r="306" spans="4:29" ht="15">
      <c r="D306" s="132" t="s">
        <v>205</v>
      </c>
      <c r="E306" s="25">
        <v>2017</v>
      </c>
      <c r="F306" s="180">
        <v>25</v>
      </c>
      <c r="G306" s="180">
        <v>14.122064090210095</v>
      </c>
      <c r="H306" s="180">
        <v>8.6178235165757968</v>
      </c>
      <c r="I306" s="180">
        <v>23.514333760443101</v>
      </c>
      <c r="J306" s="180">
        <v>11</v>
      </c>
      <c r="K306" s="180">
        <v>15.099999999999998</v>
      </c>
      <c r="L306" s="180">
        <v>25.309289020692699</v>
      </c>
      <c r="M306" s="180">
        <v>22.318604256734801</v>
      </c>
      <c r="N306" s="180">
        <v>25.406070465771002</v>
      </c>
      <c r="O306" s="180">
        <v>28</v>
      </c>
      <c r="P306" s="180">
        <v>26.133825445928704</v>
      </c>
      <c r="Q306" s="180">
        <v>25</v>
      </c>
      <c r="R306" s="180">
        <v>12.600000000000001</v>
      </c>
      <c r="S306" s="180">
        <v>16.929325537558096</v>
      </c>
      <c r="T306" s="180">
        <v>19.932238292422451</v>
      </c>
      <c r="U306" s="35" t="str">
        <f t="shared" si="4"/>
        <v>2017Regulatory service life - distribution substations and transformers</v>
      </c>
      <c r="V306" s="153"/>
      <c r="W306" s="72"/>
      <c r="X306" s="72"/>
      <c r="Y306" s="72"/>
      <c r="Z306" s="72"/>
      <c r="AA306" s="72"/>
      <c r="AB306" s="72"/>
      <c r="AC306" s="72"/>
    </row>
    <row r="307" spans="4:29" ht="15">
      <c r="D307" s="132" t="s">
        <v>205</v>
      </c>
      <c r="E307" s="25">
        <v>2018</v>
      </c>
      <c r="F307" s="180">
        <v>25.354910279999999</v>
      </c>
      <c r="G307" s="180">
        <v>14.930000000000003</v>
      </c>
      <c r="H307" s="180">
        <v>8.9013178082085034</v>
      </c>
      <c r="I307" s="180">
        <v>23.934000000000001</v>
      </c>
      <c r="J307" s="180">
        <v>11.558437143096601</v>
      </c>
      <c r="K307" s="180">
        <v>15</v>
      </c>
      <c r="L307" s="180">
        <v>25.73</v>
      </c>
      <c r="M307" s="180">
        <v>16.7442880598763</v>
      </c>
      <c r="N307" s="180">
        <v>25.675977982174004</v>
      </c>
      <c r="O307" s="180">
        <v>29.299999999999997</v>
      </c>
      <c r="P307" s="180">
        <v>26.690613976146505</v>
      </c>
      <c r="Q307" s="180">
        <v>25.9</v>
      </c>
      <c r="R307" s="180">
        <v>12.600000000000001</v>
      </c>
      <c r="S307" s="180">
        <v>21</v>
      </c>
      <c r="T307" s="180">
        <v>20.237110374964423</v>
      </c>
      <c r="U307" s="35" t="str">
        <f t="shared" si="4"/>
        <v>2018Regulatory service life - distribution substations and transformers</v>
      </c>
      <c r="V307" s="153"/>
      <c r="W307" s="72"/>
      <c r="X307" s="72"/>
      <c r="Y307" s="72"/>
      <c r="Z307" s="72"/>
      <c r="AA307" s="72"/>
      <c r="AB307" s="72"/>
      <c r="AC307" s="72"/>
    </row>
    <row r="308" spans="4:29" ht="15">
      <c r="D308" s="132" t="s">
        <v>205</v>
      </c>
      <c r="E308" s="25">
        <v>2019</v>
      </c>
      <c r="F308" s="180">
        <v>25.98</v>
      </c>
      <c r="G308" s="180">
        <v>15.920000000000002</v>
      </c>
      <c r="H308" s="180">
        <v>9.9156988723471997</v>
      </c>
      <c r="I308" s="180">
        <v>24.056999999999999</v>
      </c>
      <c r="J308" s="180">
        <v>12</v>
      </c>
      <c r="K308" s="180">
        <v>15.3</v>
      </c>
      <c r="L308" s="180">
        <v>25.86</v>
      </c>
      <c r="M308" s="180">
        <v>16.646861633366399</v>
      </c>
      <c r="N308" s="180">
        <v>26.130097127608604</v>
      </c>
      <c r="O308" s="180">
        <v>30</v>
      </c>
      <c r="P308" s="180">
        <v>27.164864925141703</v>
      </c>
      <c r="Q308" s="180">
        <v>27</v>
      </c>
      <c r="R308" s="180">
        <v>14</v>
      </c>
      <c r="S308" s="180">
        <v>20</v>
      </c>
      <c r="T308" s="180">
        <v>20.712465897033134</v>
      </c>
      <c r="U308" s="35" t="str">
        <f t="shared" si="4"/>
        <v>2019Regulatory service life - distribution substations and transformers</v>
      </c>
      <c r="V308" s="153"/>
      <c r="W308" s="72"/>
      <c r="X308" s="72"/>
      <c r="Y308" s="72"/>
      <c r="Z308" s="72"/>
      <c r="AA308" s="72"/>
      <c r="AB308" s="72"/>
      <c r="AC308" s="72"/>
    </row>
    <row r="309" spans="4:29" ht="15">
      <c r="D309" s="132" t="s">
        <v>205</v>
      </c>
      <c r="E309" s="25" t="s">
        <v>33</v>
      </c>
      <c r="F309" s="180">
        <v>28</v>
      </c>
      <c r="G309" s="180">
        <v>15.57</v>
      </c>
      <c r="H309" s="180">
        <v>11.0519895107645</v>
      </c>
      <c r="I309" s="180">
        <v>23.879000000000001</v>
      </c>
      <c r="J309" s="180">
        <v>12</v>
      </c>
      <c r="K309" s="180">
        <v>15.7</v>
      </c>
      <c r="L309" s="180">
        <v>27.44</v>
      </c>
      <c r="M309" s="180">
        <v>16.561286973325</v>
      </c>
      <c r="N309" s="180">
        <v>26.533756075089304</v>
      </c>
      <c r="O309" s="180">
        <v>30</v>
      </c>
      <c r="P309" s="180">
        <v>27.934977897553203</v>
      </c>
      <c r="Q309" s="180">
        <v>27</v>
      </c>
      <c r="R309" s="180">
        <v>15</v>
      </c>
      <c r="S309" s="180">
        <v>14</v>
      </c>
      <c r="T309" s="180">
        <v>20.762215032623715</v>
      </c>
      <c r="U309" s="35" t="str">
        <f t="shared" si="4"/>
        <v>2020Regulatory service life - distribution substations and transformers</v>
      </c>
      <c r="V309" s="153"/>
      <c r="W309" s="72"/>
      <c r="X309" s="72"/>
      <c r="Y309" s="72"/>
      <c r="Z309" s="72"/>
      <c r="AA309" s="72"/>
      <c r="AB309" s="72"/>
      <c r="AC309" s="72"/>
    </row>
    <row r="310" spans="4:29" ht="15">
      <c r="D310" s="132" t="s">
        <v>205</v>
      </c>
      <c r="E310" s="25" t="s">
        <v>34</v>
      </c>
      <c r="F310" s="180">
        <v>29</v>
      </c>
      <c r="G310" s="180">
        <v>16.290000000000003</v>
      </c>
      <c r="H310" s="180">
        <v>11.628868754819997</v>
      </c>
      <c r="I310" s="180">
        <v>24.832999999999998</v>
      </c>
      <c r="J310" s="180">
        <v>12.75</v>
      </c>
      <c r="K310" s="180">
        <v>15.21</v>
      </c>
      <c r="L310" s="180">
        <v>28.24</v>
      </c>
      <c r="M310" s="180">
        <v>16.1516558422869</v>
      </c>
      <c r="N310" s="180">
        <v>26.858867083567304</v>
      </c>
      <c r="O310" s="180">
        <v>30</v>
      </c>
      <c r="P310" s="180">
        <v>27.875455093607002</v>
      </c>
      <c r="Q310" s="180">
        <v>26</v>
      </c>
      <c r="R310" s="180">
        <v>15</v>
      </c>
      <c r="S310" s="180">
        <v>20</v>
      </c>
      <c r="T310" s="180">
        <v>21.416989055305802</v>
      </c>
      <c r="U310" s="35" t="str">
        <f t="shared" si="4"/>
        <v>2021Regulatory service life - distribution substations and transformers</v>
      </c>
      <c r="V310" s="153"/>
      <c r="W310" s="72"/>
      <c r="X310" s="72"/>
      <c r="Y310" s="72"/>
      <c r="Z310" s="72"/>
      <c r="AA310" s="72"/>
      <c r="AB310" s="72"/>
      <c r="AC310" s="72"/>
    </row>
    <row r="311" spans="4:29" ht="15">
      <c r="D311" s="176" t="s">
        <v>264</v>
      </c>
      <c r="E311" s="25" t="s">
        <v>1</v>
      </c>
      <c r="F311" s="180">
        <v>42.2</v>
      </c>
      <c r="G311" s="180">
        <v>14.464569318083605</v>
      </c>
      <c r="H311" s="180">
        <v>12.4362356745592</v>
      </c>
      <c r="I311" s="180">
        <v>27.740623392230098</v>
      </c>
      <c r="J311" s="180">
        <v>24.018120101568599</v>
      </c>
      <c r="K311" s="180">
        <v>25.449999999999996</v>
      </c>
      <c r="L311" s="180">
        <v>33.431695591674099</v>
      </c>
      <c r="M311" s="180">
        <v>18.730206394115999</v>
      </c>
      <c r="N311" s="180">
        <v>24</v>
      </c>
      <c r="O311" s="180">
        <v>26.456205375696101</v>
      </c>
      <c r="P311" s="180">
        <v>31.94</v>
      </c>
      <c r="Q311" s="180">
        <v>31.831953092491897</v>
      </c>
      <c r="R311" s="180">
        <v>14.097669102585701</v>
      </c>
      <c r="S311" s="180">
        <v>22.034606754657098</v>
      </c>
      <c r="T311" s="180">
        <v>24.916563199833032</v>
      </c>
      <c r="U311" s="35" t="str">
        <f t="shared" si="4"/>
        <v>2006Regulatory service life - overhead lines less than 33Kv (wires and poles)</v>
      </c>
      <c r="V311" s="153"/>
      <c r="W311" s="72"/>
      <c r="X311" s="72"/>
      <c r="Y311" s="72"/>
      <c r="Z311" s="72"/>
      <c r="AA311" s="72"/>
      <c r="AB311" s="72"/>
      <c r="AC311" s="72"/>
    </row>
    <row r="312" spans="4:29" ht="15">
      <c r="D312" s="176" t="s">
        <v>264</v>
      </c>
      <c r="E312" s="25" t="s">
        <v>2</v>
      </c>
      <c r="F312" s="180">
        <v>42.2</v>
      </c>
      <c r="G312" s="180">
        <v>13.7894889011516</v>
      </c>
      <c r="H312" s="180">
        <v>2.5008584873686956</v>
      </c>
      <c r="I312" s="180">
        <v>28.312336380175601</v>
      </c>
      <c r="J312" s="180">
        <v>20.894755562065999</v>
      </c>
      <c r="K312" s="180">
        <v>25.7</v>
      </c>
      <c r="L312" s="180">
        <v>34.068371082776999</v>
      </c>
      <c r="M312" s="180">
        <v>18.8363084674967</v>
      </c>
      <c r="N312" s="180">
        <v>24</v>
      </c>
      <c r="O312" s="180">
        <v>26.611241055298201</v>
      </c>
      <c r="P312" s="180">
        <v>31.150000000000002</v>
      </c>
      <c r="Q312" s="180">
        <v>30.509505536251698</v>
      </c>
      <c r="R312" s="180">
        <v>14.097669102585701</v>
      </c>
      <c r="S312" s="180">
        <v>21.602166237932899</v>
      </c>
      <c r="T312" s="180">
        <v>23.876621486650293</v>
      </c>
      <c r="U312" s="35" t="str">
        <f t="shared" si="4"/>
        <v>2007Regulatory service life - overhead lines less than 33Kv (wires and poles)</v>
      </c>
      <c r="V312" s="153"/>
      <c r="W312" s="72"/>
      <c r="X312" s="72"/>
      <c r="Y312" s="72"/>
      <c r="Z312" s="72"/>
      <c r="AA312" s="72"/>
      <c r="AB312" s="72"/>
      <c r="AC312" s="72"/>
    </row>
    <row r="313" spans="4:29" ht="15">
      <c r="D313" s="176" t="s">
        <v>264</v>
      </c>
      <c r="E313" s="25" t="s">
        <v>3</v>
      </c>
      <c r="F313" s="180">
        <v>42.2</v>
      </c>
      <c r="G313" s="180">
        <v>13.149163566653201</v>
      </c>
      <c r="H313" s="180">
        <v>4.579430694927197</v>
      </c>
      <c r="I313" s="180">
        <v>28.823347728903499</v>
      </c>
      <c r="J313" s="180">
        <v>18.871860395585699</v>
      </c>
      <c r="K313" s="180">
        <v>25.4</v>
      </c>
      <c r="L313" s="180">
        <v>34.583608739025195</v>
      </c>
      <c r="M313" s="180">
        <v>18.877852221765099</v>
      </c>
      <c r="N313" s="180">
        <v>24</v>
      </c>
      <c r="O313" s="180">
        <v>26.772035612117502</v>
      </c>
      <c r="P313" s="180">
        <v>31.62</v>
      </c>
      <c r="Q313" s="180">
        <v>29.187773747379499</v>
      </c>
      <c r="R313" s="180">
        <v>14.097669102585701</v>
      </c>
      <c r="S313" s="180">
        <v>21.233744554830999</v>
      </c>
      <c r="T313" s="180">
        <v>23.814034740269541</v>
      </c>
      <c r="U313" s="35" t="str">
        <f t="shared" si="4"/>
        <v>2008Regulatory service life - overhead lines less than 33Kv (wires and poles)</v>
      </c>
      <c r="V313" s="153"/>
      <c r="W313" s="72"/>
      <c r="X313" s="72"/>
      <c r="Y313" s="72"/>
      <c r="Z313" s="72"/>
      <c r="AA313" s="72"/>
      <c r="AB313" s="72"/>
      <c r="AC313" s="72"/>
    </row>
    <row r="314" spans="4:29" ht="15">
      <c r="D314" s="176" t="s">
        <v>264</v>
      </c>
      <c r="E314" s="25" t="s">
        <v>4</v>
      </c>
      <c r="F314" s="180">
        <v>42.2</v>
      </c>
      <c r="G314" s="180">
        <v>12.723862976044998</v>
      </c>
      <c r="H314" s="180">
        <v>6.1410802883978022</v>
      </c>
      <c r="I314" s="180">
        <v>29.387997972713698</v>
      </c>
      <c r="J314" s="180">
        <v>17.071727162852</v>
      </c>
      <c r="K314" s="180">
        <v>24.999999999999996</v>
      </c>
      <c r="L314" s="180">
        <v>35.141620088971798</v>
      </c>
      <c r="M314" s="180">
        <v>18.902228764651699</v>
      </c>
      <c r="N314" s="180">
        <v>24</v>
      </c>
      <c r="O314" s="180">
        <v>26.944821071296101</v>
      </c>
      <c r="P314" s="180">
        <v>31.479999999999997</v>
      </c>
      <c r="Q314" s="180">
        <v>27.865196474646897</v>
      </c>
      <c r="R314" s="180">
        <v>14.097669102585701</v>
      </c>
      <c r="S314" s="180">
        <v>21.164948457476797</v>
      </c>
      <c r="T314" s="180">
        <v>23.722939454259823</v>
      </c>
      <c r="U314" s="35" t="str">
        <f t="shared" si="4"/>
        <v>2009Regulatory service life - overhead lines less than 33Kv (wires and poles)</v>
      </c>
      <c r="V314" s="153"/>
      <c r="W314" s="72"/>
      <c r="X314" s="72"/>
      <c r="Y314" s="72"/>
      <c r="Z314" s="72"/>
      <c r="AA314" s="72"/>
      <c r="AB314" s="72"/>
      <c r="AC314" s="72"/>
    </row>
    <row r="315" spans="4:29" ht="15">
      <c r="D315" s="176" t="s">
        <v>264</v>
      </c>
      <c r="E315" s="25" t="s">
        <v>5</v>
      </c>
      <c r="F315" s="180">
        <v>42.2</v>
      </c>
      <c r="G315" s="180">
        <v>13.472644317634597</v>
      </c>
      <c r="H315" s="180">
        <v>7.2582266164879954</v>
      </c>
      <c r="I315" s="180">
        <v>29.9352415739219</v>
      </c>
      <c r="J315" s="180">
        <v>15.3550130022488</v>
      </c>
      <c r="K315" s="180">
        <v>24.900000000000002</v>
      </c>
      <c r="L315" s="180">
        <v>37.814717741373997</v>
      </c>
      <c r="M315" s="180">
        <v>18.825031491480601</v>
      </c>
      <c r="N315" s="180">
        <v>24</v>
      </c>
      <c r="O315" s="180">
        <v>27.130220872435203</v>
      </c>
      <c r="P315" s="180">
        <v>28.21</v>
      </c>
      <c r="Q315" s="180">
        <v>26.540600501324597</v>
      </c>
      <c r="R315" s="180">
        <v>14.097669102585701</v>
      </c>
      <c r="S315" s="180">
        <v>22.061507108811796</v>
      </c>
      <c r="T315" s="180">
        <v>23.700062309164654</v>
      </c>
      <c r="U315" s="35" t="str">
        <f t="shared" si="4"/>
        <v>2010Regulatory service life - overhead lines less than 33Kv (wires and poles)</v>
      </c>
      <c r="V315" s="153"/>
      <c r="W315" s="72"/>
      <c r="X315" s="72"/>
      <c r="Y315" s="72"/>
      <c r="Z315" s="72"/>
      <c r="AA315" s="72"/>
      <c r="AB315" s="72"/>
      <c r="AC315" s="72"/>
    </row>
    <row r="316" spans="4:29" ht="15">
      <c r="D316" s="176" t="s">
        <v>264</v>
      </c>
      <c r="E316" s="25" t="s">
        <v>6</v>
      </c>
      <c r="F316" s="180">
        <v>42.2</v>
      </c>
      <c r="G316" s="180">
        <v>12.685909326870906</v>
      </c>
      <c r="H316" s="180">
        <v>7.3400317384665996</v>
      </c>
      <c r="I316" s="180">
        <v>30.404243698334799</v>
      </c>
      <c r="J316" s="180">
        <v>14.112687573332497</v>
      </c>
      <c r="K316" s="180">
        <v>15.352367822217097</v>
      </c>
      <c r="L316" s="180">
        <v>38.474547304610802</v>
      </c>
      <c r="M316" s="180">
        <v>18.902704594791398</v>
      </c>
      <c r="N316" s="180">
        <v>24</v>
      </c>
      <c r="O316" s="180">
        <v>27.322158988091001</v>
      </c>
      <c r="P316" s="180">
        <v>31.72</v>
      </c>
      <c r="Q316" s="180">
        <v>25.2141602418208</v>
      </c>
      <c r="R316" s="180">
        <v>14.097669102585701</v>
      </c>
      <c r="S316" s="180">
        <v>22.050819907419097</v>
      </c>
      <c r="T316" s="180">
        <v>23.134092878467197</v>
      </c>
      <c r="U316" s="35" t="str">
        <f t="shared" si="4"/>
        <v>2011Regulatory service life - overhead lines less than 33Kv (wires and poles)</v>
      </c>
      <c r="V316" s="153"/>
      <c r="W316" s="72"/>
      <c r="X316" s="72"/>
      <c r="Y316" s="72"/>
      <c r="Z316" s="72"/>
      <c r="AA316" s="72"/>
      <c r="AB316" s="72"/>
      <c r="AC316" s="72"/>
    </row>
    <row r="317" spans="4:29" ht="15">
      <c r="D317" s="176" t="s">
        <v>264</v>
      </c>
      <c r="E317" s="25" t="s">
        <v>7</v>
      </c>
      <c r="F317" s="180">
        <v>42.2</v>
      </c>
      <c r="G317" s="180">
        <v>11.9426222624434</v>
      </c>
      <c r="H317" s="180">
        <v>8.2078020843179971</v>
      </c>
      <c r="I317" s="180">
        <v>30.8476268523121</v>
      </c>
      <c r="J317" s="180">
        <v>13.381910249692098</v>
      </c>
      <c r="K317" s="180">
        <v>23.000000000000004</v>
      </c>
      <c r="L317" s="180">
        <v>38.436845218676197</v>
      </c>
      <c r="M317" s="180">
        <v>19.306423545686101</v>
      </c>
      <c r="N317" s="180">
        <v>24</v>
      </c>
      <c r="O317" s="180">
        <v>26.431819466728701</v>
      </c>
      <c r="P317" s="180">
        <v>29.15</v>
      </c>
      <c r="Q317" s="180">
        <v>24.520763071274899</v>
      </c>
      <c r="R317" s="180">
        <v>14.097669102585701</v>
      </c>
      <c r="S317" s="180">
        <v>21.796735010856096</v>
      </c>
      <c r="T317" s="180">
        <v>23.380015490326663</v>
      </c>
      <c r="U317" s="35" t="str">
        <f t="shared" si="4"/>
        <v>2012Regulatory service life - overhead lines less than 33Kv (wires and poles)</v>
      </c>
      <c r="V317" s="153"/>
      <c r="W317" s="72"/>
      <c r="X317" s="72"/>
      <c r="Y317" s="72"/>
      <c r="Z317" s="72"/>
      <c r="AA317" s="72"/>
      <c r="AB317" s="72"/>
      <c r="AC317" s="72"/>
    </row>
    <row r="318" spans="4:29" ht="15">
      <c r="D318" s="176" t="s">
        <v>264</v>
      </c>
      <c r="E318" s="25" t="s">
        <v>8</v>
      </c>
      <c r="F318" s="180">
        <v>42.2</v>
      </c>
      <c r="G318" s="180">
        <v>11.541685656022693</v>
      </c>
      <c r="H318" s="180">
        <v>8.2662038880336013</v>
      </c>
      <c r="I318" s="180">
        <v>31.605301870633799</v>
      </c>
      <c r="J318" s="180">
        <v>12.675811141031797</v>
      </c>
      <c r="K318" s="180">
        <v>23.000000000000004</v>
      </c>
      <c r="L318" s="180">
        <v>38.884687902993399</v>
      </c>
      <c r="M318" s="180">
        <v>19.699723908332</v>
      </c>
      <c r="N318" s="180">
        <v>24</v>
      </c>
      <c r="O318" s="180">
        <v>26.250069616246201</v>
      </c>
      <c r="P318" s="180">
        <v>31.880000000000003</v>
      </c>
      <c r="Q318" s="180">
        <v>23.974784427921797</v>
      </c>
      <c r="R318" s="180">
        <v>14.097669102585701</v>
      </c>
      <c r="S318" s="180">
        <v>20.295656827500697</v>
      </c>
      <c r="T318" s="180">
        <v>23.455113881521552</v>
      </c>
      <c r="U318" s="35" t="str">
        <f t="shared" si="4"/>
        <v>2013Regulatory service life - overhead lines less than 33Kv (wires and poles)</v>
      </c>
      <c r="V318" s="153"/>
      <c r="W318" s="72"/>
      <c r="X318" s="72"/>
      <c r="Y318" s="72"/>
      <c r="Z318" s="72"/>
      <c r="AA318" s="72"/>
      <c r="AB318" s="72"/>
      <c r="AC318" s="72"/>
    </row>
    <row r="319" spans="4:29" ht="15">
      <c r="D319" s="176" t="s">
        <v>264</v>
      </c>
      <c r="E319" s="25" t="s">
        <v>9</v>
      </c>
      <c r="F319" s="180">
        <v>41.6</v>
      </c>
      <c r="G319" s="180">
        <v>11.8262215952387</v>
      </c>
      <c r="H319" s="180">
        <v>8.6158196606932052</v>
      </c>
      <c r="I319" s="180">
        <v>39.159128843741001</v>
      </c>
      <c r="J319" s="180">
        <v>11.786143046875502</v>
      </c>
      <c r="K319" s="180">
        <v>22.799999999999997</v>
      </c>
      <c r="L319" s="180">
        <v>39.4626588818832</v>
      </c>
      <c r="M319" s="180">
        <v>20.030485746838202</v>
      </c>
      <c r="N319" s="180">
        <v>30.4</v>
      </c>
      <c r="O319" s="180">
        <v>26.3604251007628</v>
      </c>
      <c r="P319" s="180">
        <v>28.126999999999999</v>
      </c>
      <c r="Q319" s="180">
        <v>23.971944192263098</v>
      </c>
      <c r="R319" s="180">
        <v>14.097669102585701</v>
      </c>
      <c r="S319" s="180">
        <v>14.906943979317397</v>
      </c>
      <c r="T319" s="180">
        <v>23.796031439299917</v>
      </c>
      <c r="U319" s="35" t="str">
        <f t="shared" si="4"/>
        <v>2014Regulatory service life - overhead lines less than 33Kv (wires and poles)</v>
      </c>
      <c r="V319" s="153"/>
      <c r="W319" s="72"/>
      <c r="X319" s="72"/>
      <c r="Y319" s="72"/>
      <c r="Z319" s="72"/>
      <c r="AA319" s="72"/>
      <c r="AB319" s="72"/>
      <c r="AC319" s="72"/>
    </row>
    <row r="320" spans="4:29" ht="15">
      <c r="D320" s="176" t="s">
        <v>264</v>
      </c>
      <c r="E320" s="36" t="s">
        <v>10</v>
      </c>
      <c r="F320" s="180">
        <v>33.776354548437695</v>
      </c>
      <c r="G320" s="180">
        <v>12.032116171155003</v>
      </c>
      <c r="H320" s="180">
        <v>12.379616597799405</v>
      </c>
      <c r="I320" s="180">
        <v>41.395644063692004</v>
      </c>
      <c r="J320" s="180">
        <v>12.198497100598303</v>
      </c>
      <c r="K320" s="180">
        <v>22.300000000000004</v>
      </c>
      <c r="L320" s="180">
        <v>39.805620737901201</v>
      </c>
      <c r="M320" s="180">
        <v>20.4851793403204</v>
      </c>
      <c r="N320" s="180">
        <v>29.412999999999997</v>
      </c>
      <c r="O320" s="180">
        <v>26.504323783193001</v>
      </c>
      <c r="P320" s="180">
        <v>29.619999999999997</v>
      </c>
      <c r="Q320" s="180">
        <v>24.056203973331598</v>
      </c>
      <c r="R320" s="180">
        <v>14.097669102585701</v>
      </c>
      <c r="S320" s="180">
        <v>25.536221609734898</v>
      </c>
      <c r="T320" s="180">
        <v>24.54288907348209</v>
      </c>
      <c r="U320" s="35" t="str">
        <f t="shared" si="4"/>
        <v>2015Regulatory service life - overhead lines less than 33Kv (wires and poles)</v>
      </c>
      <c r="V320" s="153"/>
      <c r="W320" s="72"/>
      <c r="X320" s="72"/>
      <c r="Y320" s="72"/>
      <c r="Z320" s="72"/>
      <c r="AA320" s="72"/>
      <c r="AB320" s="72"/>
      <c r="AC320" s="72"/>
    </row>
    <row r="321" spans="4:29" ht="15">
      <c r="D321" s="176" t="s">
        <v>264</v>
      </c>
      <c r="E321" s="36">
        <v>2016</v>
      </c>
      <c r="F321" s="180">
        <v>36.106420999999997</v>
      </c>
      <c r="G321" s="180">
        <v>12.532093052435705</v>
      </c>
      <c r="H321" s="180">
        <v>12.176986316651202</v>
      </c>
      <c r="I321" s="180">
        <v>41.994774078038304</v>
      </c>
      <c r="J321" s="180">
        <v>12.036004575082302</v>
      </c>
      <c r="K321" s="180">
        <v>22</v>
      </c>
      <c r="L321" s="180">
        <v>42.975662330345202</v>
      </c>
      <c r="M321" s="180">
        <v>21</v>
      </c>
      <c r="N321" s="180">
        <v>30.7812049256124</v>
      </c>
      <c r="O321" s="180">
        <v>26</v>
      </c>
      <c r="P321" s="180">
        <v>26.562308992412802</v>
      </c>
      <c r="Q321" s="180">
        <v>24</v>
      </c>
      <c r="R321" s="180">
        <v>14.097669102585701</v>
      </c>
      <c r="S321" s="180">
        <v>25.540042911752998</v>
      </c>
      <c r="T321" s="180">
        <v>24.843083377494047</v>
      </c>
      <c r="U321" s="35" t="str">
        <f t="shared" si="4"/>
        <v>2016Regulatory service life - overhead lines less than 33Kv (wires and poles)</v>
      </c>
      <c r="V321" s="153"/>
      <c r="W321" s="72"/>
      <c r="X321" s="72"/>
      <c r="Y321" s="72"/>
      <c r="Z321" s="72"/>
      <c r="AA321" s="72"/>
      <c r="AB321" s="72"/>
      <c r="AC321" s="72"/>
    </row>
    <row r="322" spans="4:29" ht="15">
      <c r="D322" s="176" t="s">
        <v>264</v>
      </c>
      <c r="E322" s="36">
        <v>2017</v>
      </c>
      <c r="F322" s="180">
        <v>38</v>
      </c>
      <c r="G322" s="180">
        <v>13.035975030366401</v>
      </c>
      <c r="H322" s="180">
        <v>12.631882088243501</v>
      </c>
      <c r="I322" s="180">
        <v>42.687483530460398</v>
      </c>
      <c r="J322" s="180">
        <v>12</v>
      </c>
      <c r="K322" s="180">
        <v>22</v>
      </c>
      <c r="L322" s="180">
        <v>43.441493037522399</v>
      </c>
      <c r="M322" s="180">
        <v>20.924330498529699</v>
      </c>
      <c r="N322" s="180">
        <v>34.077219505799597</v>
      </c>
      <c r="O322" s="180">
        <v>28</v>
      </c>
      <c r="P322" s="180">
        <v>26.133825445928704</v>
      </c>
      <c r="Q322" s="180">
        <v>25</v>
      </c>
      <c r="R322" s="180">
        <v>12.600000000000001</v>
      </c>
      <c r="S322" s="180">
        <v>25.471185813729999</v>
      </c>
      <c r="T322" s="180">
        <v>25.428813925041485</v>
      </c>
      <c r="U322" s="35" t="str">
        <f t="shared" si="4"/>
        <v>2017Regulatory service life - overhead lines less than 33Kv (wires and poles)</v>
      </c>
      <c r="V322" s="153"/>
      <c r="W322" s="72"/>
      <c r="X322" s="72"/>
      <c r="Y322" s="72"/>
      <c r="Z322" s="72"/>
      <c r="AA322" s="72"/>
      <c r="AB322" s="72"/>
      <c r="AC322" s="72"/>
    </row>
    <row r="323" spans="4:29" ht="15">
      <c r="D323" s="176" t="s">
        <v>264</v>
      </c>
      <c r="E323" s="36">
        <v>2018</v>
      </c>
      <c r="F323" s="180">
        <v>40.396705243</v>
      </c>
      <c r="G323" s="180">
        <v>13.450000000000003</v>
      </c>
      <c r="H323" s="180">
        <v>12.9058042702286</v>
      </c>
      <c r="I323" s="180">
        <v>43.521999999999998</v>
      </c>
      <c r="J323" s="180">
        <v>11.945603803496802</v>
      </c>
      <c r="K323" s="180">
        <v>20.799999999999997</v>
      </c>
      <c r="L323" s="180">
        <v>44.01</v>
      </c>
      <c r="M323" s="180">
        <v>13.1119716553562</v>
      </c>
      <c r="N323" s="180">
        <v>34.223819066124292</v>
      </c>
      <c r="O323" s="180">
        <v>29.299999999999997</v>
      </c>
      <c r="P323" s="180">
        <v>26.690613976146505</v>
      </c>
      <c r="Q323" s="180">
        <v>25.9</v>
      </c>
      <c r="R323" s="180">
        <v>12.600000000000001</v>
      </c>
      <c r="S323" s="180">
        <v>28</v>
      </c>
      <c r="T323" s="180">
        <v>25.489751286739452</v>
      </c>
      <c r="U323" s="35" t="str">
        <f t="shared" si="4"/>
        <v>2018Regulatory service life - overhead lines less than 33Kv (wires and poles)</v>
      </c>
      <c r="V323" s="153"/>
      <c r="W323" s="72"/>
      <c r="X323" s="72"/>
      <c r="Y323" s="72"/>
      <c r="Z323" s="72"/>
      <c r="AA323" s="72"/>
      <c r="AB323" s="72"/>
      <c r="AC323" s="72"/>
    </row>
    <row r="324" spans="4:29" ht="15">
      <c r="D324" s="176" t="s">
        <v>264</v>
      </c>
      <c r="E324" s="36" t="s">
        <v>32</v>
      </c>
      <c r="F324" s="180">
        <v>36.36</v>
      </c>
      <c r="G324" s="180">
        <v>14.440000000000005</v>
      </c>
      <c r="H324" s="180">
        <v>13.430237649562201</v>
      </c>
      <c r="I324" s="180">
        <v>44.103000000000002</v>
      </c>
      <c r="J324" s="180">
        <v>12</v>
      </c>
      <c r="K324" s="180">
        <v>20</v>
      </c>
      <c r="L324" s="180">
        <v>44.269999999999996</v>
      </c>
      <c r="M324" s="180">
        <v>13.092557776319602</v>
      </c>
      <c r="N324" s="180">
        <v>34.924697476084802</v>
      </c>
      <c r="O324" s="180">
        <v>30</v>
      </c>
      <c r="P324" s="180">
        <v>27.164864925141703</v>
      </c>
      <c r="Q324" s="180">
        <v>27</v>
      </c>
      <c r="R324" s="180">
        <v>14</v>
      </c>
      <c r="S324" s="180">
        <v>29</v>
      </c>
      <c r="T324" s="180">
        <v>25.69895413050774</v>
      </c>
      <c r="U324" s="35" t="str">
        <f t="shared" si="4"/>
        <v>2019Regulatory service life - overhead lines less than 33Kv (wires and poles)</v>
      </c>
      <c r="V324" s="153"/>
      <c r="W324" s="72"/>
      <c r="X324" s="72"/>
      <c r="Y324" s="72"/>
      <c r="Z324" s="72"/>
      <c r="AA324" s="72"/>
      <c r="AB324" s="72"/>
      <c r="AC324" s="72"/>
    </row>
    <row r="325" spans="4:29" ht="15">
      <c r="D325" s="176" t="s">
        <v>264</v>
      </c>
      <c r="E325" s="36" t="s">
        <v>33</v>
      </c>
      <c r="F325" s="180">
        <v>36</v>
      </c>
      <c r="G325" s="180">
        <v>14.279999999999994</v>
      </c>
      <c r="H325" s="180">
        <v>13.4399060279395</v>
      </c>
      <c r="I325" s="180">
        <v>45.25</v>
      </c>
      <c r="J325" s="180">
        <v>13</v>
      </c>
      <c r="K325" s="180">
        <v>19.600000000000001</v>
      </c>
      <c r="L325" s="180">
        <v>43.01</v>
      </c>
      <c r="M325" s="180">
        <v>13.003937360133602</v>
      </c>
      <c r="N325" s="180">
        <v>35.438695662949598</v>
      </c>
      <c r="O325" s="180">
        <v>30</v>
      </c>
      <c r="P325" s="180">
        <v>27.934977897553203</v>
      </c>
      <c r="Q325" s="180">
        <v>27</v>
      </c>
      <c r="R325" s="180">
        <v>15</v>
      </c>
      <c r="S325" s="180">
        <v>28</v>
      </c>
      <c r="T325" s="180">
        <v>25.782679782041132</v>
      </c>
      <c r="U325" s="35" t="str">
        <f t="shared" si="4"/>
        <v>2020Regulatory service life - overhead lines less than 33Kv (wires and poles)</v>
      </c>
      <c r="V325" s="153"/>
      <c r="W325" s="72"/>
      <c r="X325" s="72"/>
      <c r="Y325" s="72"/>
      <c r="Z325" s="72"/>
      <c r="AA325" s="72"/>
      <c r="AB325" s="72"/>
      <c r="AC325" s="72"/>
    </row>
    <row r="326" spans="4:29" ht="15">
      <c r="D326" s="176" t="s">
        <v>264</v>
      </c>
      <c r="E326" s="36" t="s">
        <v>34</v>
      </c>
      <c r="F326" s="180">
        <v>36</v>
      </c>
      <c r="G326" s="180">
        <v>14.799999999999997</v>
      </c>
      <c r="H326" s="180">
        <v>13.7207539520262</v>
      </c>
      <c r="I326" s="180">
        <v>45.852000000000004</v>
      </c>
      <c r="J326" s="180">
        <v>12.71</v>
      </c>
      <c r="K326" s="180">
        <v>13.5</v>
      </c>
      <c r="L326" s="180">
        <v>43.36</v>
      </c>
      <c r="M326" s="180">
        <v>12.817302512516399</v>
      </c>
      <c r="N326" s="180">
        <v>36.087664129717297</v>
      </c>
      <c r="O326" s="180">
        <v>30</v>
      </c>
      <c r="P326" s="180">
        <v>27.875455093607002</v>
      </c>
      <c r="Q326" s="180">
        <v>26</v>
      </c>
      <c r="R326" s="180">
        <v>15</v>
      </c>
      <c r="S326" s="180">
        <v>32</v>
      </c>
      <c r="T326" s="180">
        <v>25.694512549133346</v>
      </c>
      <c r="U326" s="35" t="str">
        <f t="shared" si="4"/>
        <v>2021Regulatory service life - overhead lines less than 33Kv (wires and poles)</v>
      </c>
      <c r="V326" s="153"/>
      <c r="W326" s="72"/>
      <c r="X326" s="72"/>
      <c r="Y326" s="72"/>
      <c r="Z326" s="72"/>
      <c r="AA326" s="72"/>
      <c r="AB326" s="72"/>
      <c r="AC326" s="72"/>
    </row>
    <row r="327" spans="4:29" ht="15">
      <c r="D327" s="132"/>
      <c r="E327" s="35"/>
      <c r="F327" s="153"/>
      <c r="G327" s="153"/>
      <c r="H327" s="153"/>
      <c r="I327" s="153"/>
      <c r="J327" s="153"/>
      <c r="K327" s="153"/>
      <c r="L327" s="153"/>
      <c r="M327" s="153"/>
      <c r="N327" s="153"/>
      <c r="O327" s="153"/>
      <c r="P327" s="153"/>
      <c r="Q327" s="153"/>
      <c r="R327" s="153"/>
      <c r="S327" s="153"/>
      <c r="T327" s="153"/>
      <c r="U327" s="154"/>
      <c r="V327" s="153"/>
      <c r="W327" s="72"/>
      <c r="X327" s="72"/>
      <c r="Y327" s="72"/>
      <c r="Z327" s="72"/>
      <c r="AA327" s="72"/>
      <c r="AB327" s="72"/>
      <c r="AC327" s="72"/>
    </row>
    <row r="328" spans="4:29" ht="15">
      <c r="D328" s="132"/>
      <c r="E328" s="35"/>
      <c r="F328" s="153"/>
      <c r="G328" s="153"/>
      <c r="H328" s="153"/>
      <c r="I328" s="153"/>
      <c r="J328" s="153"/>
      <c r="K328" s="153"/>
      <c r="L328" s="153"/>
      <c r="M328" s="153"/>
      <c r="N328" s="153"/>
      <c r="O328" s="153"/>
      <c r="P328" s="153"/>
      <c r="Q328" s="153"/>
      <c r="R328" s="153"/>
      <c r="S328" s="153"/>
      <c r="T328" s="153"/>
      <c r="U328" s="154"/>
      <c r="V328" s="153"/>
      <c r="W328" s="72"/>
      <c r="X328" s="72"/>
      <c r="Y328" s="72"/>
      <c r="Z328" s="72"/>
      <c r="AA328" s="72"/>
      <c r="AB328" s="72"/>
      <c r="AC328" s="72"/>
    </row>
    <row r="329" spans="4:29" ht="15">
      <c r="D329" s="132"/>
      <c r="E329" s="35"/>
      <c r="F329" s="153"/>
      <c r="G329" s="153"/>
      <c r="H329" s="153"/>
      <c r="I329" s="153"/>
      <c r="J329" s="153"/>
      <c r="K329" s="153"/>
      <c r="L329" s="153"/>
      <c r="M329" s="153"/>
      <c r="N329" s="153"/>
      <c r="O329" s="153"/>
      <c r="P329" s="153"/>
      <c r="Q329" s="153"/>
      <c r="R329" s="153"/>
      <c r="S329" s="153"/>
      <c r="T329" s="153"/>
      <c r="U329" s="154"/>
      <c r="V329" s="153"/>
      <c r="W329" s="72"/>
      <c r="X329" s="72"/>
      <c r="Y329" s="72"/>
      <c r="Z329" s="72"/>
      <c r="AA329" s="72"/>
      <c r="AB329" s="72"/>
      <c r="AC329" s="72"/>
    </row>
    <row r="330" spans="4:29" ht="15">
      <c r="D330" s="132"/>
      <c r="E330" s="35"/>
      <c r="F330" s="153"/>
      <c r="G330" s="153"/>
      <c r="H330" s="153"/>
      <c r="I330" s="153"/>
      <c r="J330" s="153"/>
      <c r="K330" s="153"/>
      <c r="L330" s="153"/>
      <c r="M330" s="153"/>
      <c r="N330" s="153"/>
      <c r="O330" s="153"/>
      <c r="P330" s="153"/>
      <c r="Q330" s="153"/>
      <c r="R330" s="153"/>
      <c r="S330" s="153"/>
      <c r="T330" s="153"/>
      <c r="U330" s="154"/>
      <c r="V330" s="153"/>
      <c r="W330" s="72"/>
      <c r="X330" s="72"/>
      <c r="Y330" s="72"/>
      <c r="Z330" s="72"/>
      <c r="AA330" s="72"/>
      <c r="AB330" s="72"/>
      <c r="AC330" s="72"/>
    </row>
    <row r="331" spans="4:29" ht="15">
      <c r="D331" s="132"/>
      <c r="E331" s="35"/>
      <c r="F331" s="153"/>
      <c r="G331" s="153"/>
      <c r="H331" s="153"/>
      <c r="I331" s="153"/>
      <c r="J331" s="153"/>
      <c r="K331" s="153"/>
      <c r="L331" s="153"/>
      <c r="M331" s="153"/>
      <c r="N331" s="153"/>
      <c r="O331" s="153"/>
      <c r="P331" s="153"/>
      <c r="Q331" s="153"/>
      <c r="R331" s="153"/>
      <c r="S331" s="153"/>
      <c r="T331" s="153"/>
      <c r="U331" s="154"/>
      <c r="V331" s="153"/>
      <c r="W331" s="72"/>
      <c r="X331" s="72"/>
      <c r="Y331" s="72"/>
      <c r="Z331" s="72"/>
      <c r="AA331" s="72"/>
      <c r="AB331" s="72"/>
      <c r="AC331" s="72"/>
    </row>
    <row r="332" spans="4:29" ht="15">
      <c r="D332" s="132"/>
      <c r="E332" s="35"/>
      <c r="F332" s="153"/>
      <c r="G332" s="153"/>
      <c r="H332" s="153"/>
      <c r="I332" s="153"/>
      <c r="J332" s="153"/>
      <c r="K332" s="153"/>
      <c r="L332" s="153"/>
      <c r="M332" s="153"/>
      <c r="N332" s="153"/>
      <c r="O332" s="153"/>
      <c r="P332" s="153"/>
      <c r="Q332" s="153"/>
      <c r="R332" s="153"/>
      <c r="S332" s="153"/>
      <c r="T332" s="153"/>
      <c r="U332" s="154"/>
      <c r="V332" s="153"/>
      <c r="W332" s="72"/>
      <c r="X332" s="72"/>
      <c r="Y332" s="72"/>
      <c r="Z332" s="72"/>
      <c r="AA332" s="72"/>
      <c r="AB332" s="72"/>
      <c r="AC332" s="72"/>
    </row>
    <row r="333" spans="4:29" ht="15">
      <c r="D333" s="132"/>
      <c r="E333" s="35"/>
      <c r="F333" s="153"/>
      <c r="G333" s="153"/>
      <c r="H333" s="153"/>
      <c r="I333" s="153"/>
      <c r="J333" s="153"/>
      <c r="K333" s="153"/>
      <c r="L333" s="153"/>
      <c r="M333" s="153"/>
      <c r="N333" s="153"/>
      <c r="O333" s="153"/>
      <c r="P333" s="153"/>
      <c r="Q333" s="153"/>
      <c r="R333" s="153"/>
      <c r="S333" s="153"/>
      <c r="T333" s="153"/>
      <c r="U333" s="154"/>
      <c r="V333" s="153"/>
      <c r="W333" s="72"/>
      <c r="X333" s="72"/>
      <c r="Y333" s="72"/>
      <c r="Z333" s="72"/>
      <c r="AA333" s="72"/>
      <c r="AB333" s="72"/>
      <c r="AC333" s="72"/>
    </row>
    <row r="334" spans="4:29" ht="15">
      <c r="D334" s="132"/>
      <c r="E334" s="35"/>
      <c r="F334" s="153"/>
      <c r="G334" s="153"/>
      <c r="H334" s="153"/>
      <c r="I334" s="153"/>
      <c r="J334" s="153"/>
      <c r="K334" s="153"/>
      <c r="L334" s="153"/>
      <c r="M334" s="153"/>
      <c r="N334" s="153"/>
      <c r="O334" s="153"/>
      <c r="P334" s="153"/>
      <c r="Q334" s="153"/>
      <c r="R334" s="153"/>
      <c r="S334" s="153"/>
      <c r="T334" s="153"/>
      <c r="U334" s="154"/>
      <c r="V334" s="153"/>
      <c r="W334" s="72"/>
      <c r="X334" s="72"/>
      <c r="Y334" s="72"/>
      <c r="Z334" s="72"/>
      <c r="AA334" s="72"/>
      <c r="AB334" s="72"/>
      <c r="AC334" s="72"/>
    </row>
    <row r="335" spans="4:29" ht="15">
      <c r="D335" s="132"/>
      <c r="E335" s="35"/>
      <c r="F335" s="153"/>
      <c r="G335" s="153"/>
      <c r="H335" s="153"/>
      <c r="I335" s="153"/>
      <c r="J335" s="153"/>
      <c r="K335" s="153"/>
      <c r="L335" s="153"/>
      <c r="M335" s="153"/>
      <c r="N335" s="153"/>
      <c r="O335" s="153"/>
      <c r="P335" s="153"/>
      <c r="Q335" s="153"/>
      <c r="R335" s="153"/>
      <c r="S335" s="153"/>
      <c r="T335" s="153"/>
      <c r="U335" s="154"/>
      <c r="V335" s="153"/>
      <c r="W335" s="72"/>
      <c r="X335" s="72"/>
      <c r="Y335" s="72"/>
      <c r="Z335" s="72"/>
      <c r="AA335" s="72"/>
      <c r="AB335" s="72"/>
      <c r="AC335" s="72"/>
    </row>
    <row r="336" spans="4:29" ht="15">
      <c r="D336" s="132"/>
      <c r="E336" s="35"/>
      <c r="F336" s="72"/>
      <c r="G336" s="72"/>
      <c r="H336" s="72"/>
      <c r="I336" s="72"/>
      <c r="J336" s="72"/>
      <c r="K336" s="72"/>
      <c r="L336" s="72"/>
      <c r="M336" s="72"/>
      <c r="N336" s="72"/>
      <c r="O336" s="72"/>
      <c r="P336" s="72"/>
      <c r="Q336" s="72"/>
      <c r="R336" s="72"/>
      <c r="S336" s="72"/>
      <c r="T336" s="72"/>
      <c r="U336" s="155"/>
      <c r="V336" s="72"/>
      <c r="W336" s="72"/>
      <c r="X336" s="72"/>
      <c r="Y336" s="72"/>
      <c r="Z336" s="72"/>
      <c r="AA336" s="72"/>
      <c r="AB336" s="72"/>
      <c r="AC336" s="72"/>
    </row>
    <row r="337" spans="4:29" ht="15">
      <c r="D337" s="132"/>
      <c r="E337" s="35"/>
      <c r="F337" s="72"/>
      <c r="G337" s="72"/>
      <c r="H337" s="72"/>
      <c r="I337" s="72"/>
      <c r="J337" s="72"/>
      <c r="K337" s="72"/>
      <c r="L337" s="72"/>
      <c r="M337" s="72"/>
      <c r="N337" s="72"/>
      <c r="O337" s="72"/>
      <c r="P337" s="72"/>
      <c r="Q337" s="72"/>
      <c r="R337" s="72"/>
      <c r="S337" s="72"/>
      <c r="T337" s="72"/>
      <c r="U337" s="155"/>
      <c r="V337" s="72"/>
      <c r="W337" s="72"/>
      <c r="X337" s="72"/>
      <c r="Y337" s="72"/>
      <c r="Z337" s="72"/>
      <c r="AA337" s="72"/>
      <c r="AB337" s="72"/>
      <c r="AC337" s="72"/>
    </row>
    <row r="338" spans="4:29" ht="15">
      <c r="D338" s="132"/>
      <c r="E338" s="35"/>
      <c r="F338" s="72"/>
      <c r="G338" s="72"/>
      <c r="H338" s="72"/>
      <c r="I338" s="72"/>
      <c r="J338" s="72"/>
      <c r="K338" s="72"/>
      <c r="L338" s="72"/>
      <c r="M338" s="72"/>
      <c r="N338" s="72"/>
      <c r="O338" s="72"/>
      <c r="P338" s="72"/>
      <c r="Q338" s="72"/>
      <c r="R338" s="72"/>
      <c r="S338" s="72"/>
      <c r="T338" s="72"/>
      <c r="U338" s="155"/>
      <c r="V338" s="72"/>
      <c r="W338" s="72"/>
      <c r="X338" s="72"/>
      <c r="Y338" s="72"/>
      <c r="Z338" s="72"/>
      <c r="AA338" s="72"/>
      <c r="AB338" s="72"/>
      <c r="AC338" s="72"/>
    </row>
    <row r="339" spans="4:29" ht="15">
      <c r="D339" s="132"/>
      <c r="E339" s="35"/>
      <c r="F339" s="72"/>
      <c r="G339" s="72"/>
      <c r="H339" s="72"/>
      <c r="I339" s="72"/>
      <c r="J339" s="72"/>
      <c r="K339" s="72"/>
      <c r="L339" s="72"/>
      <c r="M339" s="72"/>
      <c r="N339" s="72"/>
      <c r="O339" s="72"/>
      <c r="P339" s="72"/>
      <c r="Q339" s="72"/>
      <c r="R339" s="72"/>
      <c r="S339" s="72"/>
      <c r="T339" s="72"/>
      <c r="U339" s="155"/>
      <c r="V339" s="72"/>
      <c r="W339" s="72"/>
      <c r="X339" s="72"/>
      <c r="Y339" s="72"/>
      <c r="Z339" s="72"/>
      <c r="AA339" s="72"/>
      <c r="AB339" s="72"/>
      <c r="AC339" s="72"/>
    </row>
    <row r="340" spans="4:29" ht="15">
      <c r="D340" s="132"/>
      <c r="E340" s="35"/>
      <c r="F340" s="72"/>
      <c r="G340" s="72"/>
      <c r="H340" s="72"/>
      <c r="I340" s="72"/>
      <c r="J340" s="72"/>
      <c r="K340" s="72"/>
      <c r="L340" s="72"/>
      <c r="M340" s="72"/>
      <c r="N340" s="72"/>
      <c r="O340" s="72"/>
      <c r="P340" s="72"/>
      <c r="Q340" s="72"/>
      <c r="R340" s="72"/>
      <c r="S340" s="72"/>
      <c r="T340" s="72"/>
      <c r="U340" s="155"/>
      <c r="V340" s="72"/>
      <c r="W340" s="72"/>
      <c r="X340" s="72"/>
      <c r="Y340" s="72"/>
      <c r="Z340" s="72"/>
      <c r="AA340" s="72"/>
      <c r="AB340" s="72"/>
      <c r="AC340" s="72"/>
    </row>
    <row r="341" spans="4:29" ht="15">
      <c r="D341" s="132"/>
      <c r="E341" s="35"/>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row>
    <row r="342" spans="4:29" ht="15">
      <c r="D342" s="132"/>
      <c r="E342" s="35"/>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row>
    <row r="343" spans="4:29" ht="15">
      <c r="D343" s="132"/>
      <c r="E343" s="35"/>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row>
    <row r="344" spans="4:29" ht="15">
      <c r="D344" s="132"/>
      <c r="E344" s="35"/>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row>
    <row r="345" spans="4:29" ht="15">
      <c r="D345" s="132"/>
      <c r="E345" s="35"/>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row>
    <row r="346" spans="4:29" ht="15">
      <c r="D346" s="132"/>
      <c r="E346" s="35"/>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row>
    <row r="347" spans="4:29" ht="15">
      <c r="D347" s="132"/>
      <c r="E347" s="35"/>
    </row>
    <row r="348" spans="4:29" ht="15">
      <c r="D348" s="132"/>
      <c r="E348" s="35"/>
    </row>
    <row r="349" spans="4:29" ht="15">
      <c r="D349" s="132"/>
    </row>
    <row r="350" spans="4:29" ht="15">
      <c r="D350" s="132"/>
    </row>
  </sheetData>
  <sheetProtection algorithmName="SHA-256" hashValue="2+tIEGhEBcM1SD6zEmIqXQ6MMXhNytiNVAJ3oD9/i4A=" saltValue="sbuuFiLOqnOggAHH8APcNg==" spinCount="100000" sheet="1" objects="1" scenarios="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Button 1">
              <controlPr defaultSize="0" print="0" autoFill="0" autoPict="0">
                <anchor moveWithCells="1" sizeWithCells="1">
                  <from>
                    <xdr:col>23</xdr:col>
                    <xdr:colOff>304800</xdr:colOff>
                    <xdr:row>23</xdr:row>
                    <xdr:rowOff>57150</xdr:rowOff>
                  </from>
                  <to>
                    <xdr:col>25</xdr:col>
                    <xdr:colOff>333375</xdr:colOff>
                    <xdr:row>28</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AP96"/>
  <sheetViews>
    <sheetView showGridLines="0" workbookViewId="0"/>
  </sheetViews>
  <sheetFormatPr defaultColWidth="9.140625" defaultRowHeight="12.75"/>
  <cols>
    <col min="1" max="1" width="7.7109375" style="5" customWidth="1"/>
    <col min="2" max="2" width="26" style="5" customWidth="1"/>
    <col min="3" max="3" width="9.140625" style="5"/>
    <col min="4" max="15" width="10.140625" style="5" customWidth="1"/>
    <col min="16" max="16" width="10.28515625" style="5" customWidth="1"/>
    <col min="17" max="17" width="9.28515625" style="5" customWidth="1"/>
    <col min="18" max="18" width="9.28515625" style="35" customWidth="1"/>
    <col min="19" max="21" width="9.140625" style="5"/>
    <col min="22" max="22" width="9.140625" style="35"/>
    <col min="23" max="16384" width="9.140625" style="5"/>
  </cols>
  <sheetData>
    <row r="1" spans="1:22">
      <c r="A1" s="91"/>
      <c r="B1" s="91"/>
      <c r="C1" s="91"/>
      <c r="D1" s="91"/>
      <c r="E1" s="91"/>
      <c r="F1" s="91"/>
      <c r="G1" s="91"/>
      <c r="H1" s="91"/>
      <c r="I1" s="91"/>
      <c r="J1" s="91"/>
      <c r="K1" s="91"/>
      <c r="L1" s="91"/>
      <c r="M1" s="91"/>
      <c r="N1" s="91"/>
      <c r="O1" s="91"/>
      <c r="P1" s="91"/>
      <c r="Q1" s="91"/>
      <c r="R1" s="91"/>
      <c r="S1" s="91"/>
      <c r="T1" s="91"/>
      <c r="U1" s="91"/>
      <c r="V1" s="91"/>
    </row>
    <row r="2" spans="1:22">
      <c r="A2" s="91"/>
      <c r="B2" s="91"/>
      <c r="C2" s="91"/>
      <c r="D2" s="91"/>
      <c r="E2" s="91"/>
      <c r="F2" s="91"/>
      <c r="G2" s="91"/>
      <c r="H2" s="91"/>
      <c r="I2" s="91"/>
      <c r="J2" s="91"/>
      <c r="K2" s="91"/>
      <c r="L2" s="91"/>
      <c r="M2" s="91"/>
      <c r="N2" s="91"/>
      <c r="O2" s="91"/>
      <c r="P2" s="91"/>
      <c r="Q2" s="91"/>
      <c r="R2" s="91"/>
      <c r="S2" s="91"/>
      <c r="T2" s="91"/>
      <c r="U2" s="91"/>
      <c r="V2" s="91"/>
    </row>
    <row r="3" spans="1:22">
      <c r="A3" s="91"/>
      <c r="B3" s="91"/>
      <c r="C3" s="91"/>
      <c r="D3" s="91"/>
      <c r="E3" s="91"/>
      <c r="F3" s="91"/>
      <c r="G3" s="91"/>
      <c r="H3" s="91"/>
      <c r="I3" s="91"/>
      <c r="J3" s="91"/>
      <c r="K3" s="91"/>
      <c r="L3" s="91"/>
      <c r="M3" s="91"/>
      <c r="N3" s="91"/>
      <c r="O3" s="91"/>
      <c r="P3" s="91"/>
      <c r="Q3" s="91"/>
      <c r="R3" s="91"/>
      <c r="S3" s="91"/>
      <c r="T3" s="91"/>
      <c r="U3" s="91"/>
      <c r="V3" s="91"/>
    </row>
    <row r="4" spans="1:22" ht="27.75">
      <c r="A4" s="91"/>
      <c r="B4" s="273" t="s">
        <v>42</v>
      </c>
      <c r="C4" s="273"/>
      <c r="D4" s="273"/>
      <c r="E4" s="273"/>
      <c r="F4" s="273"/>
      <c r="G4" s="273"/>
      <c r="H4" s="273"/>
      <c r="I4" s="273"/>
      <c r="J4" s="273"/>
      <c r="K4" s="273"/>
      <c r="L4" s="273"/>
      <c r="M4" s="273"/>
      <c r="N4" s="273"/>
      <c r="O4" s="231"/>
      <c r="P4" s="231"/>
      <c r="Q4" s="231"/>
      <c r="R4" s="231"/>
      <c r="S4" s="231"/>
      <c r="T4" s="91"/>
      <c r="U4" s="91"/>
      <c r="V4" s="91"/>
    </row>
    <row r="5" spans="1:22">
      <c r="A5" s="91"/>
      <c r="B5" s="91"/>
      <c r="C5" s="91"/>
      <c r="D5" s="91"/>
      <c r="E5" s="91"/>
      <c r="F5" s="91"/>
      <c r="G5" s="91"/>
      <c r="H5" s="91"/>
      <c r="I5" s="91"/>
      <c r="J5" s="91"/>
      <c r="K5" s="91"/>
      <c r="L5" s="91"/>
      <c r="M5" s="91"/>
      <c r="N5" s="91"/>
      <c r="O5" s="91"/>
      <c r="P5" s="91"/>
      <c r="Q5" s="91"/>
      <c r="R5" s="91"/>
      <c r="S5" s="91"/>
      <c r="T5" s="91"/>
      <c r="U5" s="91"/>
      <c r="V5" s="91"/>
    </row>
    <row r="6" spans="1:22">
      <c r="A6" s="91"/>
      <c r="B6" s="91"/>
      <c r="C6" s="91"/>
      <c r="D6" s="91"/>
      <c r="E6" s="91"/>
      <c r="F6" s="91"/>
      <c r="G6" s="91"/>
      <c r="H6" s="91"/>
      <c r="I6" s="91"/>
      <c r="J6" s="91"/>
      <c r="K6" s="91"/>
      <c r="L6" s="91"/>
      <c r="M6" s="91"/>
      <c r="N6" s="91"/>
      <c r="O6" s="91"/>
      <c r="P6" s="91"/>
      <c r="Q6" s="91"/>
      <c r="R6" s="91"/>
      <c r="S6" s="91"/>
      <c r="T6" s="91"/>
      <c r="U6" s="91"/>
      <c r="V6" s="91"/>
    </row>
    <row r="7" spans="1:22">
      <c r="A7" s="91"/>
      <c r="B7" s="91"/>
      <c r="C7" s="91"/>
      <c r="D7" s="91"/>
      <c r="E7" s="91"/>
      <c r="F7" s="91"/>
      <c r="G7" s="91"/>
      <c r="H7" s="91"/>
      <c r="I7" s="91"/>
      <c r="J7" s="91"/>
      <c r="K7" s="91"/>
      <c r="L7" s="91"/>
      <c r="M7" s="91"/>
      <c r="N7" s="91"/>
      <c r="O7" s="91"/>
      <c r="P7" s="91"/>
      <c r="Q7" s="91"/>
      <c r="R7" s="91"/>
      <c r="S7" s="91"/>
      <c r="T7" s="91"/>
      <c r="U7" s="91"/>
      <c r="V7" s="91"/>
    </row>
    <row r="8" spans="1:22">
      <c r="A8" s="91"/>
      <c r="B8" s="91"/>
      <c r="C8" s="91"/>
      <c r="D8" s="91"/>
      <c r="E8" s="91"/>
      <c r="F8" s="91"/>
      <c r="G8" s="91"/>
      <c r="H8" s="91"/>
      <c r="I8" s="91"/>
      <c r="J8" s="91"/>
      <c r="K8" s="91"/>
      <c r="L8" s="91"/>
      <c r="M8" s="91"/>
      <c r="N8" s="91"/>
      <c r="O8" s="91"/>
      <c r="P8" s="91"/>
      <c r="Q8" s="91"/>
      <c r="R8" s="91"/>
      <c r="S8" s="91"/>
      <c r="T8" s="91"/>
      <c r="U8" s="91"/>
      <c r="V8" s="91"/>
    </row>
    <row r="9" spans="1:22">
      <c r="A9" s="91"/>
      <c r="B9" s="91"/>
      <c r="C9" s="91"/>
      <c r="D9" s="91"/>
      <c r="E9" s="91"/>
      <c r="F9" s="91"/>
      <c r="G9" s="91"/>
      <c r="H9" s="91"/>
      <c r="I9" s="91"/>
      <c r="J9" s="91"/>
      <c r="K9" s="91"/>
      <c r="L9" s="91"/>
      <c r="M9" s="91"/>
      <c r="N9" s="91"/>
      <c r="O9" s="91"/>
      <c r="P9" s="91"/>
      <c r="Q9" s="91"/>
      <c r="R9" s="91"/>
      <c r="S9" s="91"/>
      <c r="T9" s="91"/>
      <c r="U9" s="91"/>
      <c r="V9" s="91"/>
    </row>
    <row r="10" spans="1:22">
      <c r="A10" s="91"/>
      <c r="B10" s="91"/>
      <c r="C10" s="91"/>
      <c r="D10" s="91"/>
      <c r="E10" s="91"/>
      <c r="F10" s="91"/>
      <c r="G10" s="91"/>
      <c r="H10" s="91"/>
      <c r="I10" s="91"/>
      <c r="J10" s="91"/>
      <c r="K10" s="91"/>
      <c r="L10" s="91"/>
      <c r="M10" s="91"/>
      <c r="N10" s="91"/>
      <c r="O10" s="91"/>
      <c r="P10" s="91"/>
      <c r="Q10" s="91"/>
      <c r="R10" s="91"/>
      <c r="S10" s="91"/>
      <c r="T10" s="91"/>
      <c r="U10" s="91"/>
      <c r="V10" s="91"/>
    </row>
    <row r="11" spans="1:22">
      <c r="A11" s="91"/>
      <c r="B11" s="91"/>
      <c r="C11" s="91"/>
      <c r="D11" s="91"/>
      <c r="E11" s="91"/>
      <c r="F11" s="91"/>
      <c r="G11" s="91"/>
      <c r="H11" s="91"/>
      <c r="I11" s="91"/>
      <c r="J11" s="91"/>
      <c r="K11" s="91"/>
      <c r="L11" s="91"/>
      <c r="M11" s="91"/>
      <c r="N11" s="91"/>
      <c r="O11" s="91"/>
      <c r="P11" s="91"/>
      <c r="Q11" s="91"/>
      <c r="R11" s="91"/>
      <c r="S11" s="91"/>
      <c r="T11" s="91"/>
      <c r="U11" s="91"/>
      <c r="V11" s="91"/>
    </row>
    <row r="12" spans="1:22">
      <c r="A12" s="91"/>
      <c r="B12" s="91"/>
      <c r="C12" s="91"/>
      <c r="D12" s="91"/>
      <c r="E12" s="91"/>
      <c r="F12" s="91"/>
      <c r="G12" s="91"/>
      <c r="H12" s="91"/>
      <c r="I12" s="91"/>
      <c r="J12" s="91"/>
      <c r="K12" s="91"/>
      <c r="L12" s="91"/>
      <c r="M12" s="91"/>
      <c r="N12" s="91"/>
      <c r="O12" s="91"/>
      <c r="P12" s="91"/>
      <c r="Q12" s="91"/>
      <c r="R12" s="91"/>
      <c r="S12" s="91"/>
      <c r="T12" s="91"/>
      <c r="U12" s="91"/>
      <c r="V12" s="91"/>
    </row>
    <row r="13" spans="1:22">
      <c r="A13" s="91"/>
      <c r="B13" s="91"/>
      <c r="C13" s="91"/>
      <c r="D13" s="91"/>
      <c r="E13" s="91"/>
      <c r="F13" s="91"/>
      <c r="G13" s="91"/>
      <c r="H13" s="91"/>
      <c r="I13" s="91"/>
      <c r="J13" s="91"/>
      <c r="K13" s="91"/>
      <c r="L13" s="91"/>
      <c r="M13" s="91"/>
      <c r="N13" s="91"/>
      <c r="O13" s="91"/>
      <c r="P13" s="91"/>
      <c r="Q13" s="91"/>
      <c r="R13" s="91"/>
      <c r="S13" s="91"/>
      <c r="T13" s="91"/>
      <c r="U13" s="91"/>
      <c r="V13" s="91"/>
    </row>
    <row r="14" spans="1:22">
      <c r="A14" s="91"/>
      <c r="B14" s="91"/>
      <c r="C14" s="91"/>
      <c r="D14" s="91"/>
      <c r="E14" s="91"/>
      <c r="F14" s="91"/>
      <c r="G14" s="91"/>
      <c r="H14" s="91"/>
      <c r="I14" s="91"/>
      <c r="J14" s="91"/>
      <c r="K14" s="91"/>
      <c r="L14" s="91"/>
      <c r="M14" s="91"/>
      <c r="N14" s="91"/>
      <c r="O14" s="91"/>
      <c r="P14" s="91"/>
      <c r="Q14" s="91"/>
      <c r="R14" s="91"/>
      <c r="S14" s="91"/>
      <c r="T14" s="91"/>
      <c r="U14" s="91"/>
      <c r="V14" s="91"/>
    </row>
    <row r="15" spans="1:22">
      <c r="A15" s="91"/>
      <c r="B15" s="91"/>
      <c r="C15" s="91"/>
      <c r="D15" s="91"/>
      <c r="E15" s="91"/>
      <c r="F15" s="91"/>
      <c r="G15" s="91"/>
      <c r="H15" s="91"/>
      <c r="I15" s="91"/>
      <c r="J15" s="91"/>
      <c r="K15" s="91"/>
      <c r="L15" s="91"/>
      <c r="M15" s="91"/>
      <c r="N15" s="91"/>
      <c r="O15" s="91"/>
      <c r="P15" s="91"/>
      <c r="Q15" s="91"/>
      <c r="R15" s="91"/>
      <c r="S15" s="91"/>
      <c r="T15" s="91"/>
      <c r="U15" s="91"/>
      <c r="V15" s="91"/>
    </row>
    <row r="16" spans="1:22">
      <c r="A16" s="91"/>
      <c r="B16" s="91"/>
      <c r="C16" s="91"/>
      <c r="D16" s="91"/>
      <c r="E16" s="91"/>
      <c r="F16" s="91"/>
      <c r="G16" s="91"/>
      <c r="H16" s="91"/>
      <c r="I16" s="91"/>
      <c r="J16" s="91"/>
      <c r="K16" s="91"/>
      <c r="L16" s="91"/>
      <c r="M16" s="91"/>
      <c r="N16" s="91"/>
      <c r="O16" s="91"/>
      <c r="P16" s="91"/>
      <c r="Q16" s="91"/>
      <c r="R16" s="91"/>
      <c r="S16" s="91"/>
      <c r="T16" s="91"/>
      <c r="U16" s="91"/>
      <c r="V16" s="91"/>
    </row>
    <row r="17" spans="1:42">
      <c r="A17" s="91"/>
      <c r="B17" s="91"/>
      <c r="C17" s="91" t="s">
        <v>86</v>
      </c>
      <c r="D17" s="91"/>
      <c r="E17" s="91"/>
      <c r="F17" s="91"/>
      <c r="G17" s="91"/>
      <c r="H17" s="91"/>
      <c r="I17" s="91"/>
      <c r="J17" s="91"/>
      <c r="K17" s="91"/>
      <c r="L17" s="91"/>
      <c r="M17" s="91"/>
      <c r="N17" s="91"/>
      <c r="O17" s="91"/>
      <c r="P17" s="91"/>
      <c r="Q17" s="91"/>
      <c r="R17" s="91"/>
      <c r="S17" s="91"/>
      <c r="T17" s="91"/>
      <c r="U17" s="91"/>
      <c r="V17" s="91"/>
    </row>
    <row r="18" spans="1:42">
      <c r="A18" s="91"/>
      <c r="B18" s="91"/>
      <c r="C18" s="91"/>
      <c r="D18" s="91"/>
      <c r="E18" s="91"/>
      <c r="F18" s="91"/>
      <c r="G18" s="91"/>
      <c r="H18" s="91"/>
      <c r="I18" s="91"/>
      <c r="J18" s="91"/>
      <c r="K18" s="91"/>
      <c r="L18" s="91"/>
      <c r="M18" s="91"/>
      <c r="N18" s="91"/>
      <c r="O18" s="91"/>
      <c r="P18" s="91"/>
      <c r="Q18" s="91"/>
      <c r="R18" s="91"/>
      <c r="S18" s="91"/>
      <c r="T18" s="91"/>
      <c r="U18" s="91"/>
      <c r="V18" s="91"/>
    </row>
    <row r="19" spans="1:42">
      <c r="A19" s="91"/>
      <c r="B19" s="91"/>
      <c r="C19" s="91"/>
      <c r="D19" s="91"/>
      <c r="E19" s="91"/>
      <c r="F19" s="91"/>
      <c r="G19" s="91"/>
      <c r="H19" s="91"/>
      <c r="I19" s="91"/>
      <c r="J19" s="91"/>
      <c r="K19" s="91"/>
      <c r="L19" s="91"/>
      <c r="M19" s="91"/>
      <c r="N19" s="91"/>
      <c r="O19" s="91"/>
      <c r="P19" s="91"/>
      <c r="Q19" s="91"/>
      <c r="R19" s="91"/>
      <c r="S19" s="91"/>
      <c r="T19" s="91"/>
      <c r="U19" s="91"/>
      <c r="V19" s="91"/>
    </row>
    <row r="20" spans="1:42">
      <c r="A20" s="91"/>
      <c r="B20" s="91"/>
      <c r="C20" s="91"/>
      <c r="D20" s="91"/>
      <c r="E20" s="91"/>
      <c r="F20" s="91"/>
      <c r="G20" s="91"/>
      <c r="H20" s="91"/>
      <c r="I20" s="91"/>
      <c r="J20" s="91"/>
      <c r="K20" s="91"/>
      <c r="L20" s="91"/>
      <c r="M20" s="91"/>
      <c r="N20" s="91"/>
      <c r="O20" s="91"/>
      <c r="P20" s="91"/>
      <c r="Q20" s="91"/>
      <c r="R20" s="91"/>
      <c r="S20" s="91"/>
      <c r="T20" s="91"/>
      <c r="U20" s="91"/>
      <c r="V20" s="91"/>
    </row>
    <row r="21" spans="1:42">
      <c r="A21" s="91"/>
      <c r="B21" s="91"/>
      <c r="C21" s="91"/>
      <c r="D21" s="91"/>
      <c r="E21" s="91"/>
      <c r="F21" s="91"/>
      <c r="G21" s="91"/>
      <c r="H21" s="91"/>
      <c r="I21" s="91"/>
      <c r="J21" s="91"/>
      <c r="K21" s="91"/>
      <c r="L21" s="91"/>
      <c r="M21" s="91"/>
      <c r="N21" s="91"/>
      <c r="O21" s="91"/>
      <c r="P21" s="91"/>
      <c r="Q21" s="91"/>
      <c r="R21" s="91"/>
      <c r="S21" s="91"/>
      <c r="T21" s="91"/>
      <c r="U21" s="91"/>
      <c r="V21" s="91"/>
    </row>
    <row r="22" spans="1:42">
      <c r="A22" s="91"/>
      <c r="B22" s="91"/>
      <c r="C22" s="91"/>
      <c r="D22" s="91"/>
      <c r="E22" s="91"/>
      <c r="F22" s="91"/>
      <c r="G22" s="91"/>
      <c r="H22" s="91"/>
      <c r="I22" s="91"/>
      <c r="J22" s="91"/>
      <c r="K22" s="91"/>
      <c r="L22" s="91"/>
      <c r="M22" s="91"/>
      <c r="N22" s="91"/>
      <c r="O22" s="91"/>
      <c r="P22" s="91"/>
      <c r="Q22" s="91"/>
      <c r="R22" s="91"/>
      <c r="S22" s="91"/>
      <c r="T22" s="91"/>
      <c r="U22" s="91"/>
      <c r="V22" s="91"/>
    </row>
    <row r="23" spans="1:42">
      <c r="A23" s="91"/>
      <c r="B23" s="91"/>
      <c r="C23" s="91"/>
      <c r="D23" s="91"/>
      <c r="E23" s="91"/>
      <c r="F23" s="91"/>
      <c r="G23" s="91"/>
      <c r="H23" s="91"/>
      <c r="I23" s="91"/>
      <c r="J23" s="91"/>
      <c r="K23" s="91"/>
      <c r="L23" s="91"/>
      <c r="M23" s="91"/>
      <c r="N23" s="91"/>
      <c r="O23" s="91"/>
      <c r="P23" s="91"/>
      <c r="Q23" s="91"/>
      <c r="R23" s="91"/>
      <c r="S23" s="91"/>
      <c r="T23" s="91"/>
      <c r="U23" s="91"/>
      <c r="V23" s="91"/>
    </row>
    <row r="24" spans="1:42">
      <c r="A24" s="91"/>
      <c r="B24" s="91"/>
      <c r="C24" s="91"/>
      <c r="D24" s="91"/>
      <c r="E24" s="91"/>
      <c r="F24" s="91"/>
      <c r="G24" s="91"/>
      <c r="H24" s="91"/>
      <c r="I24" s="91"/>
      <c r="J24" s="91"/>
      <c r="K24" s="91"/>
      <c r="L24" s="91"/>
      <c r="M24" s="91"/>
      <c r="N24" s="91"/>
      <c r="O24" s="91"/>
      <c r="P24" s="91"/>
      <c r="Q24" s="91"/>
      <c r="R24" s="91"/>
      <c r="S24" s="91"/>
      <c r="T24" s="91"/>
      <c r="U24" s="91"/>
      <c r="V24" s="91"/>
    </row>
    <row r="25" spans="1:42">
      <c r="A25" s="91"/>
      <c r="B25" s="91"/>
      <c r="C25" s="91"/>
      <c r="D25" s="91"/>
      <c r="E25" s="91"/>
      <c r="F25" s="91"/>
      <c r="G25" s="91"/>
      <c r="H25" s="91"/>
      <c r="I25" s="91"/>
      <c r="J25" s="91"/>
      <c r="K25" s="91"/>
      <c r="L25" s="91"/>
      <c r="M25" s="91"/>
      <c r="N25" s="91"/>
      <c r="O25" s="91"/>
      <c r="P25" s="91"/>
      <c r="Q25" s="91"/>
      <c r="R25" s="91"/>
      <c r="S25" s="91"/>
      <c r="T25" s="91"/>
      <c r="U25" s="91"/>
      <c r="V25" s="91"/>
    </row>
    <row r="26" spans="1:42">
      <c r="A26" s="91"/>
      <c r="B26" s="91"/>
      <c r="C26" s="91"/>
      <c r="D26" s="91"/>
      <c r="E26" s="91"/>
      <c r="F26" s="91"/>
      <c r="G26" s="91"/>
      <c r="H26" s="91"/>
      <c r="I26" s="91"/>
      <c r="J26" s="91"/>
      <c r="K26" s="91"/>
      <c r="L26" s="91"/>
      <c r="M26" s="91"/>
      <c r="N26" s="91"/>
      <c r="O26" s="91"/>
      <c r="P26" s="91"/>
      <c r="Q26" s="91"/>
      <c r="R26" s="91"/>
      <c r="S26" s="91"/>
      <c r="T26" s="91"/>
      <c r="U26" s="91"/>
      <c r="V26" s="91"/>
    </row>
    <row r="27" spans="1:42" ht="41.25" customHeight="1">
      <c r="A27" s="91"/>
      <c r="B27" s="274"/>
      <c r="C27" s="274"/>
      <c r="D27" s="274"/>
      <c r="E27" s="274"/>
      <c r="F27" s="274"/>
      <c r="G27" s="274"/>
      <c r="H27" s="274"/>
      <c r="I27" s="274"/>
      <c r="J27" s="274"/>
      <c r="K27" s="274"/>
      <c r="L27" s="274"/>
      <c r="M27" s="274"/>
      <c r="N27" s="274"/>
      <c r="O27" s="93"/>
      <c r="P27" s="91"/>
      <c r="Q27" s="91"/>
      <c r="R27" s="91"/>
      <c r="S27" s="91"/>
      <c r="T27" s="91"/>
      <c r="U27" s="91"/>
      <c r="V27" s="91"/>
    </row>
    <row r="28" spans="1:42" ht="22.5" customHeight="1">
      <c r="A28" s="91"/>
      <c r="B28" s="91"/>
      <c r="C28" s="91"/>
      <c r="D28" s="91"/>
      <c r="E28" s="91"/>
      <c r="F28" s="91"/>
      <c r="G28" s="91"/>
      <c r="H28" s="91"/>
      <c r="I28" s="91"/>
      <c r="J28" s="91"/>
      <c r="K28" s="91"/>
      <c r="L28" s="91"/>
      <c r="M28" s="91"/>
      <c r="N28" s="91"/>
      <c r="O28" s="91"/>
      <c r="P28" s="91"/>
      <c r="Q28" s="91"/>
      <c r="R28" s="91"/>
      <c r="S28" s="91"/>
      <c r="T28" s="91"/>
      <c r="U28" s="91"/>
      <c r="V28" s="91"/>
    </row>
    <row r="29" spans="1:42" ht="78.75" customHeight="1">
      <c r="A29" s="91"/>
      <c r="B29" s="275" t="s">
        <v>140</v>
      </c>
      <c r="C29" s="276"/>
      <c r="D29" s="276"/>
      <c r="E29" s="276"/>
      <c r="F29" s="276"/>
      <c r="G29" s="276"/>
      <c r="H29" s="276"/>
      <c r="I29" s="276"/>
      <c r="J29" s="276"/>
      <c r="K29" s="276"/>
      <c r="L29" s="276"/>
      <c r="M29" s="276"/>
      <c r="N29" s="276"/>
      <c r="O29" s="276"/>
      <c r="P29" s="276"/>
      <c r="Q29" s="276"/>
      <c r="R29" s="276"/>
      <c r="S29" s="277"/>
      <c r="T29" s="91"/>
      <c r="U29" s="91"/>
      <c r="V29" s="91"/>
      <c r="W29"/>
      <c r="X29"/>
      <c r="Y29"/>
      <c r="Z29"/>
      <c r="AA29"/>
      <c r="AB29"/>
      <c r="AC29"/>
      <c r="AD29"/>
      <c r="AE29"/>
      <c r="AF29"/>
      <c r="AG29"/>
      <c r="AH29"/>
      <c r="AI29"/>
      <c r="AJ29"/>
      <c r="AK29"/>
      <c r="AL29"/>
      <c r="AM29"/>
      <c r="AN29"/>
      <c r="AO29"/>
      <c r="AP29"/>
    </row>
    <row r="30" spans="1:42" ht="28.7" customHeight="1">
      <c r="A30" s="91"/>
      <c r="B30" s="82" t="s">
        <v>75</v>
      </c>
      <c r="C30" s="91"/>
      <c r="D30" s="91"/>
      <c r="E30" s="91"/>
      <c r="F30" s="91"/>
      <c r="G30" s="91"/>
      <c r="H30" s="91"/>
      <c r="I30" s="91"/>
      <c r="J30" s="91"/>
      <c r="K30" s="91"/>
      <c r="L30" s="91"/>
      <c r="M30" s="91"/>
      <c r="N30" s="91"/>
      <c r="O30" s="91"/>
      <c r="P30" s="91"/>
      <c r="Q30" s="91"/>
      <c r="R30" s="91"/>
      <c r="S30" s="91"/>
      <c r="T30" s="91"/>
      <c r="U30" s="91"/>
      <c r="V30" s="91"/>
      <c r="W30"/>
      <c r="X30"/>
      <c r="Y30"/>
      <c r="Z30"/>
      <c r="AA30"/>
      <c r="AB30"/>
      <c r="AC30"/>
      <c r="AD30"/>
      <c r="AE30"/>
      <c r="AF30"/>
      <c r="AG30"/>
      <c r="AH30"/>
      <c r="AI30"/>
      <c r="AJ30"/>
      <c r="AK30"/>
      <c r="AL30"/>
      <c r="AM30"/>
      <c r="AN30"/>
      <c r="AO30"/>
      <c r="AP30"/>
    </row>
    <row r="31" spans="1:42" ht="15.75" thickBot="1">
      <c r="A31" s="91"/>
      <c r="B31" s="96" t="s">
        <v>166</v>
      </c>
      <c r="C31" s="96" t="s">
        <v>0</v>
      </c>
      <c r="D31" s="97" t="s">
        <v>1</v>
      </c>
      <c r="E31" s="97" t="s">
        <v>2</v>
      </c>
      <c r="F31" s="97" t="s">
        <v>3</v>
      </c>
      <c r="G31" s="97" t="s">
        <v>4</v>
      </c>
      <c r="H31" s="97" t="s">
        <v>5</v>
      </c>
      <c r="I31" s="97" t="s">
        <v>6</v>
      </c>
      <c r="J31" s="97" t="s">
        <v>7</v>
      </c>
      <c r="K31" s="97" t="s">
        <v>8</v>
      </c>
      <c r="L31" s="97" t="s">
        <v>9</v>
      </c>
      <c r="M31" s="97" t="s">
        <v>10</v>
      </c>
      <c r="N31" s="97">
        <v>2016</v>
      </c>
      <c r="O31" s="97">
        <v>2017</v>
      </c>
      <c r="P31" s="97">
        <v>2018</v>
      </c>
      <c r="Q31" s="97" t="s">
        <v>32</v>
      </c>
      <c r="R31" s="97" t="s">
        <v>33</v>
      </c>
      <c r="S31" s="97" t="s">
        <v>34</v>
      </c>
      <c r="T31" s="91"/>
      <c r="U31" s="91"/>
      <c r="V31" s="91"/>
      <c r="W31"/>
      <c r="X31"/>
      <c r="Y31"/>
      <c r="Z31"/>
      <c r="AA31"/>
      <c r="AB31"/>
      <c r="AC31"/>
      <c r="AD31"/>
      <c r="AE31"/>
      <c r="AF31"/>
      <c r="AG31"/>
      <c r="AH31"/>
      <c r="AI31"/>
      <c r="AJ31"/>
      <c r="AK31"/>
      <c r="AL31"/>
      <c r="AM31"/>
      <c r="AN31"/>
      <c r="AO31"/>
      <c r="AP31"/>
    </row>
    <row r="32" spans="1:42" ht="15">
      <c r="A32" s="91"/>
      <c r="B32" s="98" t="s">
        <v>78</v>
      </c>
      <c r="C32" s="98" t="s">
        <v>11</v>
      </c>
      <c r="D32" s="77">
        <v>141.12030171648811</v>
      </c>
      <c r="E32" s="77">
        <v>150.87157880596843</v>
      </c>
      <c r="F32" s="77">
        <v>157.66014370293658</v>
      </c>
      <c r="G32" s="77">
        <v>150.90627668796202</v>
      </c>
      <c r="H32" s="77">
        <v>172.92245276917117</v>
      </c>
      <c r="I32" s="77">
        <v>181.69643204099853</v>
      </c>
      <c r="J32" s="77">
        <v>186.12099736081561</v>
      </c>
      <c r="K32" s="77">
        <v>197.45196128465759</v>
      </c>
      <c r="L32" s="77">
        <v>213.15357760210699</v>
      </c>
      <c r="M32" s="77">
        <v>172.16640102240146</v>
      </c>
      <c r="N32" s="77">
        <v>140.0146497438011</v>
      </c>
      <c r="O32" s="77">
        <v>127.95512954014711</v>
      </c>
      <c r="P32" s="77">
        <v>140.12442163368996</v>
      </c>
      <c r="Q32" s="77">
        <v>140.73911513250658</v>
      </c>
      <c r="R32" s="77">
        <v>141.42624085246732</v>
      </c>
      <c r="S32" s="77">
        <v>141.53900773725718</v>
      </c>
      <c r="T32" s="91"/>
      <c r="U32" s="91"/>
      <c r="V32" s="91"/>
      <c r="W32"/>
      <c r="X32"/>
      <c r="Y32"/>
      <c r="Z32"/>
      <c r="AA32"/>
      <c r="AB32"/>
      <c r="AC32"/>
      <c r="AD32"/>
      <c r="AE32"/>
      <c r="AF32"/>
      <c r="AG32"/>
      <c r="AH32"/>
      <c r="AI32"/>
      <c r="AJ32"/>
      <c r="AK32"/>
      <c r="AL32"/>
      <c r="AM32"/>
      <c r="AN32"/>
      <c r="AO32"/>
      <c r="AP32"/>
    </row>
    <row r="33" spans="1:42" ht="15">
      <c r="A33" s="91"/>
      <c r="B33" s="98" t="s">
        <v>12</v>
      </c>
      <c r="C33" s="98" t="s">
        <v>13</v>
      </c>
      <c r="D33" s="77">
        <v>853.90010951130694</v>
      </c>
      <c r="E33" s="77">
        <v>919.29690135594103</v>
      </c>
      <c r="F33" s="77">
        <v>972.95277396296308</v>
      </c>
      <c r="G33" s="77">
        <v>1031.8352532618785</v>
      </c>
      <c r="H33" s="77">
        <v>1566.5878781753365</v>
      </c>
      <c r="I33" s="77">
        <v>1876.2772524811821</v>
      </c>
      <c r="J33" s="77">
        <v>2218.4282044180381</v>
      </c>
      <c r="K33" s="77">
        <v>2624.4448910282968</v>
      </c>
      <c r="L33" s="77">
        <v>2477.396831976303</v>
      </c>
      <c r="M33" s="77">
        <v>2172.5212468652908</v>
      </c>
      <c r="N33" s="77">
        <v>1600.8200349813585</v>
      </c>
      <c r="O33" s="77">
        <v>1534.1855762255727</v>
      </c>
      <c r="P33" s="77">
        <v>1578.3154697975488</v>
      </c>
      <c r="Q33" s="77">
        <v>1548.4304147724374</v>
      </c>
      <c r="R33" s="77">
        <v>1486.5475746223012</v>
      </c>
      <c r="S33" s="77">
        <v>1462.2389629002428</v>
      </c>
      <c r="T33" s="91"/>
      <c r="U33" s="91"/>
      <c r="V33" s="91"/>
      <c r="W33"/>
      <c r="X33"/>
      <c r="Y33"/>
      <c r="Z33"/>
      <c r="AA33"/>
      <c r="AB33"/>
      <c r="AC33"/>
      <c r="AD33"/>
      <c r="AE33"/>
      <c r="AF33"/>
      <c r="AG33"/>
      <c r="AH33"/>
      <c r="AI33"/>
      <c r="AJ33"/>
      <c r="AK33"/>
      <c r="AL33"/>
      <c r="AM33"/>
      <c r="AN33"/>
      <c r="AO33"/>
      <c r="AP33"/>
    </row>
    <row r="34" spans="1:42" ht="15">
      <c r="A34" s="91"/>
      <c r="B34" s="98" t="s">
        <v>14</v>
      </c>
      <c r="C34" s="98" t="s">
        <v>13</v>
      </c>
      <c r="D34" s="77">
        <v>736.80782888185718</v>
      </c>
      <c r="E34" s="77">
        <v>765.39015348656574</v>
      </c>
      <c r="F34" s="77">
        <v>792.13990316773607</v>
      </c>
      <c r="G34" s="77">
        <v>828.5249572910144</v>
      </c>
      <c r="H34" s="77">
        <v>958.51801587751311</v>
      </c>
      <c r="I34" s="77">
        <v>1109.2458791240094</v>
      </c>
      <c r="J34" s="77">
        <v>1246.6099125315322</v>
      </c>
      <c r="K34" s="77">
        <v>1240.9369197015051</v>
      </c>
      <c r="L34" s="77">
        <v>1169.3574363667112</v>
      </c>
      <c r="M34" s="77">
        <v>1062.8138322663233</v>
      </c>
      <c r="N34" s="77">
        <v>855.68874837328485</v>
      </c>
      <c r="O34" s="77">
        <v>826.98193916573564</v>
      </c>
      <c r="P34" s="77">
        <v>874.61445897685235</v>
      </c>
      <c r="Q34" s="77">
        <v>874.77447418551583</v>
      </c>
      <c r="R34" s="77">
        <v>853.46318552278706</v>
      </c>
      <c r="S34" s="77">
        <v>847.93634225828509</v>
      </c>
      <c r="T34" s="91"/>
      <c r="U34" s="91"/>
      <c r="V34" s="91"/>
      <c r="W34"/>
      <c r="X34"/>
      <c r="Y34"/>
      <c r="Z34"/>
      <c r="AA34"/>
      <c r="AB34"/>
      <c r="AC34"/>
      <c r="AD34"/>
      <c r="AE34"/>
      <c r="AF34"/>
      <c r="AG34"/>
      <c r="AH34"/>
      <c r="AI34"/>
      <c r="AJ34"/>
      <c r="AK34"/>
      <c r="AL34"/>
      <c r="AM34"/>
      <c r="AN34"/>
      <c r="AO34"/>
      <c r="AP34"/>
    </row>
    <row r="35" spans="1:42" ht="15">
      <c r="A35" s="91"/>
      <c r="B35" s="98" t="s">
        <v>15</v>
      </c>
      <c r="C35" s="98" t="s">
        <v>13</v>
      </c>
      <c r="D35" s="77">
        <v>818.20755092975764</v>
      </c>
      <c r="E35" s="77">
        <v>848.91215592427682</v>
      </c>
      <c r="F35" s="77">
        <v>876.29641901860862</v>
      </c>
      <c r="G35" s="77">
        <v>929.4252852699293</v>
      </c>
      <c r="H35" s="77">
        <v>1072.3035762913544</v>
      </c>
      <c r="I35" s="77">
        <v>1283.4248558223551</v>
      </c>
      <c r="J35" s="77">
        <v>1515.1606567517424</v>
      </c>
      <c r="K35" s="77">
        <v>1691.4074265159284</v>
      </c>
      <c r="L35" s="77">
        <v>1608.8442867866561</v>
      </c>
      <c r="M35" s="77">
        <v>1435.0191467024315</v>
      </c>
      <c r="N35" s="77">
        <v>993.41468784781239</v>
      </c>
      <c r="O35" s="77">
        <v>987.93106286963916</v>
      </c>
      <c r="P35" s="77">
        <v>1018.3927654264764</v>
      </c>
      <c r="Q35" s="77">
        <v>1021.7917344307738</v>
      </c>
      <c r="R35" s="77">
        <v>1019.6050457009725</v>
      </c>
      <c r="S35" s="77">
        <v>994.29073342399636</v>
      </c>
      <c r="T35" s="91"/>
      <c r="U35" s="91"/>
      <c r="V35" s="91"/>
      <c r="W35"/>
      <c r="X35"/>
      <c r="Y35"/>
      <c r="Z35"/>
      <c r="AA35"/>
      <c r="AB35"/>
      <c r="AC35"/>
      <c r="AD35"/>
      <c r="AE35"/>
      <c r="AF35"/>
      <c r="AG35"/>
      <c r="AH35"/>
      <c r="AI35"/>
      <c r="AJ35"/>
      <c r="AK35"/>
      <c r="AL35"/>
      <c r="AM35"/>
      <c r="AN35"/>
      <c r="AO35"/>
      <c r="AP35"/>
    </row>
    <row r="36" spans="1:42" ht="15">
      <c r="A36" s="91"/>
      <c r="B36" s="98" t="s">
        <v>16</v>
      </c>
      <c r="C36" s="98" t="s">
        <v>17</v>
      </c>
      <c r="D36" s="77">
        <v>874.84233382565469</v>
      </c>
      <c r="E36" s="77">
        <v>952.26042945714232</v>
      </c>
      <c r="F36" s="77">
        <v>1036.6205691964326</v>
      </c>
      <c r="G36" s="77">
        <v>1128.3333958646519</v>
      </c>
      <c r="H36" s="77">
        <v>1158.3219888941635</v>
      </c>
      <c r="I36" s="77">
        <v>1316.2193774595289</v>
      </c>
      <c r="J36" s="77">
        <v>1445.3916793136275</v>
      </c>
      <c r="K36" s="77">
        <v>1731.1903885539764</v>
      </c>
      <c r="L36" s="77">
        <v>1921.9084198591859</v>
      </c>
      <c r="M36" s="77">
        <v>2130.8619374511309</v>
      </c>
      <c r="N36" s="77">
        <v>1707.4730504015918</v>
      </c>
      <c r="O36" s="77">
        <v>1612.397992570726</v>
      </c>
      <c r="P36" s="77">
        <v>1552.4744086417425</v>
      </c>
      <c r="Q36" s="77">
        <v>1417.8005906032299</v>
      </c>
      <c r="R36" s="77">
        <v>1386.7314257494477</v>
      </c>
      <c r="S36" s="77">
        <v>1218.9283339951417</v>
      </c>
      <c r="T36" s="91"/>
      <c r="U36" s="91"/>
      <c r="V36" s="91"/>
      <c r="W36"/>
      <c r="X36"/>
      <c r="Y36"/>
      <c r="Z36"/>
      <c r="AA36"/>
      <c r="AB36"/>
      <c r="AC36"/>
      <c r="AD36"/>
      <c r="AE36"/>
      <c r="AF36"/>
      <c r="AG36"/>
      <c r="AH36"/>
      <c r="AI36"/>
      <c r="AJ36"/>
      <c r="AK36"/>
      <c r="AL36"/>
      <c r="AM36"/>
      <c r="AN36"/>
      <c r="AO36"/>
      <c r="AP36"/>
    </row>
    <row r="37" spans="1:42" ht="15">
      <c r="A37" s="91"/>
      <c r="B37" s="98" t="s">
        <v>18</v>
      </c>
      <c r="C37" s="98" t="s">
        <v>17</v>
      </c>
      <c r="D37" s="77">
        <v>1050.5067769900108</v>
      </c>
      <c r="E37" s="77">
        <v>1081.4860979780688</v>
      </c>
      <c r="F37" s="77">
        <v>1125.0707729007568</v>
      </c>
      <c r="G37" s="77">
        <v>1121.4063832024544</v>
      </c>
      <c r="H37" s="77">
        <v>1157.5729931043838</v>
      </c>
      <c r="I37" s="77">
        <v>1314.1242888535364</v>
      </c>
      <c r="J37" s="77">
        <v>1415.3607973608375</v>
      </c>
      <c r="K37" s="77">
        <v>1586.8862808927893</v>
      </c>
      <c r="L37" s="77">
        <v>1799.8390618454648</v>
      </c>
      <c r="M37" s="77">
        <v>2034.4849314529984</v>
      </c>
      <c r="N37" s="77">
        <v>1574.5110645815366</v>
      </c>
      <c r="O37" s="77">
        <v>1570.4361757710392</v>
      </c>
      <c r="P37" s="77">
        <v>1408.977381058005</v>
      </c>
      <c r="Q37" s="77">
        <v>1330.7512350143654</v>
      </c>
      <c r="R37" s="77">
        <v>1316.4451439893087</v>
      </c>
      <c r="S37" s="77">
        <v>1210.2276722907311</v>
      </c>
      <c r="T37" s="91"/>
      <c r="U37" s="91"/>
      <c r="V37" s="91"/>
      <c r="W37"/>
      <c r="X37"/>
      <c r="Y37"/>
      <c r="Z37"/>
      <c r="AA37"/>
      <c r="AB37"/>
      <c r="AC37"/>
      <c r="AD37"/>
      <c r="AE37"/>
      <c r="AF37"/>
      <c r="AG37"/>
      <c r="AH37"/>
      <c r="AI37"/>
      <c r="AJ37"/>
      <c r="AK37"/>
      <c r="AL37"/>
      <c r="AM37"/>
      <c r="AN37"/>
      <c r="AO37"/>
      <c r="AP37"/>
    </row>
    <row r="38" spans="1:42" ht="15">
      <c r="A38" s="91"/>
      <c r="B38" s="98" t="s">
        <v>19</v>
      </c>
      <c r="C38" s="98" t="s">
        <v>20</v>
      </c>
      <c r="D38" s="77">
        <v>637.28008795887661</v>
      </c>
      <c r="E38" s="77">
        <v>652.44618765188238</v>
      </c>
      <c r="F38" s="77">
        <v>667.30838649226143</v>
      </c>
      <c r="G38" s="77">
        <v>680.59319519281428</v>
      </c>
      <c r="H38" s="77">
        <v>693.58857450991297</v>
      </c>
      <c r="I38" s="77">
        <v>697.92257259705809</v>
      </c>
      <c r="J38" s="77">
        <v>929.4291418099333</v>
      </c>
      <c r="K38" s="77">
        <v>954.53673469890145</v>
      </c>
      <c r="L38" s="77">
        <v>1012.2755965509384</v>
      </c>
      <c r="M38" s="77">
        <v>1013.1178752525008</v>
      </c>
      <c r="N38" s="77">
        <v>743.60043493377202</v>
      </c>
      <c r="O38" s="77">
        <v>815.25276853807463</v>
      </c>
      <c r="P38" s="77">
        <v>832.26205427726086</v>
      </c>
      <c r="Q38" s="77">
        <v>833.34205285907137</v>
      </c>
      <c r="R38" s="77">
        <v>852.2901586459227</v>
      </c>
      <c r="S38" s="77">
        <v>812.13012603389575</v>
      </c>
      <c r="T38" s="91"/>
      <c r="U38" s="91"/>
      <c r="V38" s="91"/>
      <c r="W38"/>
      <c r="X38"/>
      <c r="Y38"/>
      <c r="Z38"/>
      <c r="AA38"/>
      <c r="AB38"/>
      <c r="AC38"/>
      <c r="AD38"/>
      <c r="AE38"/>
      <c r="AF38"/>
      <c r="AG38"/>
      <c r="AH38"/>
      <c r="AI38"/>
      <c r="AJ38"/>
      <c r="AK38"/>
      <c r="AL38"/>
      <c r="AM38"/>
      <c r="AN38"/>
      <c r="AO38"/>
      <c r="AP38"/>
    </row>
    <row r="39" spans="1:42" ht="15">
      <c r="A39" s="91"/>
      <c r="B39" s="98" t="s">
        <v>21</v>
      </c>
      <c r="C39" s="98" t="s">
        <v>22</v>
      </c>
      <c r="D39" s="77">
        <v>216.64349494664657</v>
      </c>
      <c r="E39" s="77">
        <v>233.56178695286206</v>
      </c>
      <c r="F39" s="77">
        <v>246.96623935565404</v>
      </c>
      <c r="G39" s="77">
        <v>268.83574262837288</v>
      </c>
      <c r="H39" s="77">
        <v>282.58831219332285</v>
      </c>
      <c r="I39" s="77">
        <v>285.46551361083783</v>
      </c>
      <c r="J39" s="77">
        <v>292.62283376627579</v>
      </c>
      <c r="K39" s="77">
        <v>321.73812075744337</v>
      </c>
      <c r="L39" s="77">
        <v>327.6937367105358</v>
      </c>
      <c r="M39" s="77">
        <v>333.40836380185254</v>
      </c>
      <c r="N39" s="77">
        <v>327.20754234583404</v>
      </c>
      <c r="O39" s="77">
        <v>313.80010426216739</v>
      </c>
      <c r="P39" s="77">
        <v>243.51012509980501</v>
      </c>
      <c r="Q39" s="77">
        <v>251.7528677274037</v>
      </c>
      <c r="R39" s="77">
        <v>240.59881944986975</v>
      </c>
      <c r="S39" s="77">
        <v>246.46046166919055</v>
      </c>
      <c r="T39" s="91"/>
      <c r="U39" s="91"/>
      <c r="V39" s="91"/>
      <c r="W39"/>
      <c r="X39"/>
      <c r="Y39"/>
      <c r="Z39"/>
      <c r="AA39"/>
      <c r="AB39"/>
      <c r="AC39"/>
      <c r="AD39"/>
      <c r="AE39"/>
      <c r="AF39"/>
      <c r="AG39"/>
      <c r="AH39"/>
      <c r="AI39"/>
      <c r="AJ39"/>
      <c r="AK39"/>
      <c r="AL39"/>
      <c r="AM39"/>
      <c r="AN39"/>
      <c r="AO39"/>
      <c r="AP39"/>
    </row>
    <row r="40" spans="1:42" ht="15">
      <c r="A40" s="91"/>
      <c r="B40" s="98" t="s">
        <v>23</v>
      </c>
      <c r="C40" s="98" t="s">
        <v>24</v>
      </c>
      <c r="D40" s="77">
        <v>426.61333844929771</v>
      </c>
      <c r="E40" s="77">
        <v>411.59277906999904</v>
      </c>
      <c r="F40" s="77">
        <v>428.23320269608485</v>
      </c>
      <c r="G40" s="77">
        <v>426.02429690501151</v>
      </c>
      <c r="H40" s="77">
        <v>452.97294755610625</v>
      </c>
      <c r="I40" s="77">
        <v>514.70385077938704</v>
      </c>
      <c r="J40" s="77">
        <v>542.89426728686055</v>
      </c>
      <c r="K40" s="77">
        <v>570.92036797363562</v>
      </c>
      <c r="L40" s="77">
        <v>641.79720332946135</v>
      </c>
      <c r="M40" s="77">
        <v>655.89293993823264</v>
      </c>
      <c r="N40" s="77">
        <v>651.71631192662187</v>
      </c>
      <c r="O40" s="77">
        <v>686.42196075587583</v>
      </c>
      <c r="P40" s="77">
        <v>646.31056080432825</v>
      </c>
      <c r="Q40" s="77">
        <v>666.21959299875368</v>
      </c>
      <c r="R40" s="77">
        <v>675.04448259404478</v>
      </c>
      <c r="S40" s="77">
        <v>599.63619173737118</v>
      </c>
      <c r="T40" s="91"/>
      <c r="U40" s="91"/>
      <c r="V40" s="91"/>
      <c r="W40"/>
      <c r="X40"/>
      <c r="Y40"/>
      <c r="Z40"/>
      <c r="AA40"/>
      <c r="AB40"/>
      <c r="AC40"/>
      <c r="AD40"/>
      <c r="AE40"/>
      <c r="AF40"/>
      <c r="AG40"/>
      <c r="AH40"/>
      <c r="AI40"/>
      <c r="AJ40"/>
      <c r="AK40"/>
      <c r="AL40"/>
      <c r="AM40"/>
      <c r="AN40"/>
      <c r="AO40"/>
      <c r="AP40"/>
    </row>
    <row r="41" spans="1:42" ht="15">
      <c r="A41" s="91"/>
      <c r="B41" s="98" t="s">
        <v>25</v>
      </c>
      <c r="C41" s="98" t="s">
        <v>24</v>
      </c>
      <c r="D41" s="77">
        <v>269.04472535273283</v>
      </c>
      <c r="E41" s="77">
        <v>252.25704134057543</v>
      </c>
      <c r="F41" s="77">
        <v>235.76387810056116</v>
      </c>
      <c r="G41" s="77">
        <v>237.23648196127672</v>
      </c>
      <c r="H41" s="77">
        <v>249.45909400521589</v>
      </c>
      <c r="I41" s="77">
        <v>243.12688099832482</v>
      </c>
      <c r="J41" s="77">
        <v>260.78401564143468</v>
      </c>
      <c r="K41" s="77">
        <v>272.4949157950652</v>
      </c>
      <c r="L41" s="77">
        <v>290.13247556256403</v>
      </c>
      <c r="M41" s="77">
        <v>313.94236851960437</v>
      </c>
      <c r="N41" s="77">
        <v>302.98070397828479</v>
      </c>
      <c r="O41" s="77">
        <v>298.95958619394912</v>
      </c>
      <c r="P41" s="77">
        <v>307.40652988638197</v>
      </c>
      <c r="Q41" s="77">
        <v>310.02235125361779</v>
      </c>
      <c r="R41" s="77">
        <v>317.17926506070813</v>
      </c>
      <c r="S41" s="77">
        <v>266.00378017610961</v>
      </c>
      <c r="T41" s="91"/>
      <c r="U41" s="91"/>
      <c r="V41" s="91"/>
      <c r="W41"/>
      <c r="X41"/>
      <c r="Y41"/>
      <c r="Z41"/>
      <c r="AA41"/>
      <c r="AB41"/>
      <c r="AC41"/>
      <c r="AD41"/>
      <c r="AE41"/>
      <c r="AF41"/>
      <c r="AG41"/>
      <c r="AH41"/>
      <c r="AI41"/>
      <c r="AJ41"/>
      <c r="AK41"/>
      <c r="AL41"/>
      <c r="AM41"/>
      <c r="AN41"/>
      <c r="AO41"/>
      <c r="AP41"/>
    </row>
    <row r="42" spans="1:42" ht="15">
      <c r="A42" s="91"/>
      <c r="B42" s="98" t="s">
        <v>26</v>
      </c>
      <c r="C42" s="98" t="s">
        <v>24</v>
      </c>
      <c r="D42" s="77">
        <v>190.99672073480815</v>
      </c>
      <c r="E42" s="77">
        <v>181.42479564015699</v>
      </c>
      <c r="F42" s="77">
        <v>187.46247146909079</v>
      </c>
      <c r="G42" s="77">
        <v>198.80152119660062</v>
      </c>
      <c r="H42" s="77">
        <v>195.12001154481169</v>
      </c>
      <c r="I42" s="77">
        <v>220.78273014140578</v>
      </c>
      <c r="J42" s="77">
        <v>238.94201635218892</v>
      </c>
      <c r="K42" s="77">
        <v>263.32159325068204</v>
      </c>
      <c r="L42" s="77">
        <v>283.74928318788722</v>
      </c>
      <c r="M42" s="77">
        <v>283.45603176809243</v>
      </c>
      <c r="N42" s="77">
        <v>268.35256191467056</v>
      </c>
      <c r="O42" s="77">
        <v>271.99906850728013</v>
      </c>
      <c r="P42" s="77">
        <v>261.50267380324442</v>
      </c>
      <c r="Q42" s="77">
        <v>262.8480596343303</v>
      </c>
      <c r="R42" s="77">
        <v>277.9465517724916</v>
      </c>
      <c r="S42" s="77">
        <v>238.27831912586888</v>
      </c>
      <c r="T42" s="91"/>
      <c r="U42" s="91"/>
      <c r="V42" s="91"/>
      <c r="W42"/>
      <c r="X42"/>
      <c r="Y42"/>
      <c r="Z42"/>
      <c r="AA42"/>
      <c r="AB42"/>
      <c r="AC42"/>
      <c r="AD42"/>
      <c r="AE42"/>
      <c r="AF42"/>
      <c r="AG42"/>
      <c r="AH42"/>
      <c r="AI42"/>
      <c r="AJ42"/>
      <c r="AK42"/>
      <c r="AL42"/>
      <c r="AM42"/>
      <c r="AN42"/>
      <c r="AO42"/>
      <c r="AP42"/>
    </row>
    <row r="43" spans="1:42" ht="15">
      <c r="A43" s="91"/>
      <c r="B43" s="98" t="s">
        <v>27</v>
      </c>
      <c r="C43" s="98" t="s">
        <v>24</v>
      </c>
      <c r="D43" s="77">
        <v>471.23323542897924</v>
      </c>
      <c r="E43" s="77">
        <v>480.06885859327258</v>
      </c>
      <c r="F43" s="77">
        <v>488.46270059935131</v>
      </c>
      <c r="G43" s="77">
        <v>500.97983341543352</v>
      </c>
      <c r="H43" s="77">
        <v>512.46614352901486</v>
      </c>
      <c r="I43" s="77">
        <v>523.27833133696765</v>
      </c>
      <c r="J43" s="77">
        <v>544.29495942879157</v>
      </c>
      <c r="K43" s="77">
        <v>583.05053455250618</v>
      </c>
      <c r="L43" s="77">
        <v>640.93695681983002</v>
      </c>
      <c r="M43" s="77">
        <v>692.24710092323642</v>
      </c>
      <c r="N43" s="77">
        <v>663.80422550587139</v>
      </c>
      <c r="O43" s="77">
        <v>660.3625545879205</v>
      </c>
      <c r="P43" s="77">
        <v>657.29603279862636</v>
      </c>
      <c r="Q43" s="77">
        <v>674.50628031245037</v>
      </c>
      <c r="R43" s="77">
        <v>693.44577912215254</v>
      </c>
      <c r="S43" s="77">
        <v>614.51366819956638</v>
      </c>
      <c r="T43" s="91"/>
      <c r="U43" s="91"/>
      <c r="V43" s="91"/>
      <c r="W43"/>
      <c r="X43"/>
      <c r="Y43"/>
      <c r="Z43"/>
      <c r="AA43"/>
      <c r="AB43"/>
      <c r="AC43"/>
      <c r="AD43"/>
      <c r="AE43"/>
      <c r="AF43"/>
      <c r="AG43"/>
      <c r="AH43"/>
      <c r="AI43"/>
      <c r="AJ43"/>
      <c r="AK43"/>
      <c r="AL43"/>
      <c r="AM43"/>
      <c r="AN43"/>
      <c r="AO43"/>
      <c r="AP43"/>
    </row>
    <row r="44" spans="1:42" ht="15">
      <c r="A44" s="91"/>
      <c r="B44" s="98" t="s">
        <v>28</v>
      </c>
      <c r="C44" s="98" t="s">
        <v>24</v>
      </c>
      <c r="D44" s="77">
        <v>400.1064689564177</v>
      </c>
      <c r="E44" s="77">
        <v>370.94891251424957</v>
      </c>
      <c r="F44" s="77">
        <v>378.45919220389891</v>
      </c>
      <c r="G44" s="77">
        <v>358.5790400842389</v>
      </c>
      <c r="H44" s="77">
        <v>338.99340873672196</v>
      </c>
      <c r="I44" s="77">
        <v>366.8341399991977</v>
      </c>
      <c r="J44" s="77">
        <v>382.03000500907103</v>
      </c>
      <c r="K44" s="77">
        <v>398.14862427971218</v>
      </c>
      <c r="L44" s="77">
        <v>410.13662897571209</v>
      </c>
      <c r="M44" s="77">
        <v>444.55524499007436</v>
      </c>
      <c r="N44" s="77">
        <v>393.80197581294863</v>
      </c>
      <c r="O44" s="77">
        <v>415.83654302470893</v>
      </c>
      <c r="P44" s="77">
        <v>430.84764688409263</v>
      </c>
      <c r="Q44" s="77">
        <v>448.0459477764893</v>
      </c>
      <c r="R44" s="77">
        <v>466.42645622763621</v>
      </c>
      <c r="S44" s="77">
        <v>373.91173605325019</v>
      </c>
      <c r="T44" s="91"/>
      <c r="U44" s="91"/>
      <c r="V44" s="91"/>
      <c r="W44"/>
      <c r="X44"/>
      <c r="Y44"/>
      <c r="Z44"/>
      <c r="AA44"/>
      <c r="AB44"/>
      <c r="AC44"/>
      <c r="AD44"/>
      <c r="AE44"/>
      <c r="AF44"/>
      <c r="AG44"/>
      <c r="AH44"/>
      <c r="AI44"/>
      <c r="AJ44"/>
      <c r="AK44"/>
      <c r="AL44"/>
      <c r="AM44"/>
      <c r="AN44"/>
      <c r="AO44"/>
      <c r="AP44"/>
    </row>
    <row r="45" spans="1:42" ht="15">
      <c r="A45" s="91"/>
      <c r="B45" s="98" t="s">
        <v>83</v>
      </c>
      <c r="C45" s="98" t="s">
        <v>41</v>
      </c>
      <c r="D45" s="29">
        <v>108.91354774563672</v>
      </c>
      <c r="E45" s="29">
        <v>97.160588273184473</v>
      </c>
      <c r="F45" s="29">
        <v>99.284279256567444</v>
      </c>
      <c r="G45" s="29">
        <v>106.21194754476308</v>
      </c>
      <c r="H45" s="29">
        <v>125.17867492688556</v>
      </c>
      <c r="I45" s="29">
        <v>119.30332021442027</v>
      </c>
      <c r="J45" s="29">
        <v>120.95492844496323</v>
      </c>
      <c r="K45" s="29">
        <v>126.4459863969562</v>
      </c>
      <c r="L45" s="29">
        <v>151.91708382102095</v>
      </c>
      <c r="M45" s="29">
        <v>159.11945495908486</v>
      </c>
      <c r="N45" s="29">
        <v>180.3559646848253</v>
      </c>
      <c r="O45" s="29">
        <v>180.09934739363632</v>
      </c>
      <c r="P45" s="29">
        <v>168.63882548606156</v>
      </c>
      <c r="Q45" s="29">
        <v>171.69871901641795</v>
      </c>
      <c r="R45" s="77">
        <v>162.51685710871834</v>
      </c>
      <c r="S45" s="77">
        <v>146.55623222109136</v>
      </c>
      <c r="T45" s="91"/>
      <c r="U45" s="91"/>
      <c r="V45" s="91"/>
      <c r="W45"/>
      <c r="X45"/>
      <c r="Y45"/>
      <c r="Z45"/>
      <c r="AA45"/>
      <c r="AB45"/>
      <c r="AC45"/>
      <c r="AD45"/>
      <c r="AE45"/>
      <c r="AF45"/>
      <c r="AG45"/>
      <c r="AH45"/>
      <c r="AI45"/>
      <c r="AJ45"/>
      <c r="AK45"/>
      <c r="AL45"/>
      <c r="AM45"/>
      <c r="AN45"/>
      <c r="AO45"/>
      <c r="AP45"/>
    </row>
    <row r="46" spans="1:42" ht="15.75" thickBot="1">
      <c r="A46" s="91"/>
      <c r="B46" s="96" t="s">
        <v>59</v>
      </c>
      <c r="C46" s="96"/>
      <c r="D46" s="99">
        <f>SUM(D32:D45)</f>
        <v>7196.2165214284705</v>
      </c>
      <c r="E46" s="99">
        <f t="shared" ref="E46:O46" si="0">SUM(E32:E45)</f>
        <v>7397.6782670441471</v>
      </c>
      <c r="F46" s="99">
        <f t="shared" si="0"/>
        <v>7692.680932122903</v>
      </c>
      <c r="G46" s="99">
        <f t="shared" si="0"/>
        <v>7967.6936105064024</v>
      </c>
      <c r="H46" s="99">
        <f t="shared" si="0"/>
        <v>8936.5940721139141</v>
      </c>
      <c r="I46" s="99">
        <f t="shared" si="0"/>
        <v>10052.405425459208</v>
      </c>
      <c r="J46" s="99">
        <f t="shared" si="0"/>
        <v>11339.024415476113</v>
      </c>
      <c r="K46" s="99">
        <f t="shared" si="0"/>
        <v>12562.974745682057</v>
      </c>
      <c r="L46" s="99">
        <f t="shared" si="0"/>
        <v>12949.138579394381</v>
      </c>
      <c r="M46" s="99">
        <f t="shared" si="0"/>
        <v>12903.606875913256</v>
      </c>
      <c r="N46" s="99">
        <f t="shared" si="0"/>
        <v>10403.741957032214</v>
      </c>
      <c r="O46" s="99">
        <f t="shared" si="0"/>
        <v>10302.619809406473</v>
      </c>
      <c r="P46" s="99">
        <f>SUM(P32:P45)</f>
        <v>10120.673354574117</v>
      </c>
      <c r="Q46" s="99">
        <f>SUM(Q32:Q45)</f>
        <v>9952.7234357173656</v>
      </c>
      <c r="R46" s="99">
        <f>SUM(R32:R45)</f>
        <v>9889.6669864188279</v>
      </c>
      <c r="S46" s="99">
        <f>SUM(S32:S45)</f>
        <v>9172.6515678220003</v>
      </c>
      <c r="T46" s="91"/>
      <c r="U46" s="91"/>
      <c r="V46" s="91"/>
      <c r="W46"/>
      <c r="X46"/>
      <c r="Y46"/>
      <c r="Z46"/>
      <c r="AA46"/>
      <c r="AB46"/>
      <c r="AC46"/>
      <c r="AD46"/>
      <c r="AE46"/>
      <c r="AF46"/>
      <c r="AG46"/>
      <c r="AH46"/>
      <c r="AI46"/>
      <c r="AJ46"/>
      <c r="AK46"/>
      <c r="AL46"/>
      <c r="AM46"/>
      <c r="AN46"/>
      <c r="AO46"/>
      <c r="AP46"/>
    </row>
    <row r="47" spans="1:42" ht="15">
      <c r="A47" s="91"/>
      <c r="B47" s="91"/>
      <c r="C47" s="91"/>
      <c r="D47" s="91"/>
      <c r="E47" s="91"/>
      <c r="F47" s="91"/>
      <c r="G47" s="91"/>
      <c r="H47" s="91"/>
      <c r="I47" s="91"/>
      <c r="J47" s="91"/>
      <c r="K47" s="91"/>
      <c r="L47" s="91"/>
      <c r="M47" s="91"/>
      <c r="N47" s="91"/>
      <c r="O47" s="91"/>
      <c r="P47" s="91"/>
      <c r="Q47" s="91"/>
      <c r="R47" s="91"/>
      <c r="S47" s="91"/>
      <c r="T47" s="91"/>
      <c r="U47" s="91"/>
      <c r="V47" s="91"/>
      <c r="W47"/>
      <c r="X47"/>
      <c r="Y47"/>
      <c r="Z47"/>
      <c r="AA47"/>
      <c r="AB47"/>
      <c r="AC47"/>
      <c r="AD47"/>
      <c r="AE47"/>
      <c r="AF47"/>
      <c r="AG47"/>
      <c r="AH47"/>
      <c r="AI47"/>
      <c r="AJ47"/>
      <c r="AK47"/>
      <c r="AL47"/>
      <c r="AM47"/>
      <c r="AN47"/>
      <c r="AO47"/>
      <c r="AP47"/>
    </row>
    <row r="48" spans="1:42" ht="15" customHeight="1">
      <c r="A48" s="91"/>
      <c r="B48" s="232" t="s">
        <v>35</v>
      </c>
      <c r="C48" s="233"/>
      <c r="D48" s="233"/>
      <c r="E48" s="233"/>
      <c r="F48" s="233"/>
      <c r="G48" s="233"/>
      <c r="H48" s="233"/>
      <c r="I48" s="233"/>
      <c r="J48" s="233"/>
      <c r="K48" s="233"/>
      <c r="L48" s="233"/>
      <c r="M48" s="233"/>
      <c r="N48" s="233"/>
      <c r="O48" s="233"/>
      <c r="P48" s="233"/>
      <c r="Q48" s="233"/>
      <c r="R48" s="234"/>
      <c r="S48" s="235"/>
      <c r="T48" s="91"/>
      <c r="U48" s="91"/>
      <c r="V48" s="91"/>
      <c r="W48"/>
      <c r="X48"/>
      <c r="Y48"/>
      <c r="Z48"/>
      <c r="AA48"/>
      <c r="AB48"/>
      <c r="AC48"/>
      <c r="AD48"/>
      <c r="AE48"/>
      <c r="AF48"/>
      <c r="AG48"/>
      <c r="AH48"/>
      <c r="AI48"/>
      <c r="AJ48"/>
      <c r="AK48"/>
      <c r="AL48"/>
      <c r="AM48"/>
      <c r="AN48"/>
      <c r="AO48"/>
      <c r="AP48"/>
    </row>
    <row r="49" spans="1:42" ht="125.25" customHeight="1">
      <c r="A49" s="91"/>
      <c r="B49" s="281" t="s">
        <v>267</v>
      </c>
      <c r="C49" s="282"/>
      <c r="D49" s="282"/>
      <c r="E49" s="282"/>
      <c r="F49" s="282"/>
      <c r="G49" s="282"/>
      <c r="H49" s="282"/>
      <c r="I49" s="282"/>
      <c r="J49" s="282"/>
      <c r="K49" s="282"/>
      <c r="L49" s="282"/>
      <c r="M49" s="282"/>
      <c r="N49" s="282"/>
      <c r="O49" s="282"/>
      <c r="P49" s="282"/>
      <c r="Q49" s="282"/>
      <c r="R49" s="282"/>
      <c r="S49" s="283"/>
      <c r="T49" s="91"/>
      <c r="U49" s="91"/>
      <c r="V49" s="91"/>
      <c r="W49"/>
      <c r="X49"/>
      <c r="Y49"/>
      <c r="Z49"/>
      <c r="AA49"/>
      <c r="AB49"/>
      <c r="AC49"/>
      <c r="AD49"/>
      <c r="AE49"/>
      <c r="AF49"/>
      <c r="AG49"/>
      <c r="AH49"/>
      <c r="AI49"/>
      <c r="AJ49"/>
      <c r="AK49"/>
      <c r="AL49"/>
      <c r="AM49"/>
      <c r="AN49"/>
      <c r="AO49"/>
      <c r="AP49"/>
    </row>
    <row r="50" spans="1:42" s="92" customFormat="1" ht="14.25" customHeight="1">
      <c r="B50" s="101"/>
      <c r="C50" s="101"/>
      <c r="D50" s="101"/>
      <c r="E50" s="101"/>
      <c r="F50" s="101"/>
      <c r="G50" s="101"/>
      <c r="H50" s="101"/>
      <c r="I50" s="101"/>
      <c r="J50" s="101"/>
      <c r="K50" s="101"/>
      <c r="L50" s="101"/>
      <c r="M50" s="101"/>
      <c r="N50" s="101"/>
      <c r="O50" s="101"/>
      <c r="P50" s="101"/>
      <c r="Q50" s="101"/>
      <c r="R50" s="101"/>
      <c r="S50" s="101"/>
      <c r="W50" s="102"/>
      <c r="X50" s="102"/>
      <c r="Y50" s="102"/>
      <c r="Z50" s="102"/>
      <c r="AA50" s="102"/>
      <c r="AB50" s="102"/>
      <c r="AC50" s="102"/>
      <c r="AD50" s="102"/>
      <c r="AE50" s="102"/>
      <c r="AF50" s="102"/>
      <c r="AG50" s="102"/>
      <c r="AH50" s="102"/>
      <c r="AI50" s="102"/>
      <c r="AJ50" s="102"/>
      <c r="AK50" s="102"/>
      <c r="AL50" s="102"/>
      <c r="AM50" s="102"/>
      <c r="AN50" s="102"/>
      <c r="AO50" s="102"/>
      <c r="AP50" s="102"/>
    </row>
    <row r="51" spans="1:42" ht="15">
      <c r="A51" s="91"/>
      <c r="B51" s="91"/>
      <c r="C51" s="91"/>
      <c r="D51" s="91"/>
      <c r="E51" s="91"/>
      <c r="F51" s="91"/>
      <c r="G51" s="91"/>
      <c r="H51" s="91"/>
      <c r="I51" s="91"/>
      <c r="J51" s="91"/>
      <c r="K51" s="91"/>
      <c r="L51" s="91"/>
      <c r="M51" s="91"/>
      <c r="N51" s="91"/>
      <c r="O51" s="91"/>
      <c r="P51" s="91"/>
      <c r="Q51" s="91"/>
      <c r="R51" s="91"/>
      <c r="S51" s="91"/>
      <c r="T51" s="91"/>
      <c r="U51" s="91"/>
      <c r="V51" s="91"/>
      <c r="W51"/>
      <c r="X51"/>
      <c r="Y51"/>
      <c r="Z51"/>
      <c r="AA51"/>
      <c r="AB51"/>
      <c r="AC51"/>
      <c r="AD51"/>
      <c r="AE51"/>
      <c r="AF51"/>
      <c r="AG51"/>
      <c r="AH51"/>
      <c r="AI51"/>
      <c r="AJ51"/>
      <c r="AK51"/>
      <c r="AL51"/>
      <c r="AM51"/>
      <c r="AN51"/>
      <c r="AO51"/>
      <c r="AP51"/>
    </row>
    <row r="52" spans="1:42" ht="19.5" customHeight="1">
      <c r="A52" s="91"/>
      <c r="B52" s="82" t="s">
        <v>76</v>
      </c>
      <c r="C52" s="91"/>
      <c r="D52" s="91"/>
      <c r="E52" s="91"/>
      <c r="F52" s="91"/>
      <c r="G52" s="91"/>
      <c r="H52" s="91"/>
      <c r="I52" s="91"/>
      <c r="J52" s="91"/>
      <c r="K52" s="91"/>
      <c r="L52" s="91"/>
      <c r="M52" s="91"/>
      <c r="N52" s="91"/>
      <c r="O52" s="91"/>
      <c r="P52" s="91"/>
      <c r="Q52" s="91"/>
      <c r="R52" s="91"/>
      <c r="S52" s="91"/>
      <c r="T52" s="91"/>
      <c r="U52" s="91"/>
      <c r="V52" s="91"/>
      <c r="W52"/>
      <c r="X52"/>
      <c r="Y52"/>
      <c r="Z52"/>
      <c r="AA52"/>
      <c r="AB52"/>
      <c r="AC52"/>
      <c r="AD52"/>
      <c r="AE52"/>
      <c r="AF52"/>
      <c r="AG52"/>
      <c r="AH52"/>
      <c r="AI52"/>
      <c r="AJ52"/>
      <c r="AK52"/>
      <c r="AL52"/>
      <c r="AM52"/>
      <c r="AN52"/>
      <c r="AO52"/>
      <c r="AP52"/>
    </row>
    <row r="53" spans="1:42" ht="15.75" thickBot="1">
      <c r="A53" s="91"/>
      <c r="B53" s="96" t="s">
        <v>166</v>
      </c>
      <c r="C53" s="96" t="s">
        <v>0</v>
      </c>
      <c r="D53" s="97" t="s">
        <v>1</v>
      </c>
      <c r="E53" s="97" t="s">
        <v>2</v>
      </c>
      <c r="F53" s="97" t="s">
        <v>3</v>
      </c>
      <c r="G53" s="97" t="s">
        <v>4</v>
      </c>
      <c r="H53" s="97" t="s">
        <v>5</v>
      </c>
      <c r="I53" s="97" t="s">
        <v>6</v>
      </c>
      <c r="J53" s="97" t="s">
        <v>7</v>
      </c>
      <c r="K53" s="97" t="s">
        <v>8</v>
      </c>
      <c r="L53" s="97" t="s">
        <v>9</v>
      </c>
      <c r="M53" s="97" t="s">
        <v>10</v>
      </c>
      <c r="N53" s="97">
        <v>2016</v>
      </c>
      <c r="O53" s="97">
        <v>2017</v>
      </c>
      <c r="P53" s="97">
        <v>2018</v>
      </c>
      <c r="Q53" s="97" t="s">
        <v>32</v>
      </c>
      <c r="R53" s="97" t="s">
        <v>33</v>
      </c>
      <c r="S53" s="97" t="s">
        <v>34</v>
      </c>
      <c r="T53" s="91"/>
      <c r="U53" s="91"/>
      <c r="V53" s="91"/>
      <c r="W53"/>
      <c r="X53"/>
      <c r="Y53"/>
      <c r="Z53"/>
      <c r="AA53"/>
      <c r="AB53"/>
      <c r="AC53"/>
      <c r="AD53"/>
      <c r="AE53"/>
      <c r="AF53"/>
      <c r="AG53"/>
      <c r="AH53"/>
      <c r="AI53"/>
      <c r="AJ53"/>
      <c r="AK53"/>
      <c r="AL53"/>
      <c r="AM53"/>
      <c r="AN53"/>
      <c r="AO53"/>
      <c r="AP53"/>
    </row>
    <row r="54" spans="1:42" ht="15">
      <c r="A54" s="91"/>
      <c r="B54" s="98" t="s">
        <v>78</v>
      </c>
      <c r="C54" s="98" t="s">
        <v>11</v>
      </c>
      <c r="D54" s="77">
        <v>155.83942357904877</v>
      </c>
      <c r="E54" s="77">
        <v>157.71556263753604</v>
      </c>
      <c r="F54" s="77">
        <v>166.5353868790063</v>
      </c>
      <c r="G54" s="77">
        <v>153.96102531591868</v>
      </c>
      <c r="H54" s="77">
        <v>177.51337547800802</v>
      </c>
      <c r="I54" s="77">
        <v>232.64145694338114</v>
      </c>
      <c r="J54" s="77">
        <v>236.52283818615979</v>
      </c>
      <c r="K54" s="77">
        <v>246.05990019692271</v>
      </c>
      <c r="L54" s="77">
        <v>257.73557531419726</v>
      </c>
      <c r="M54" s="77">
        <v>175.29543948796064</v>
      </c>
      <c r="N54" s="77">
        <v>148.12887194656608</v>
      </c>
      <c r="O54" s="77">
        <v>154.62125721525049</v>
      </c>
      <c r="P54" s="77">
        <v>139.72207680769702</v>
      </c>
      <c r="Q54" s="77">
        <v>140.21141877403366</v>
      </c>
      <c r="R54" s="77">
        <v>161.95842311241023</v>
      </c>
      <c r="S54" s="77">
        <v>140.47356513549201</v>
      </c>
      <c r="T54" s="91"/>
      <c r="U54" s="91"/>
      <c r="V54" s="91"/>
      <c r="W54"/>
      <c r="X54"/>
      <c r="Y54"/>
      <c r="Z54"/>
      <c r="AA54"/>
      <c r="AB54"/>
      <c r="AC54"/>
      <c r="AD54"/>
      <c r="AE54"/>
      <c r="AF54"/>
      <c r="AG54"/>
      <c r="AH54"/>
      <c r="AI54"/>
      <c r="AJ54"/>
      <c r="AK54"/>
      <c r="AL54"/>
      <c r="AM54"/>
      <c r="AN54"/>
      <c r="AO54"/>
      <c r="AP54"/>
    </row>
    <row r="55" spans="1:42" ht="15">
      <c r="A55" s="91"/>
      <c r="B55" s="98" t="s">
        <v>79</v>
      </c>
      <c r="C55" s="98" t="s">
        <v>13</v>
      </c>
      <c r="D55" s="77">
        <v>1183.1459964792884</v>
      </c>
      <c r="E55" s="77">
        <v>1211.6690275908009</v>
      </c>
      <c r="F55" s="77">
        <v>1276.4140231667684</v>
      </c>
      <c r="G55" s="77">
        <v>1337.7221885296296</v>
      </c>
      <c r="H55" s="77">
        <v>1581.7986197301998</v>
      </c>
      <c r="I55" s="77">
        <v>1881.7533920625469</v>
      </c>
      <c r="J55" s="77">
        <v>2138.7140112230259</v>
      </c>
      <c r="K55" s="77">
        <v>2537.810971365861</v>
      </c>
      <c r="L55" s="77">
        <v>2412.9508859783605</v>
      </c>
      <c r="M55" s="77">
        <v>2226.7160931821036</v>
      </c>
      <c r="N55" s="77">
        <v>1639.2279674964664</v>
      </c>
      <c r="O55" s="77">
        <v>1663.6078973088822</v>
      </c>
      <c r="P55" s="77">
        <v>1588.6027272427812</v>
      </c>
      <c r="Q55" s="77">
        <v>1551.1129167138492</v>
      </c>
      <c r="R55" s="77">
        <v>1461.0214753312239</v>
      </c>
      <c r="S55" s="77">
        <v>1453.7004326977262</v>
      </c>
      <c r="T55" s="91"/>
      <c r="U55" s="91"/>
      <c r="V55" s="91"/>
      <c r="W55"/>
      <c r="X55"/>
      <c r="Y55"/>
      <c r="Z55"/>
      <c r="AA55"/>
      <c r="AB55"/>
      <c r="AC55"/>
      <c r="AD55"/>
      <c r="AE55"/>
      <c r="AF55"/>
      <c r="AG55"/>
      <c r="AH55"/>
      <c r="AI55"/>
      <c r="AJ55"/>
      <c r="AK55"/>
      <c r="AL55"/>
      <c r="AM55"/>
      <c r="AN55"/>
      <c r="AO55"/>
      <c r="AP55"/>
    </row>
    <row r="56" spans="1:42" ht="15">
      <c r="A56" s="91"/>
      <c r="B56" s="98" t="s">
        <v>80</v>
      </c>
      <c r="C56" s="98" t="s">
        <v>13</v>
      </c>
      <c r="D56" s="77">
        <v>758.76613024542974</v>
      </c>
      <c r="E56" s="77">
        <v>776.33991751988344</v>
      </c>
      <c r="F56" s="77">
        <v>854.13762487795998</v>
      </c>
      <c r="G56" s="77">
        <v>872.08581143136166</v>
      </c>
      <c r="H56" s="77">
        <v>978.17943652170686</v>
      </c>
      <c r="I56" s="77">
        <v>1103.4734604119174</v>
      </c>
      <c r="J56" s="77">
        <v>1182.0643138385949</v>
      </c>
      <c r="K56" s="77">
        <v>1195.5480083858413</v>
      </c>
      <c r="L56" s="77">
        <v>1149.383655855223</v>
      </c>
      <c r="M56" s="77">
        <v>1093.5112665834142</v>
      </c>
      <c r="N56" s="77">
        <v>919.14704324159834</v>
      </c>
      <c r="O56" s="77">
        <v>940.53288555926861</v>
      </c>
      <c r="P56" s="77">
        <v>889.1865649491607</v>
      </c>
      <c r="Q56" s="77">
        <v>903.83337371290884</v>
      </c>
      <c r="R56" s="77">
        <v>846.77359298922602</v>
      </c>
      <c r="S56" s="77">
        <v>851.16992253870137</v>
      </c>
      <c r="T56" s="91"/>
      <c r="U56" s="91"/>
      <c r="V56" s="91"/>
      <c r="W56"/>
      <c r="X56"/>
      <c r="Y56"/>
      <c r="Z56"/>
      <c r="AA56"/>
      <c r="AB56"/>
      <c r="AC56"/>
      <c r="AD56"/>
      <c r="AE56"/>
      <c r="AF56"/>
      <c r="AG56"/>
      <c r="AH56"/>
      <c r="AI56"/>
      <c r="AJ56"/>
      <c r="AK56"/>
      <c r="AL56"/>
      <c r="AM56"/>
      <c r="AN56"/>
      <c r="AO56"/>
      <c r="AP56"/>
    </row>
    <row r="57" spans="1:42" ht="15">
      <c r="A57" s="91"/>
      <c r="B57" s="98" t="s">
        <v>81</v>
      </c>
      <c r="C57" s="98" t="s">
        <v>13</v>
      </c>
      <c r="D57" s="77">
        <v>808.7965983430372</v>
      </c>
      <c r="E57" s="77">
        <v>866.2481974739469</v>
      </c>
      <c r="F57" s="77">
        <v>906.56175618059228</v>
      </c>
      <c r="G57" s="77">
        <v>947.11864256952572</v>
      </c>
      <c r="H57" s="77">
        <v>1094.2348642077736</v>
      </c>
      <c r="I57" s="77">
        <v>1221.0798289290447</v>
      </c>
      <c r="J57" s="77">
        <v>1486.3499896840815</v>
      </c>
      <c r="K57" s="77">
        <v>1726.4025034781289</v>
      </c>
      <c r="L57" s="77">
        <v>1573.015350197775</v>
      </c>
      <c r="M57" s="77">
        <v>1515.9641828548008</v>
      </c>
      <c r="N57" s="77">
        <v>933.96887676796405</v>
      </c>
      <c r="O57" s="77">
        <v>1020.9278371180055</v>
      </c>
      <c r="P57" s="77">
        <v>1032.8261199005249</v>
      </c>
      <c r="Q57" s="77">
        <v>1026.0950327514008</v>
      </c>
      <c r="R57" s="77">
        <v>995.59842024948296</v>
      </c>
      <c r="S57" s="77">
        <v>976.70379747600759</v>
      </c>
      <c r="T57" s="91"/>
      <c r="U57" s="91"/>
      <c r="V57" s="91"/>
      <c r="W57"/>
      <c r="X57"/>
      <c r="Y57"/>
      <c r="Z57"/>
      <c r="AA57"/>
      <c r="AB57"/>
      <c r="AC57"/>
      <c r="AD57"/>
      <c r="AE57"/>
      <c r="AF57"/>
      <c r="AG57"/>
      <c r="AH57"/>
      <c r="AI57"/>
      <c r="AJ57"/>
      <c r="AK57"/>
      <c r="AL57"/>
      <c r="AM57"/>
      <c r="AN57"/>
      <c r="AO57"/>
      <c r="AP57"/>
    </row>
    <row r="58" spans="1:42" ht="15">
      <c r="A58" s="91"/>
      <c r="B58" s="98" t="s">
        <v>16</v>
      </c>
      <c r="C58" s="98" t="s">
        <v>17</v>
      </c>
      <c r="D58" s="77">
        <v>891.81303255444698</v>
      </c>
      <c r="E58" s="77">
        <v>943.46087969938037</v>
      </c>
      <c r="F58" s="77">
        <v>1001.7946116285121</v>
      </c>
      <c r="G58" s="77">
        <v>1170.053590051971</v>
      </c>
      <c r="H58" s="77">
        <v>1242.3321340535772</v>
      </c>
      <c r="I58" s="77">
        <v>1249.4715634098566</v>
      </c>
      <c r="J58" s="77">
        <v>1400.9029249259911</v>
      </c>
      <c r="K58" s="77">
        <v>1584.0286263422324</v>
      </c>
      <c r="L58" s="77">
        <v>1817.8037618622411</v>
      </c>
      <c r="M58" s="77">
        <v>2109.5914680491264</v>
      </c>
      <c r="N58" s="77">
        <v>1700.4730964572045</v>
      </c>
      <c r="O58" s="77">
        <v>1655.9302716856046</v>
      </c>
      <c r="P58" s="77">
        <v>1566.3960783757809</v>
      </c>
      <c r="Q58" s="77">
        <v>1435.6173688042306</v>
      </c>
      <c r="R58" s="77">
        <v>1387.2044686173601</v>
      </c>
      <c r="S58" s="77">
        <v>1213.3811326680129</v>
      </c>
      <c r="T58" s="91"/>
      <c r="U58" s="91"/>
      <c r="V58" s="91"/>
      <c r="W58"/>
      <c r="X58"/>
      <c r="Y58"/>
      <c r="Z58"/>
      <c r="AA58"/>
      <c r="AB58"/>
      <c r="AC58"/>
      <c r="AD58"/>
      <c r="AE58"/>
      <c r="AF58"/>
      <c r="AG58"/>
      <c r="AH58"/>
      <c r="AI58"/>
      <c r="AJ58"/>
      <c r="AK58"/>
      <c r="AL58"/>
      <c r="AM58"/>
      <c r="AN58"/>
      <c r="AO58"/>
      <c r="AP58"/>
    </row>
    <row r="59" spans="1:42" ht="15">
      <c r="A59" s="91"/>
      <c r="B59" s="98" t="s">
        <v>18</v>
      </c>
      <c r="C59" s="98" t="s">
        <v>17</v>
      </c>
      <c r="D59" s="77">
        <v>964.2713957134132</v>
      </c>
      <c r="E59" s="77">
        <v>950.801578666007</v>
      </c>
      <c r="F59" s="77">
        <v>973.98683163028466</v>
      </c>
      <c r="G59" s="77">
        <v>1013.0911201490698</v>
      </c>
      <c r="H59" s="77">
        <v>1067.5839988277453</v>
      </c>
      <c r="I59" s="77">
        <v>1234.5622965427658</v>
      </c>
      <c r="J59" s="77">
        <v>1356.7225304300214</v>
      </c>
      <c r="K59" s="77">
        <v>1543.2241166787176</v>
      </c>
      <c r="L59" s="77">
        <v>1732.902256169373</v>
      </c>
      <c r="M59" s="77">
        <v>1961.8582513744332</v>
      </c>
      <c r="N59" s="77">
        <v>1578.334205500757</v>
      </c>
      <c r="O59" s="77">
        <v>1610.9054466590699</v>
      </c>
      <c r="P59" s="77">
        <v>1435.6192895661034</v>
      </c>
      <c r="Q59" s="77">
        <v>1356.6284590717005</v>
      </c>
      <c r="R59" s="77">
        <v>1338.2863924299545</v>
      </c>
      <c r="S59" s="77">
        <v>1123.7406861126476</v>
      </c>
      <c r="T59" s="91"/>
      <c r="U59" s="91"/>
      <c r="V59" s="91"/>
      <c r="W59"/>
      <c r="X59"/>
      <c r="Y59"/>
      <c r="Z59"/>
      <c r="AA59"/>
      <c r="AB59"/>
      <c r="AC59"/>
      <c r="AD59"/>
      <c r="AE59"/>
      <c r="AF59"/>
      <c r="AG59"/>
      <c r="AH59"/>
      <c r="AI59"/>
      <c r="AJ59"/>
      <c r="AK59"/>
      <c r="AL59"/>
      <c r="AM59"/>
      <c r="AN59"/>
      <c r="AO59"/>
      <c r="AP59"/>
    </row>
    <row r="60" spans="1:42" ht="15">
      <c r="A60" s="91"/>
      <c r="B60" s="98" t="s">
        <v>19</v>
      </c>
      <c r="C60" s="98" t="s">
        <v>20</v>
      </c>
      <c r="D60" s="77">
        <v>644.53430132204221</v>
      </c>
      <c r="E60" s="77">
        <v>655.52392080091533</v>
      </c>
      <c r="F60" s="77">
        <v>662.40793913902007</v>
      </c>
      <c r="G60" s="77">
        <v>676.62038872498567</v>
      </c>
      <c r="H60" s="77">
        <v>692.46767228615158</v>
      </c>
      <c r="I60" s="77">
        <v>748.89585053757958</v>
      </c>
      <c r="J60" s="77">
        <v>916.75101563010014</v>
      </c>
      <c r="K60" s="77">
        <v>948.55000195813386</v>
      </c>
      <c r="L60" s="77">
        <v>960.58243969094951</v>
      </c>
      <c r="M60" s="77">
        <v>1027.1617278179572</v>
      </c>
      <c r="N60" s="77">
        <v>740.30658739718262</v>
      </c>
      <c r="O60" s="77">
        <v>811.19803367625741</v>
      </c>
      <c r="P60" s="77">
        <v>830.83370258652735</v>
      </c>
      <c r="Q60" s="77">
        <v>834.09901240954559</v>
      </c>
      <c r="R60" s="77">
        <v>852.2901586459227</v>
      </c>
      <c r="S60" s="77">
        <v>812.13012604898643</v>
      </c>
      <c r="T60" s="91"/>
      <c r="U60" s="91"/>
      <c r="V60" s="91"/>
      <c r="W60"/>
      <c r="X60"/>
      <c r="Y60"/>
      <c r="Z60"/>
      <c r="AA60"/>
      <c r="AB60"/>
      <c r="AC60"/>
      <c r="AD60"/>
      <c r="AE60"/>
      <c r="AF60"/>
      <c r="AG60"/>
      <c r="AH60"/>
      <c r="AI60"/>
      <c r="AJ60"/>
      <c r="AK60"/>
      <c r="AL60"/>
      <c r="AM60"/>
      <c r="AN60"/>
      <c r="AO60"/>
      <c r="AP60"/>
    </row>
    <row r="61" spans="1:42" ht="15">
      <c r="A61" s="91"/>
      <c r="B61" s="98" t="s">
        <v>21</v>
      </c>
      <c r="C61" s="98" t="s">
        <v>22</v>
      </c>
      <c r="D61" s="77">
        <v>188.24510311342058</v>
      </c>
      <c r="E61" s="77">
        <v>197.5791049052356</v>
      </c>
      <c r="F61" s="77">
        <v>226.22847986126652</v>
      </c>
      <c r="G61" s="77">
        <v>244.73255764275856</v>
      </c>
      <c r="H61" s="77">
        <v>275.96416318218769</v>
      </c>
      <c r="I61" s="77">
        <v>271.12705493690265</v>
      </c>
      <c r="J61" s="77">
        <v>287.90789563895714</v>
      </c>
      <c r="K61" s="77">
        <v>308.81187623128693</v>
      </c>
      <c r="L61" s="77">
        <v>309.15112178188303</v>
      </c>
      <c r="M61" s="77">
        <v>316.51371000941469</v>
      </c>
      <c r="N61" s="77">
        <v>335.32278036627048</v>
      </c>
      <c r="O61" s="77">
        <v>322.35630837450117</v>
      </c>
      <c r="P61" s="77">
        <v>256.300467978835</v>
      </c>
      <c r="Q61" s="77">
        <v>246.00027361444529</v>
      </c>
      <c r="R61" s="77">
        <v>248.23572028524637</v>
      </c>
      <c r="S61" s="77">
        <v>240.27654202610336</v>
      </c>
      <c r="T61" s="91"/>
      <c r="U61" s="91"/>
      <c r="V61" s="91"/>
      <c r="W61"/>
      <c r="X61"/>
      <c r="Y61"/>
      <c r="Z61"/>
      <c r="AA61"/>
      <c r="AB61"/>
      <c r="AC61"/>
      <c r="AD61"/>
      <c r="AE61"/>
      <c r="AF61"/>
      <c r="AG61"/>
      <c r="AH61"/>
      <c r="AI61"/>
      <c r="AJ61"/>
      <c r="AK61"/>
      <c r="AL61"/>
      <c r="AM61"/>
      <c r="AN61"/>
      <c r="AO61"/>
      <c r="AP61"/>
    </row>
    <row r="62" spans="1:42" ht="15">
      <c r="A62" s="91"/>
      <c r="B62" s="98" t="s">
        <v>23</v>
      </c>
      <c r="C62" s="98" t="s">
        <v>24</v>
      </c>
      <c r="D62" s="77">
        <v>420.91516929489285</v>
      </c>
      <c r="E62" s="77">
        <v>438.54930143015031</v>
      </c>
      <c r="F62" s="77">
        <v>437.69799413205629</v>
      </c>
      <c r="G62" s="77">
        <v>422.92211147139943</v>
      </c>
      <c r="H62" s="77">
        <v>476.68176786361261</v>
      </c>
      <c r="I62" s="77">
        <v>500.91086589983388</v>
      </c>
      <c r="J62" s="77">
        <v>524.95741713767814</v>
      </c>
      <c r="K62" s="77">
        <v>576.74614197819096</v>
      </c>
      <c r="L62" s="77">
        <v>651.08703083269245</v>
      </c>
      <c r="M62" s="77">
        <v>725.24769894039821</v>
      </c>
      <c r="N62" s="77">
        <v>637.93760018790772</v>
      </c>
      <c r="O62" s="77">
        <v>692.69524037360395</v>
      </c>
      <c r="P62" s="77">
        <v>645.86233692834935</v>
      </c>
      <c r="Q62" s="77">
        <v>681.89807667283355</v>
      </c>
      <c r="R62" s="77">
        <v>685.2020822066122</v>
      </c>
      <c r="S62" s="77">
        <v>609.42109398030698</v>
      </c>
      <c r="T62" s="94"/>
      <c r="U62" s="95"/>
      <c r="V62" s="91"/>
      <c r="W62"/>
      <c r="X62"/>
      <c r="Y62"/>
      <c r="Z62"/>
      <c r="AA62"/>
      <c r="AB62"/>
      <c r="AC62"/>
      <c r="AD62"/>
      <c r="AE62"/>
      <c r="AF62"/>
      <c r="AG62"/>
      <c r="AH62"/>
      <c r="AI62"/>
      <c r="AJ62"/>
      <c r="AK62"/>
      <c r="AL62"/>
      <c r="AM62"/>
      <c r="AN62"/>
      <c r="AO62"/>
      <c r="AP62"/>
    </row>
    <row r="63" spans="1:42" ht="15">
      <c r="A63" s="91"/>
      <c r="B63" s="98" t="s">
        <v>25</v>
      </c>
      <c r="C63" s="98" t="s">
        <v>24</v>
      </c>
      <c r="D63" s="77">
        <v>277.30232846875708</v>
      </c>
      <c r="E63" s="77">
        <v>278.23197800972861</v>
      </c>
      <c r="F63" s="77">
        <v>265.54019885194907</v>
      </c>
      <c r="G63" s="77">
        <v>264.91332131368779</v>
      </c>
      <c r="H63" s="77">
        <v>267.87990398908113</v>
      </c>
      <c r="I63" s="77">
        <v>240.2860166806027</v>
      </c>
      <c r="J63" s="77">
        <v>251.83649499104897</v>
      </c>
      <c r="K63" s="77">
        <v>268.5597531945856</v>
      </c>
      <c r="L63" s="77">
        <v>284.86664942287774</v>
      </c>
      <c r="M63" s="77">
        <v>315.97995209024401</v>
      </c>
      <c r="N63" s="77">
        <v>302.98428167903268</v>
      </c>
      <c r="O63" s="77">
        <v>297.72961542917676</v>
      </c>
      <c r="P63" s="77">
        <v>304.51025577722743</v>
      </c>
      <c r="Q63" s="77">
        <v>307.856516377753</v>
      </c>
      <c r="R63" s="77">
        <v>292.9060032802077</v>
      </c>
      <c r="S63" s="77">
        <v>250.41021120354239</v>
      </c>
      <c r="T63" s="94"/>
      <c r="U63" s="95"/>
      <c r="V63" s="91"/>
      <c r="W63"/>
      <c r="X63"/>
      <c r="Y63"/>
      <c r="Z63"/>
      <c r="AA63"/>
      <c r="AB63"/>
      <c r="AC63"/>
      <c r="AD63"/>
      <c r="AE63"/>
      <c r="AF63"/>
      <c r="AG63"/>
      <c r="AH63"/>
      <c r="AI63"/>
      <c r="AJ63"/>
      <c r="AK63"/>
      <c r="AL63"/>
      <c r="AM63"/>
      <c r="AN63"/>
      <c r="AO63"/>
      <c r="AP63"/>
    </row>
    <row r="64" spans="1:42" ht="15">
      <c r="A64" s="91"/>
      <c r="B64" s="98" t="s">
        <v>26</v>
      </c>
      <c r="C64" s="98" t="s">
        <v>24</v>
      </c>
      <c r="D64" s="77">
        <v>211.03560439490886</v>
      </c>
      <c r="E64" s="77">
        <v>218.59307954310475</v>
      </c>
      <c r="F64" s="77">
        <v>217.6555715145775</v>
      </c>
      <c r="G64" s="77">
        <v>225.99272458858567</v>
      </c>
      <c r="H64" s="77">
        <v>214.75252346202356</v>
      </c>
      <c r="I64" s="77">
        <v>225.96252615950314</v>
      </c>
      <c r="J64" s="77">
        <v>233.29500760203101</v>
      </c>
      <c r="K64" s="77">
        <v>258.95706739178473</v>
      </c>
      <c r="L64" s="77">
        <v>274.70082332734614</v>
      </c>
      <c r="M64" s="77">
        <v>284.79143073674328</v>
      </c>
      <c r="N64" s="77">
        <v>277.77551529183302</v>
      </c>
      <c r="O64" s="77">
        <v>290.16585561370067</v>
      </c>
      <c r="P64" s="77">
        <v>262.46029948400275</v>
      </c>
      <c r="Q64" s="77">
        <v>266.22765497450536</v>
      </c>
      <c r="R64" s="77">
        <v>274.61900191733179</v>
      </c>
      <c r="S64" s="77">
        <v>233.80237136824343</v>
      </c>
      <c r="T64" s="94"/>
      <c r="U64" s="95"/>
      <c r="V64" s="91"/>
      <c r="W64"/>
      <c r="X64"/>
      <c r="Y64"/>
      <c r="Z64"/>
      <c r="AA64"/>
      <c r="AB64"/>
      <c r="AC64"/>
      <c r="AD64"/>
      <c r="AE64"/>
      <c r="AF64"/>
      <c r="AG64"/>
      <c r="AH64"/>
      <c r="AI64"/>
      <c r="AJ64"/>
      <c r="AK64"/>
      <c r="AL64"/>
      <c r="AM64"/>
      <c r="AN64"/>
      <c r="AO64"/>
      <c r="AP64"/>
    </row>
    <row r="65" spans="1:42" ht="15">
      <c r="A65" s="91"/>
      <c r="B65" s="98" t="s">
        <v>27</v>
      </c>
      <c r="C65" s="98" t="s">
        <v>24</v>
      </c>
      <c r="D65" s="77">
        <v>542.38580548740936</v>
      </c>
      <c r="E65" s="77">
        <v>540.64431164812981</v>
      </c>
      <c r="F65" s="77">
        <v>533.77996642560754</v>
      </c>
      <c r="G65" s="77">
        <v>546.03383008766787</v>
      </c>
      <c r="H65" s="77">
        <v>525.89433347037937</v>
      </c>
      <c r="I65" s="77">
        <v>512.99770678582081</v>
      </c>
      <c r="J65" s="77">
        <v>544.61577481366555</v>
      </c>
      <c r="K65" s="77">
        <v>609.65175089666604</v>
      </c>
      <c r="L65" s="77">
        <v>659.29352179612704</v>
      </c>
      <c r="M65" s="77">
        <v>721.74355689192294</v>
      </c>
      <c r="N65" s="77">
        <v>673.51424911364018</v>
      </c>
      <c r="O65" s="77">
        <v>671.88008053563601</v>
      </c>
      <c r="P65" s="77">
        <v>661.87165571554408</v>
      </c>
      <c r="Q65" s="77">
        <v>675.11986129593618</v>
      </c>
      <c r="R65" s="77">
        <v>695.55985194341065</v>
      </c>
      <c r="S65" s="77">
        <v>605.51382581154462</v>
      </c>
      <c r="T65" s="94"/>
      <c r="U65" s="95"/>
      <c r="V65" s="91"/>
      <c r="W65"/>
      <c r="X65"/>
      <c r="Y65"/>
      <c r="Z65"/>
      <c r="AA65"/>
      <c r="AB65"/>
      <c r="AC65"/>
      <c r="AD65"/>
      <c r="AE65"/>
      <c r="AF65"/>
      <c r="AG65"/>
      <c r="AH65"/>
      <c r="AI65"/>
      <c r="AJ65"/>
      <c r="AK65"/>
      <c r="AL65"/>
      <c r="AM65"/>
      <c r="AN65"/>
      <c r="AO65"/>
      <c r="AP65"/>
    </row>
    <row r="66" spans="1:42" ht="15">
      <c r="A66" s="91"/>
      <c r="B66" s="98" t="s">
        <v>28</v>
      </c>
      <c r="C66" s="98" t="s">
        <v>24</v>
      </c>
      <c r="D66" s="77">
        <v>392.42113255032325</v>
      </c>
      <c r="E66" s="77">
        <v>397.54729553082143</v>
      </c>
      <c r="F66" s="77">
        <v>387.80997882083841</v>
      </c>
      <c r="G66" s="77">
        <v>372.79478546489656</v>
      </c>
      <c r="H66" s="77">
        <v>371.31899901051867</v>
      </c>
      <c r="I66" s="77">
        <v>368.86004535493345</v>
      </c>
      <c r="J66" s="77">
        <v>378.460679663745</v>
      </c>
      <c r="K66" s="77">
        <v>392.55580487729998</v>
      </c>
      <c r="L66" s="77">
        <v>395.29159503848905</v>
      </c>
      <c r="M66" s="77">
        <v>440.72190481115325</v>
      </c>
      <c r="N66" s="77">
        <v>404.90928119723054</v>
      </c>
      <c r="O66" s="77">
        <v>429.84780239212103</v>
      </c>
      <c r="P66" s="77">
        <v>433.34037706935976</v>
      </c>
      <c r="Q66" s="77">
        <v>444.15717556483742</v>
      </c>
      <c r="R66" s="77">
        <v>473.89367035112065</v>
      </c>
      <c r="S66" s="77">
        <v>365.39074376094749</v>
      </c>
      <c r="T66" s="94"/>
      <c r="U66" s="95"/>
      <c r="V66" s="91"/>
      <c r="W66"/>
      <c r="X66"/>
      <c r="Y66"/>
      <c r="Z66"/>
      <c r="AA66"/>
      <c r="AB66"/>
      <c r="AC66"/>
      <c r="AD66"/>
      <c r="AE66"/>
      <c r="AF66"/>
      <c r="AG66"/>
      <c r="AH66"/>
      <c r="AI66"/>
      <c r="AJ66"/>
      <c r="AK66"/>
      <c r="AL66"/>
      <c r="AM66"/>
      <c r="AN66"/>
      <c r="AO66"/>
      <c r="AP66"/>
    </row>
    <row r="67" spans="1:42" ht="15">
      <c r="A67" s="91"/>
      <c r="B67" s="98" t="s">
        <v>40</v>
      </c>
      <c r="C67" s="98" t="s">
        <v>41</v>
      </c>
      <c r="D67" s="77">
        <v>108.91354774563672</v>
      </c>
      <c r="E67" s="77">
        <v>97.160588273184473</v>
      </c>
      <c r="F67" s="77">
        <v>99.284279256567444</v>
      </c>
      <c r="G67" s="77">
        <v>106.21194754476308</v>
      </c>
      <c r="H67" s="77">
        <v>125.17867492688556</v>
      </c>
      <c r="I67" s="77">
        <v>119.30332021442027</v>
      </c>
      <c r="J67" s="77">
        <v>120.95492844496323</v>
      </c>
      <c r="K67" s="77">
        <v>126.4459863969562</v>
      </c>
      <c r="L67" s="77">
        <v>151.91708382102095</v>
      </c>
      <c r="M67" s="77">
        <v>159.11945495908486</v>
      </c>
      <c r="N67" s="77">
        <v>180.3559646848253</v>
      </c>
      <c r="O67" s="77">
        <v>180.09934739363632</v>
      </c>
      <c r="P67" s="77">
        <v>168.63882548606156</v>
      </c>
      <c r="Q67" s="77">
        <v>171.69871901641795</v>
      </c>
      <c r="R67" s="77">
        <v>175.16603826338928</v>
      </c>
      <c r="S67" s="77">
        <v>152.30947244264914</v>
      </c>
      <c r="T67" s="91"/>
      <c r="U67" s="91"/>
      <c r="V67" s="91"/>
      <c r="W67"/>
      <c r="X67"/>
      <c r="Y67"/>
      <c r="Z67"/>
      <c r="AA67"/>
      <c r="AB67"/>
      <c r="AC67"/>
      <c r="AD67"/>
      <c r="AE67"/>
      <c r="AF67"/>
      <c r="AG67"/>
      <c r="AH67"/>
      <c r="AI67"/>
      <c r="AJ67"/>
      <c r="AK67"/>
      <c r="AL67"/>
      <c r="AM67"/>
      <c r="AN67"/>
      <c r="AO67"/>
      <c r="AP67"/>
    </row>
    <row r="68" spans="1:42" ht="15.75" thickBot="1">
      <c r="A68" s="91"/>
      <c r="B68" s="96" t="s">
        <v>59</v>
      </c>
      <c r="C68" s="96"/>
      <c r="D68" s="99">
        <f>SUM(D54:D67)</f>
        <v>7548.3855692920542</v>
      </c>
      <c r="E68" s="99">
        <f t="shared" ref="E68:P68" si="1">SUM(E54:E67)</f>
        <v>7730.0647437288244</v>
      </c>
      <c r="F68" s="99">
        <f t="shared" si="1"/>
        <v>8009.8346423650046</v>
      </c>
      <c r="G68" s="99">
        <f t="shared" si="1"/>
        <v>8354.2540448862219</v>
      </c>
      <c r="H68" s="99">
        <f t="shared" si="1"/>
        <v>9091.7804670098503</v>
      </c>
      <c r="I68" s="99">
        <f t="shared" si="1"/>
        <v>9911.3253848691074</v>
      </c>
      <c r="J68" s="99">
        <f t="shared" si="1"/>
        <v>11060.055822210064</v>
      </c>
      <c r="K68" s="99">
        <f t="shared" si="1"/>
        <v>12323.352509372608</v>
      </c>
      <c r="L68" s="99">
        <f t="shared" si="1"/>
        <v>12630.681751088558</v>
      </c>
      <c r="M68" s="99">
        <f t="shared" si="1"/>
        <v>13074.216137788755</v>
      </c>
      <c r="N68" s="99">
        <f t="shared" si="1"/>
        <v>10472.38632132848</v>
      </c>
      <c r="O68" s="99">
        <f t="shared" si="1"/>
        <v>10742.497879334715</v>
      </c>
      <c r="P68" s="99">
        <f t="shared" si="1"/>
        <v>10216.170777867956</v>
      </c>
      <c r="Q68" s="99">
        <f>SUM(Q54:Q67)</f>
        <v>10040.555859754397</v>
      </c>
      <c r="R68" s="99">
        <f>SUM(R54:R67)</f>
        <v>9888.7152996228979</v>
      </c>
      <c r="S68" s="99">
        <f>SUM(S54:S67)</f>
        <v>9028.4239232709097</v>
      </c>
      <c r="T68" s="91"/>
      <c r="U68" s="91"/>
      <c r="V68" s="91"/>
      <c r="W68"/>
      <c r="X68"/>
      <c r="Y68"/>
      <c r="Z68"/>
      <c r="AA68"/>
      <c r="AB68"/>
      <c r="AC68"/>
      <c r="AD68"/>
      <c r="AE68"/>
      <c r="AF68"/>
      <c r="AG68"/>
      <c r="AH68"/>
      <c r="AI68"/>
      <c r="AJ68"/>
      <c r="AK68"/>
      <c r="AL68"/>
      <c r="AM68"/>
      <c r="AN68"/>
      <c r="AO68"/>
      <c r="AP68"/>
    </row>
    <row r="69" spans="1:42" ht="15">
      <c r="A69" s="91"/>
      <c r="B69" s="91"/>
      <c r="C69" s="91"/>
      <c r="D69" s="91"/>
      <c r="E69" s="91"/>
      <c r="F69" s="91"/>
      <c r="G69" s="91"/>
      <c r="H69" s="91"/>
      <c r="I69" s="91"/>
      <c r="J69" s="91"/>
      <c r="K69" s="91"/>
      <c r="L69" s="91"/>
      <c r="M69" s="91"/>
      <c r="N69" s="91"/>
      <c r="O69" s="91"/>
      <c r="P69" s="91"/>
      <c r="Q69" s="91"/>
      <c r="R69" s="91"/>
      <c r="S69" s="91"/>
      <c r="T69" s="91"/>
      <c r="U69" s="91"/>
      <c r="V69" s="91"/>
      <c r="W69"/>
      <c r="X69"/>
      <c r="Y69"/>
      <c r="Z69"/>
      <c r="AA69"/>
      <c r="AB69"/>
      <c r="AC69"/>
      <c r="AD69"/>
      <c r="AE69"/>
      <c r="AF69"/>
      <c r="AG69"/>
      <c r="AH69"/>
      <c r="AI69"/>
      <c r="AJ69"/>
      <c r="AK69"/>
      <c r="AL69"/>
      <c r="AM69"/>
      <c r="AN69"/>
      <c r="AO69"/>
      <c r="AP69"/>
    </row>
    <row r="70" spans="1:42" ht="15" customHeight="1">
      <c r="A70" s="91"/>
      <c r="B70" s="232" t="s">
        <v>35</v>
      </c>
      <c r="C70" s="233"/>
      <c r="D70" s="233"/>
      <c r="E70" s="233"/>
      <c r="F70" s="233"/>
      <c r="G70" s="233"/>
      <c r="H70" s="233"/>
      <c r="I70" s="233"/>
      <c r="J70" s="233"/>
      <c r="K70" s="233"/>
      <c r="L70" s="233"/>
      <c r="M70" s="233"/>
      <c r="N70" s="233"/>
      <c r="O70" s="233"/>
      <c r="P70" s="233"/>
      <c r="Q70" s="233"/>
      <c r="R70" s="234"/>
      <c r="S70" s="235"/>
      <c r="T70" s="91"/>
      <c r="U70" s="91"/>
      <c r="V70" s="91"/>
    </row>
    <row r="71" spans="1:42" ht="4.5" customHeight="1">
      <c r="A71" s="91"/>
      <c r="B71" s="236"/>
      <c r="C71" s="237"/>
      <c r="D71" s="237"/>
      <c r="E71" s="237"/>
      <c r="F71" s="237"/>
      <c r="G71" s="237"/>
      <c r="H71" s="237"/>
      <c r="I71" s="237"/>
      <c r="J71" s="237"/>
      <c r="K71" s="237"/>
      <c r="L71" s="237"/>
      <c r="M71" s="237"/>
      <c r="N71" s="237"/>
      <c r="O71" s="237"/>
      <c r="P71" s="237"/>
      <c r="Q71" s="237"/>
      <c r="R71" s="237"/>
      <c r="S71" s="238"/>
      <c r="T71" s="91"/>
      <c r="U71" s="91"/>
      <c r="V71" s="91"/>
    </row>
    <row r="72" spans="1:42" ht="20.25" customHeight="1">
      <c r="A72" s="91"/>
      <c r="B72" s="239" t="s">
        <v>173</v>
      </c>
      <c r="C72" s="240"/>
      <c r="D72" s="240"/>
      <c r="E72" s="240"/>
      <c r="F72" s="240"/>
      <c r="G72" s="240"/>
      <c r="H72" s="240"/>
      <c r="I72" s="240"/>
      <c r="J72" s="240"/>
      <c r="K72" s="240"/>
      <c r="L72" s="240"/>
      <c r="M72" s="240"/>
      <c r="N72" s="240"/>
      <c r="O72" s="240"/>
      <c r="P72" s="240"/>
      <c r="Q72" s="240"/>
      <c r="R72" s="240"/>
      <c r="S72" s="241"/>
      <c r="T72" s="91"/>
      <c r="U72" s="91"/>
      <c r="V72" s="91"/>
    </row>
    <row r="73" spans="1:42" s="35" customFormat="1" ht="6.75" customHeight="1">
      <c r="A73" s="91"/>
      <c r="B73" s="242"/>
      <c r="C73" s="243"/>
      <c r="D73" s="243"/>
      <c r="E73" s="243"/>
      <c r="F73" s="243"/>
      <c r="G73" s="243"/>
      <c r="H73" s="243"/>
      <c r="I73" s="243"/>
      <c r="J73" s="243"/>
      <c r="K73" s="243"/>
      <c r="L73" s="243"/>
      <c r="M73" s="243"/>
      <c r="N73" s="243"/>
      <c r="O73" s="243"/>
      <c r="P73" s="243"/>
      <c r="Q73" s="243"/>
      <c r="R73" s="243"/>
      <c r="S73" s="244"/>
      <c r="T73" s="91"/>
      <c r="U73" s="91"/>
      <c r="V73" s="91"/>
    </row>
    <row r="74" spans="1:42" customFormat="1" ht="6.95" customHeight="1">
      <c r="A74" s="100"/>
      <c r="B74" s="100"/>
      <c r="C74" s="100"/>
      <c r="D74" s="100"/>
      <c r="E74" s="100"/>
      <c r="F74" s="100"/>
      <c r="G74" s="100"/>
      <c r="H74" s="100"/>
      <c r="I74" s="100"/>
      <c r="J74" s="100"/>
      <c r="K74" s="100"/>
      <c r="L74" s="100"/>
      <c r="M74" s="100"/>
      <c r="N74" s="100"/>
      <c r="O74" s="100"/>
      <c r="P74" s="100"/>
      <c r="Q74" s="100"/>
      <c r="R74" s="100"/>
      <c r="S74" s="100"/>
      <c r="T74" s="100"/>
      <c r="U74" s="100"/>
      <c r="V74" s="100"/>
    </row>
    <row r="75" spans="1:42" s="35" customFormat="1" ht="20.25" customHeight="1">
      <c r="A75" s="91"/>
      <c r="B75" s="245" t="s">
        <v>82</v>
      </c>
      <c r="C75" s="246"/>
      <c r="D75" s="246"/>
      <c r="E75" s="246"/>
      <c r="F75" s="246"/>
      <c r="G75" s="246"/>
      <c r="H75" s="246"/>
      <c r="I75" s="246"/>
      <c r="J75" s="246"/>
      <c r="K75" s="246"/>
      <c r="L75" s="246"/>
      <c r="M75" s="246"/>
      <c r="N75" s="246"/>
      <c r="O75" s="246"/>
      <c r="P75" s="246"/>
      <c r="Q75" s="246"/>
      <c r="R75" s="246"/>
      <c r="S75" s="247"/>
      <c r="T75" s="91"/>
      <c r="U75" s="91"/>
      <c r="V75" s="91"/>
    </row>
    <row r="76" spans="1:42" s="35" customFormat="1" ht="29.25" customHeight="1">
      <c r="A76" s="91"/>
      <c r="B76" s="278" t="s">
        <v>147</v>
      </c>
      <c r="C76" s="279"/>
      <c r="D76" s="279"/>
      <c r="E76" s="279"/>
      <c r="F76" s="279"/>
      <c r="G76" s="279"/>
      <c r="H76" s="279"/>
      <c r="I76" s="279"/>
      <c r="J76" s="279"/>
      <c r="K76" s="279"/>
      <c r="L76" s="279"/>
      <c r="M76" s="279"/>
      <c r="N76" s="279"/>
      <c r="O76" s="279"/>
      <c r="P76" s="279"/>
      <c r="Q76" s="279"/>
      <c r="R76" s="279"/>
      <c r="S76" s="280"/>
      <c r="T76" s="91"/>
      <c r="U76" s="91"/>
      <c r="V76" s="91"/>
    </row>
    <row r="77" spans="1:42" s="35" customFormat="1" ht="46.5" customHeight="1">
      <c r="A77" s="91"/>
      <c r="B77" s="278" t="s">
        <v>88</v>
      </c>
      <c r="C77" s="279"/>
      <c r="D77" s="279"/>
      <c r="E77" s="279"/>
      <c r="F77" s="279"/>
      <c r="G77" s="279"/>
      <c r="H77" s="279"/>
      <c r="I77" s="279"/>
      <c r="J77" s="279"/>
      <c r="K77" s="279"/>
      <c r="L77" s="279"/>
      <c r="M77" s="279"/>
      <c r="N77" s="279"/>
      <c r="O77" s="279"/>
      <c r="P77" s="279"/>
      <c r="Q77" s="279"/>
      <c r="R77" s="279"/>
      <c r="S77" s="280"/>
      <c r="T77" s="91"/>
      <c r="U77" s="91"/>
      <c r="V77" s="91"/>
    </row>
    <row r="78" spans="1:42" s="35" customFormat="1" ht="30" customHeight="1">
      <c r="A78" s="91"/>
      <c r="B78" s="278" t="s">
        <v>125</v>
      </c>
      <c r="C78" s="279"/>
      <c r="D78" s="279"/>
      <c r="E78" s="279"/>
      <c r="F78" s="279"/>
      <c r="G78" s="279"/>
      <c r="H78" s="279"/>
      <c r="I78" s="279"/>
      <c r="J78" s="279"/>
      <c r="K78" s="279"/>
      <c r="L78" s="279"/>
      <c r="M78" s="279"/>
      <c r="N78" s="279"/>
      <c r="O78" s="279"/>
      <c r="P78" s="279"/>
      <c r="Q78" s="279"/>
      <c r="R78" s="279"/>
      <c r="S78" s="280"/>
      <c r="T78" s="91"/>
      <c r="U78" s="91"/>
      <c r="V78" s="91"/>
    </row>
    <row r="79" spans="1:42" s="35" customFormat="1" ht="63.75" customHeight="1">
      <c r="A79" s="91"/>
      <c r="B79" s="278" t="s">
        <v>148</v>
      </c>
      <c r="C79" s="279"/>
      <c r="D79" s="279"/>
      <c r="E79" s="279"/>
      <c r="F79" s="279"/>
      <c r="G79" s="279"/>
      <c r="H79" s="279"/>
      <c r="I79" s="279"/>
      <c r="J79" s="279"/>
      <c r="K79" s="279"/>
      <c r="L79" s="279"/>
      <c r="M79" s="279"/>
      <c r="N79" s="279"/>
      <c r="O79" s="279"/>
      <c r="P79" s="279"/>
      <c r="Q79" s="279"/>
      <c r="R79" s="279"/>
      <c r="S79" s="280"/>
      <c r="T79" s="91"/>
      <c r="U79" s="91"/>
      <c r="V79" s="91"/>
    </row>
    <row r="80" spans="1:42" s="35" customFormat="1" ht="43.5" customHeight="1">
      <c r="A80" s="91"/>
      <c r="B80" s="278" t="s">
        <v>87</v>
      </c>
      <c r="C80" s="279"/>
      <c r="D80" s="279"/>
      <c r="E80" s="279"/>
      <c r="F80" s="279"/>
      <c r="G80" s="279"/>
      <c r="H80" s="279"/>
      <c r="I80" s="279"/>
      <c r="J80" s="279"/>
      <c r="K80" s="279"/>
      <c r="L80" s="279"/>
      <c r="M80" s="279"/>
      <c r="N80" s="279"/>
      <c r="O80" s="279"/>
      <c r="P80" s="279"/>
      <c r="Q80" s="279"/>
      <c r="R80" s="279"/>
      <c r="S80" s="280"/>
      <c r="T80" s="91"/>
      <c r="U80" s="91"/>
      <c r="V80" s="91"/>
    </row>
    <row r="81" spans="1:22" s="35" customFormat="1" ht="43.5" customHeight="1">
      <c r="A81" s="91"/>
      <c r="B81" s="281" t="s">
        <v>263</v>
      </c>
      <c r="C81" s="282"/>
      <c r="D81" s="282"/>
      <c r="E81" s="282"/>
      <c r="F81" s="282"/>
      <c r="G81" s="282"/>
      <c r="H81" s="282"/>
      <c r="I81" s="282"/>
      <c r="J81" s="282"/>
      <c r="K81" s="282"/>
      <c r="L81" s="282"/>
      <c r="M81" s="282"/>
      <c r="N81" s="282"/>
      <c r="O81" s="282"/>
      <c r="P81" s="282"/>
      <c r="Q81" s="282"/>
      <c r="R81" s="282"/>
      <c r="S81" s="283"/>
      <c r="T81" s="91"/>
      <c r="U81" s="91"/>
      <c r="V81" s="91"/>
    </row>
    <row r="82" spans="1:22" s="35" customFormat="1" ht="20.25" customHeight="1">
      <c r="A82" s="91"/>
      <c r="B82" s="100"/>
      <c r="C82" s="100"/>
      <c r="D82" s="100"/>
      <c r="E82" s="100"/>
      <c r="F82" s="100"/>
      <c r="G82" s="100"/>
      <c r="H82" s="100"/>
      <c r="I82" s="100"/>
      <c r="J82" s="100"/>
      <c r="K82" s="100"/>
      <c r="L82" s="100"/>
      <c r="M82" s="100"/>
      <c r="N82" s="100"/>
      <c r="O82" s="100"/>
      <c r="P82" s="100"/>
      <c r="Q82" s="100"/>
      <c r="R82" s="100"/>
      <c r="S82" s="100"/>
      <c r="T82" s="91"/>
      <c r="U82" s="91"/>
      <c r="V82" s="91"/>
    </row>
    <row r="83" spans="1:22" s="35" customFormat="1" ht="20.25" customHeight="1">
      <c r="A83" s="91"/>
      <c r="B83" s="100"/>
      <c r="C83" s="100"/>
      <c r="D83" s="100"/>
      <c r="E83" s="100"/>
      <c r="F83" s="100"/>
      <c r="G83" s="100"/>
      <c r="H83" s="100"/>
      <c r="I83" s="100"/>
      <c r="J83" s="100"/>
      <c r="K83" s="100"/>
      <c r="L83" s="100"/>
      <c r="M83" s="100"/>
      <c r="N83" s="100"/>
      <c r="O83" s="100"/>
      <c r="P83" s="100"/>
      <c r="Q83" s="100"/>
      <c r="R83" s="100"/>
      <c r="S83" s="100"/>
      <c r="T83" s="91"/>
      <c r="U83" s="91"/>
      <c r="V83" s="91"/>
    </row>
    <row r="84" spans="1:22" s="35" customFormat="1" ht="20.25" customHeight="1">
      <c r="A84" s="91"/>
      <c r="B84" s="100"/>
      <c r="C84" s="100"/>
      <c r="D84" s="100"/>
      <c r="E84" s="100"/>
      <c r="F84" s="100"/>
      <c r="G84" s="100"/>
      <c r="H84" s="100"/>
      <c r="I84" s="100"/>
      <c r="J84" s="100"/>
      <c r="K84" s="100"/>
      <c r="L84" s="100"/>
      <c r="M84" s="100"/>
      <c r="N84" s="100"/>
      <c r="O84" s="100"/>
      <c r="P84" s="100"/>
      <c r="Q84" s="100"/>
      <c r="R84" s="100"/>
      <c r="S84" s="100"/>
      <c r="T84" s="91"/>
      <c r="U84" s="91"/>
      <c r="V84" s="91"/>
    </row>
    <row r="85" spans="1:22" s="35" customFormat="1" ht="20.25" customHeight="1">
      <c r="A85"/>
      <c r="B85"/>
      <c r="C85"/>
      <c r="D85"/>
      <c r="E85"/>
      <c r="F85"/>
      <c r="G85"/>
      <c r="H85"/>
      <c r="I85"/>
      <c r="J85"/>
      <c r="K85"/>
      <c r="L85"/>
      <c r="M85"/>
      <c r="N85"/>
      <c r="O85"/>
      <c r="P85"/>
      <c r="Q85"/>
      <c r="R85"/>
      <c r="S85"/>
      <c r="T85"/>
      <c r="U85"/>
      <c r="V85"/>
    </row>
    <row r="86" spans="1:22" customFormat="1" ht="63.75" customHeight="1"/>
    <row r="87" spans="1:22" customFormat="1" ht="15"/>
    <row r="88" spans="1:22" ht="24" customHeight="1">
      <c r="A88"/>
      <c r="B88"/>
      <c r="C88"/>
      <c r="D88"/>
      <c r="E88"/>
      <c r="F88"/>
      <c r="G88"/>
      <c r="H88"/>
      <c r="I88"/>
      <c r="J88"/>
      <c r="K88"/>
      <c r="L88"/>
      <c r="M88"/>
      <c r="N88"/>
      <c r="O88"/>
      <c r="P88"/>
      <c r="Q88"/>
      <c r="R88"/>
      <c r="S88"/>
      <c r="T88"/>
      <c r="U88"/>
      <c r="V88"/>
    </row>
    <row r="89" spans="1:22" ht="48.2" customHeight="1">
      <c r="A89"/>
      <c r="B89"/>
      <c r="C89"/>
      <c r="D89"/>
      <c r="E89"/>
      <c r="F89"/>
      <c r="G89"/>
      <c r="H89"/>
      <c r="I89"/>
      <c r="J89"/>
      <c r="K89"/>
      <c r="L89"/>
      <c r="M89"/>
      <c r="N89"/>
      <c r="O89"/>
      <c r="P89"/>
      <c r="Q89"/>
      <c r="R89"/>
      <c r="S89"/>
      <c r="T89"/>
      <c r="U89"/>
      <c r="V89"/>
    </row>
    <row r="90" spans="1:22" s="35" customFormat="1" ht="20.25" customHeight="1">
      <c r="A90"/>
      <c r="B90"/>
      <c r="C90"/>
      <c r="D90"/>
      <c r="E90"/>
      <c r="F90"/>
      <c r="G90"/>
      <c r="H90"/>
      <c r="I90"/>
      <c r="J90"/>
      <c r="K90"/>
      <c r="L90"/>
      <c r="M90"/>
      <c r="N90"/>
      <c r="O90"/>
      <c r="P90"/>
      <c r="Q90"/>
      <c r="R90"/>
      <c r="S90"/>
      <c r="T90"/>
      <c r="U90"/>
      <c r="V90"/>
    </row>
    <row r="91" spans="1:22" ht="58.5" customHeight="1">
      <c r="A91"/>
      <c r="B91"/>
      <c r="C91"/>
      <c r="D91"/>
      <c r="E91"/>
      <c r="F91"/>
      <c r="G91"/>
      <c r="H91"/>
      <c r="I91"/>
      <c r="J91"/>
      <c r="K91"/>
      <c r="L91"/>
      <c r="M91"/>
      <c r="N91"/>
      <c r="O91"/>
      <c r="P91"/>
      <c r="Q91"/>
      <c r="R91"/>
      <c r="S91"/>
      <c r="T91"/>
      <c r="U91"/>
      <c r="V91"/>
    </row>
    <row r="92" spans="1:22" ht="47.45" customHeight="1">
      <c r="A92"/>
      <c r="B92"/>
      <c r="C92"/>
      <c r="D92"/>
      <c r="E92"/>
      <c r="F92"/>
      <c r="G92"/>
      <c r="H92"/>
      <c r="I92"/>
      <c r="J92"/>
      <c r="K92"/>
      <c r="L92"/>
      <c r="M92"/>
      <c r="N92"/>
      <c r="O92"/>
      <c r="P92"/>
      <c r="Q92"/>
      <c r="R92"/>
      <c r="S92"/>
      <c r="T92"/>
      <c r="U92"/>
      <c r="V92"/>
    </row>
    <row r="93" spans="1:22" ht="15">
      <c r="A93"/>
      <c r="B93"/>
      <c r="C93"/>
      <c r="D93"/>
      <c r="E93"/>
      <c r="F93"/>
      <c r="G93"/>
      <c r="H93"/>
      <c r="I93"/>
      <c r="J93"/>
      <c r="K93"/>
      <c r="L93"/>
      <c r="M93"/>
      <c r="N93"/>
      <c r="O93"/>
      <c r="P93"/>
      <c r="Q93"/>
      <c r="R93"/>
      <c r="S93"/>
      <c r="T93"/>
      <c r="U93"/>
      <c r="V93"/>
    </row>
    <row r="94" spans="1:22" ht="15">
      <c r="A94"/>
      <c r="B94"/>
      <c r="C94"/>
      <c r="D94"/>
      <c r="E94"/>
      <c r="F94"/>
      <c r="G94"/>
      <c r="H94"/>
      <c r="I94"/>
      <c r="J94"/>
      <c r="K94"/>
      <c r="L94"/>
      <c r="M94"/>
      <c r="N94"/>
      <c r="O94"/>
      <c r="P94"/>
      <c r="Q94"/>
      <c r="R94"/>
      <c r="S94"/>
      <c r="T94"/>
      <c r="U94"/>
      <c r="V94"/>
    </row>
    <row r="95" spans="1:22" ht="15">
      <c r="A95"/>
      <c r="B95"/>
      <c r="C95"/>
      <c r="D95"/>
      <c r="E95"/>
      <c r="F95"/>
      <c r="G95"/>
      <c r="H95"/>
      <c r="I95"/>
      <c r="J95"/>
      <c r="K95"/>
      <c r="L95"/>
      <c r="M95"/>
      <c r="N95"/>
      <c r="O95"/>
      <c r="P95"/>
      <c r="Q95"/>
      <c r="R95"/>
      <c r="S95"/>
      <c r="T95"/>
      <c r="U95"/>
      <c r="V95"/>
    </row>
    <row r="96" spans="1:22" ht="15">
      <c r="A96"/>
      <c r="B96"/>
      <c r="C96"/>
      <c r="D96"/>
      <c r="E96"/>
      <c r="F96"/>
      <c r="G96"/>
      <c r="H96"/>
      <c r="I96"/>
      <c r="J96"/>
      <c r="K96"/>
      <c r="L96"/>
      <c r="M96"/>
      <c r="N96"/>
      <c r="O96"/>
      <c r="P96"/>
      <c r="Q96"/>
      <c r="R96"/>
      <c r="S96"/>
      <c r="T96"/>
      <c r="U96"/>
      <c r="V96"/>
    </row>
  </sheetData>
  <mergeCells count="10">
    <mergeCell ref="B81:S81"/>
    <mergeCell ref="B77:S77"/>
    <mergeCell ref="B78:S78"/>
    <mergeCell ref="B79:S79"/>
    <mergeCell ref="B80:S80"/>
    <mergeCell ref="B4:N4"/>
    <mergeCell ref="B27:N27"/>
    <mergeCell ref="B29:S29"/>
    <mergeCell ref="B76:S76"/>
    <mergeCell ref="B49:S49"/>
  </mergeCells>
  <phoneticPr fontId="125" type="noConversion"/>
  <pageMargins left="0.74803149606299213" right="0.74803149606299213" top="0.98425196850393704" bottom="0.98425196850393704" header="0.51181102362204722" footer="0.51181102362204722"/>
  <pageSetup paperSize="9" scale="37" fitToHeight="0" orientation="portrait" r:id="rId1"/>
  <headerFooter alignWithMargins="0"/>
  <rowBreaks count="1" manualBreakCount="1">
    <brk id="86" max="16383" man="1"/>
  </rowBreaks>
  <ignoredErrors>
    <ignoredError sqref="D31:S31 D53:S53" numberStoredAsText="1"/>
    <ignoredError sqref="N68:P68 N46:P4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AO79"/>
  <sheetViews>
    <sheetView showGridLines="0" workbookViewId="0"/>
  </sheetViews>
  <sheetFormatPr defaultColWidth="9.140625" defaultRowHeight="12.75"/>
  <cols>
    <col min="1" max="1" width="7.7109375" style="5" customWidth="1"/>
    <col min="2" max="2" width="29.5703125" style="5" customWidth="1"/>
    <col min="3" max="3" width="9.140625" style="5"/>
    <col min="4" max="15" width="10.140625" style="5" customWidth="1"/>
    <col min="16" max="16" width="10.28515625" style="5" customWidth="1"/>
    <col min="17" max="17" width="11.42578125" style="5" customWidth="1"/>
    <col min="18" max="18" width="11.42578125" style="35" customWidth="1"/>
    <col min="19" max="16384" width="9.140625" style="5"/>
  </cols>
  <sheetData>
    <row r="1" spans="1:20">
      <c r="A1" s="91"/>
      <c r="B1" s="91"/>
      <c r="C1" s="91"/>
      <c r="D1" s="91"/>
      <c r="E1" s="91"/>
      <c r="F1" s="91"/>
      <c r="G1" s="91"/>
      <c r="H1" s="91"/>
      <c r="I1" s="91"/>
      <c r="J1" s="91"/>
      <c r="K1" s="91"/>
      <c r="L1" s="91"/>
      <c r="M1" s="91"/>
      <c r="N1" s="91"/>
      <c r="O1" s="91"/>
      <c r="P1" s="91"/>
      <c r="Q1" s="91"/>
      <c r="R1" s="91"/>
      <c r="S1" s="91"/>
      <c r="T1" s="91"/>
    </row>
    <row r="2" spans="1:20">
      <c r="A2" s="91"/>
      <c r="B2" s="91"/>
      <c r="C2" s="91"/>
      <c r="D2" s="91"/>
      <c r="E2" s="91"/>
      <c r="F2" s="91"/>
      <c r="G2" s="91"/>
      <c r="H2" s="91"/>
      <c r="I2" s="91"/>
      <c r="J2" s="91"/>
      <c r="K2" s="91"/>
      <c r="L2" s="91"/>
      <c r="M2" s="91"/>
      <c r="N2" s="91"/>
      <c r="O2" s="91"/>
      <c r="P2" s="91"/>
      <c r="Q2" s="91"/>
      <c r="R2" s="91"/>
      <c r="S2" s="91"/>
      <c r="T2" s="91"/>
    </row>
    <row r="3" spans="1:20">
      <c r="A3" s="91"/>
      <c r="B3" s="91"/>
      <c r="C3" s="91"/>
      <c r="D3" s="91"/>
      <c r="E3" s="91"/>
      <c r="F3" s="91"/>
      <c r="G3" s="91"/>
      <c r="H3" s="91"/>
      <c r="I3" s="91"/>
      <c r="J3" s="91"/>
      <c r="K3" s="91"/>
      <c r="L3" s="91"/>
      <c r="M3" s="91"/>
      <c r="N3" s="91"/>
      <c r="O3" s="91"/>
      <c r="P3" s="91"/>
      <c r="Q3" s="91"/>
      <c r="R3" s="91"/>
      <c r="S3" s="91"/>
      <c r="T3" s="91"/>
    </row>
    <row r="4" spans="1:20" ht="27.75">
      <c r="A4" s="91"/>
      <c r="B4" s="273" t="s">
        <v>72</v>
      </c>
      <c r="C4" s="273"/>
      <c r="D4" s="273"/>
      <c r="E4" s="273"/>
      <c r="F4" s="273"/>
      <c r="G4" s="273"/>
      <c r="H4" s="273"/>
      <c r="I4" s="273"/>
      <c r="J4" s="273"/>
      <c r="K4" s="273"/>
      <c r="L4" s="273"/>
      <c r="M4" s="273"/>
      <c r="N4" s="273"/>
      <c r="O4" s="231"/>
      <c r="P4" s="231"/>
      <c r="Q4" s="231"/>
      <c r="R4" s="231"/>
      <c r="S4" s="231"/>
      <c r="T4" s="91"/>
    </row>
    <row r="5" spans="1:20">
      <c r="A5" s="91"/>
      <c r="B5" s="91"/>
      <c r="C5" s="91"/>
      <c r="D5" s="91"/>
      <c r="E5" s="91"/>
      <c r="F5" s="91"/>
      <c r="G5" s="91"/>
      <c r="H5" s="91"/>
      <c r="I5" s="91"/>
      <c r="J5" s="91"/>
      <c r="K5" s="91"/>
      <c r="L5" s="91"/>
      <c r="M5" s="91"/>
      <c r="N5" s="91"/>
      <c r="O5" s="91"/>
      <c r="P5" s="91"/>
      <c r="Q5" s="91"/>
      <c r="R5" s="91"/>
      <c r="S5" s="91"/>
      <c r="T5" s="91"/>
    </row>
    <row r="6" spans="1:20">
      <c r="A6" s="91"/>
      <c r="B6" s="91"/>
      <c r="C6" s="91"/>
      <c r="D6" s="91"/>
      <c r="E6" s="91"/>
      <c r="F6" s="91"/>
      <c r="G6" s="91"/>
      <c r="H6" s="91"/>
      <c r="I6" s="91"/>
      <c r="J6" s="91"/>
      <c r="K6" s="91"/>
      <c r="L6" s="91"/>
      <c r="M6" s="91"/>
      <c r="N6" s="91"/>
      <c r="O6" s="91"/>
      <c r="P6" s="91"/>
      <c r="Q6" s="91"/>
      <c r="R6" s="91"/>
      <c r="S6" s="91"/>
      <c r="T6" s="91"/>
    </row>
    <row r="7" spans="1:20">
      <c r="A7" s="91"/>
      <c r="B7" s="91"/>
      <c r="C7" s="91"/>
      <c r="D7" s="91"/>
      <c r="E7" s="91"/>
      <c r="F7" s="91"/>
      <c r="G7" s="91"/>
      <c r="H7" s="91"/>
      <c r="I7" s="91"/>
      <c r="J7" s="91"/>
      <c r="K7" s="91"/>
      <c r="L7" s="91"/>
      <c r="M7" s="91"/>
      <c r="N7" s="91"/>
      <c r="O7" s="91"/>
      <c r="P7" s="91"/>
      <c r="Q7" s="91"/>
      <c r="R7" s="91"/>
      <c r="S7" s="91"/>
      <c r="T7" s="91"/>
    </row>
    <row r="8" spans="1:20">
      <c r="A8" s="91"/>
      <c r="B8" s="91"/>
      <c r="C8" s="91"/>
      <c r="D8" s="91"/>
      <c r="E8" s="91"/>
      <c r="F8" s="91"/>
      <c r="G8" s="91"/>
      <c r="H8" s="91"/>
      <c r="I8" s="91"/>
      <c r="J8" s="91"/>
      <c r="K8" s="91"/>
      <c r="L8" s="91"/>
      <c r="M8" s="91"/>
      <c r="N8" s="91"/>
      <c r="O8" s="91"/>
      <c r="P8" s="91"/>
      <c r="Q8" s="91"/>
      <c r="R8" s="91"/>
      <c r="S8" s="91"/>
      <c r="T8" s="91"/>
    </row>
    <row r="9" spans="1:20">
      <c r="A9" s="91"/>
      <c r="B9" s="91"/>
      <c r="C9" s="91"/>
      <c r="D9" s="91"/>
      <c r="E9" s="91"/>
      <c r="F9" s="91"/>
      <c r="G9" s="91"/>
      <c r="H9" s="91"/>
      <c r="I9" s="91"/>
      <c r="J9" s="91"/>
      <c r="K9" s="91"/>
      <c r="L9" s="91"/>
      <c r="M9" s="91"/>
      <c r="N9" s="91"/>
      <c r="O9" s="91"/>
      <c r="P9" s="91"/>
      <c r="Q9" s="91"/>
      <c r="R9" s="91"/>
      <c r="S9" s="91"/>
      <c r="T9" s="91"/>
    </row>
    <row r="10" spans="1:20">
      <c r="A10" s="91"/>
      <c r="B10" s="91"/>
      <c r="C10" s="91"/>
      <c r="D10" s="91"/>
      <c r="E10" s="91"/>
      <c r="F10" s="91"/>
      <c r="G10" s="91"/>
      <c r="H10" s="91"/>
      <c r="I10" s="91"/>
      <c r="J10" s="91"/>
      <c r="K10" s="91"/>
      <c r="L10" s="91"/>
      <c r="M10" s="91"/>
      <c r="N10" s="91"/>
      <c r="O10" s="91"/>
      <c r="P10" s="91"/>
      <c r="Q10" s="91"/>
      <c r="R10" s="91"/>
      <c r="S10" s="91"/>
      <c r="T10" s="91"/>
    </row>
    <row r="11" spans="1:20">
      <c r="A11" s="91"/>
      <c r="B11" s="91"/>
      <c r="C11" s="91"/>
      <c r="D11" s="91"/>
      <c r="E11" s="91"/>
      <c r="F11" s="91"/>
      <c r="G11" s="91"/>
      <c r="H11" s="91"/>
      <c r="I11" s="91"/>
      <c r="J11" s="91"/>
      <c r="K11" s="91"/>
      <c r="L11" s="91"/>
      <c r="M11" s="91"/>
      <c r="N11" s="91"/>
      <c r="O11" s="91"/>
      <c r="P11" s="91"/>
      <c r="Q11" s="91"/>
      <c r="R11" s="91"/>
      <c r="S11" s="91"/>
      <c r="T11" s="91"/>
    </row>
    <row r="12" spans="1:20">
      <c r="A12" s="91"/>
      <c r="B12" s="91"/>
      <c r="C12" s="91"/>
      <c r="D12" s="91"/>
      <c r="E12" s="91"/>
      <c r="F12" s="91"/>
      <c r="G12" s="91"/>
      <c r="H12" s="91"/>
      <c r="I12" s="91"/>
      <c r="J12" s="91"/>
      <c r="K12" s="91"/>
      <c r="L12" s="91"/>
      <c r="M12" s="91"/>
      <c r="N12" s="91"/>
      <c r="O12" s="91"/>
      <c r="P12" s="91"/>
      <c r="Q12" s="91"/>
      <c r="R12" s="91"/>
      <c r="S12" s="91"/>
      <c r="T12" s="91"/>
    </row>
    <row r="13" spans="1:20">
      <c r="A13" s="91"/>
      <c r="B13" s="91"/>
      <c r="C13" s="91"/>
      <c r="D13" s="91"/>
      <c r="E13" s="91"/>
      <c r="F13" s="91"/>
      <c r="G13" s="91"/>
      <c r="H13" s="91"/>
      <c r="I13" s="91"/>
      <c r="J13" s="91"/>
      <c r="K13" s="91"/>
      <c r="L13" s="91"/>
      <c r="M13" s="91"/>
      <c r="N13" s="91"/>
      <c r="O13" s="91"/>
      <c r="P13" s="91"/>
      <c r="Q13" s="91"/>
      <c r="R13" s="91"/>
      <c r="S13" s="91"/>
      <c r="T13" s="91"/>
    </row>
    <row r="14" spans="1:20">
      <c r="A14" s="91"/>
      <c r="B14" s="91"/>
      <c r="C14" s="91"/>
      <c r="D14" s="91"/>
      <c r="E14" s="91"/>
      <c r="F14" s="91"/>
      <c r="G14" s="91"/>
      <c r="H14" s="91"/>
      <c r="I14" s="91"/>
      <c r="J14" s="91"/>
      <c r="K14" s="91"/>
      <c r="L14" s="91"/>
      <c r="M14" s="91"/>
      <c r="N14" s="91"/>
      <c r="O14" s="91"/>
      <c r="P14" s="91"/>
      <c r="Q14" s="91"/>
      <c r="R14" s="91"/>
      <c r="S14" s="91"/>
      <c r="T14" s="91"/>
    </row>
    <row r="15" spans="1:20">
      <c r="A15" s="91"/>
      <c r="B15" s="91"/>
      <c r="C15" s="91"/>
      <c r="D15" s="91"/>
      <c r="E15" s="91"/>
      <c r="F15" s="91"/>
      <c r="G15" s="91"/>
      <c r="H15" s="91"/>
      <c r="I15" s="91"/>
      <c r="J15" s="91"/>
      <c r="K15" s="91"/>
      <c r="L15" s="91"/>
      <c r="M15" s="91"/>
      <c r="N15" s="91"/>
      <c r="O15" s="91"/>
      <c r="P15" s="91"/>
      <c r="Q15" s="91"/>
      <c r="R15" s="91"/>
      <c r="S15" s="91"/>
      <c r="T15" s="91"/>
    </row>
    <row r="16" spans="1:20">
      <c r="A16" s="91"/>
      <c r="B16" s="91"/>
      <c r="C16" s="91"/>
      <c r="D16" s="91"/>
      <c r="E16" s="91"/>
      <c r="F16" s="91"/>
      <c r="G16" s="91"/>
      <c r="H16" s="91"/>
      <c r="I16" s="91"/>
      <c r="J16" s="91"/>
      <c r="K16" s="91"/>
      <c r="L16" s="91"/>
      <c r="M16" s="91"/>
      <c r="N16" s="91"/>
      <c r="O16" s="91"/>
      <c r="P16" s="91"/>
      <c r="Q16" s="91"/>
      <c r="R16" s="91"/>
      <c r="S16" s="91"/>
      <c r="T16" s="91"/>
    </row>
    <row r="17" spans="1:41">
      <c r="A17" s="91"/>
      <c r="B17" s="91"/>
      <c r="C17" s="91" t="s">
        <v>86</v>
      </c>
      <c r="D17" s="91"/>
      <c r="E17" s="91"/>
      <c r="F17" s="91"/>
      <c r="G17" s="91"/>
      <c r="H17" s="91"/>
      <c r="I17" s="91"/>
      <c r="J17" s="91"/>
      <c r="K17" s="91"/>
      <c r="L17" s="91"/>
      <c r="M17" s="91"/>
      <c r="N17" s="91"/>
      <c r="O17" s="91"/>
      <c r="P17" s="91"/>
      <c r="Q17" s="91"/>
      <c r="R17" s="91"/>
      <c r="S17" s="91"/>
      <c r="T17" s="91"/>
    </row>
    <row r="18" spans="1:41">
      <c r="A18" s="91"/>
      <c r="B18" s="91"/>
      <c r="C18" s="91"/>
      <c r="D18" s="91"/>
      <c r="E18" s="91"/>
      <c r="F18" s="91"/>
      <c r="G18" s="91"/>
      <c r="H18" s="91"/>
      <c r="I18" s="91"/>
      <c r="J18" s="91"/>
      <c r="K18" s="91"/>
      <c r="L18" s="91"/>
      <c r="M18" s="91"/>
      <c r="N18" s="91"/>
      <c r="O18" s="91"/>
      <c r="P18" s="91"/>
      <c r="Q18" s="91"/>
      <c r="R18" s="91"/>
      <c r="S18" s="91"/>
      <c r="T18" s="91"/>
    </row>
    <row r="19" spans="1:41">
      <c r="A19" s="91"/>
      <c r="B19" s="91"/>
      <c r="C19" s="91"/>
      <c r="D19" s="91"/>
      <c r="E19" s="91"/>
      <c r="F19" s="91"/>
      <c r="G19" s="91"/>
      <c r="H19" s="91"/>
      <c r="I19" s="91"/>
      <c r="J19" s="91"/>
      <c r="K19" s="91"/>
      <c r="L19" s="91"/>
      <c r="M19" s="91"/>
      <c r="N19" s="91"/>
      <c r="O19" s="91"/>
      <c r="P19" s="91"/>
      <c r="Q19" s="91"/>
      <c r="R19" s="91"/>
      <c r="S19" s="91"/>
      <c r="T19" s="91"/>
    </row>
    <row r="20" spans="1:41">
      <c r="A20" s="91"/>
      <c r="B20" s="91"/>
      <c r="C20" s="91"/>
      <c r="D20" s="91"/>
      <c r="E20" s="91"/>
      <c r="F20" s="91"/>
      <c r="G20" s="91"/>
      <c r="H20" s="91"/>
      <c r="I20" s="91"/>
      <c r="J20" s="91"/>
      <c r="K20" s="91"/>
      <c r="L20" s="91"/>
      <c r="M20" s="91"/>
      <c r="N20" s="91"/>
      <c r="O20" s="91"/>
      <c r="P20" s="91"/>
      <c r="Q20" s="91"/>
      <c r="R20" s="91"/>
      <c r="S20" s="91"/>
      <c r="T20" s="91"/>
    </row>
    <row r="21" spans="1:41">
      <c r="A21" s="91"/>
      <c r="B21" s="91"/>
      <c r="C21" s="91"/>
      <c r="D21" s="91"/>
      <c r="E21" s="91"/>
      <c r="F21" s="91"/>
      <c r="G21" s="91"/>
      <c r="H21" s="91"/>
      <c r="I21" s="91"/>
      <c r="J21" s="91"/>
      <c r="K21" s="91"/>
      <c r="L21" s="91"/>
      <c r="M21" s="91"/>
      <c r="N21" s="91"/>
      <c r="O21" s="91"/>
      <c r="P21" s="91"/>
      <c r="Q21" s="91"/>
      <c r="R21" s="91"/>
      <c r="S21" s="91"/>
      <c r="T21" s="91"/>
    </row>
    <row r="22" spans="1:41">
      <c r="A22" s="91"/>
      <c r="B22" s="91"/>
      <c r="C22" s="91"/>
      <c r="D22" s="91"/>
      <c r="E22" s="91"/>
      <c r="F22" s="91"/>
      <c r="G22" s="91"/>
      <c r="H22" s="91"/>
      <c r="I22" s="91"/>
      <c r="J22" s="91"/>
      <c r="K22" s="91"/>
      <c r="L22" s="91"/>
      <c r="M22" s="91"/>
      <c r="N22" s="91"/>
      <c r="O22" s="91"/>
      <c r="P22" s="91"/>
      <c r="Q22" s="91"/>
      <c r="R22" s="91"/>
      <c r="S22" s="91"/>
      <c r="T22" s="91"/>
    </row>
    <row r="23" spans="1:41">
      <c r="A23" s="91"/>
      <c r="B23" s="91"/>
      <c r="C23" s="91"/>
      <c r="D23" s="91"/>
      <c r="E23" s="91"/>
      <c r="F23" s="91"/>
      <c r="G23" s="91"/>
      <c r="H23" s="91"/>
      <c r="I23" s="91"/>
      <c r="J23" s="91"/>
      <c r="K23" s="91"/>
      <c r="L23" s="91"/>
      <c r="M23" s="91"/>
      <c r="N23" s="91"/>
      <c r="O23" s="91"/>
      <c r="P23" s="91"/>
      <c r="Q23" s="91"/>
      <c r="R23" s="91"/>
      <c r="S23" s="91"/>
      <c r="T23" s="91"/>
    </row>
    <row r="24" spans="1:41">
      <c r="A24" s="91"/>
      <c r="B24" s="91"/>
      <c r="C24" s="91"/>
      <c r="D24" s="91"/>
      <c r="E24" s="91"/>
      <c r="F24" s="91"/>
      <c r="G24" s="91"/>
      <c r="H24" s="91"/>
      <c r="I24" s="91"/>
      <c r="J24" s="91"/>
      <c r="K24" s="91"/>
      <c r="L24" s="91"/>
      <c r="M24" s="91"/>
      <c r="N24" s="91"/>
      <c r="O24" s="91"/>
      <c r="P24" s="91"/>
      <c r="Q24" s="91"/>
      <c r="R24" s="91"/>
      <c r="S24" s="91"/>
      <c r="T24" s="91"/>
    </row>
    <row r="25" spans="1:41">
      <c r="A25" s="91"/>
      <c r="B25" s="91"/>
      <c r="C25" s="91"/>
      <c r="D25" s="91"/>
      <c r="E25" s="91"/>
      <c r="F25" s="91"/>
      <c r="G25" s="91"/>
      <c r="H25" s="91"/>
      <c r="I25" s="91"/>
      <c r="J25" s="91"/>
      <c r="K25" s="91"/>
      <c r="L25" s="91"/>
      <c r="M25" s="91"/>
      <c r="N25" s="91"/>
      <c r="O25" s="91"/>
      <c r="P25" s="91"/>
      <c r="Q25" s="91"/>
      <c r="R25" s="91"/>
      <c r="S25" s="91"/>
      <c r="T25" s="91"/>
    </row>
    <row r="26" spans="1:41">
      <c r="A26" s="91"/>
      <c r="B26" s="91"/>
      <c r="C26" s="91"/>
      <c r="D26" s="91"/>
      <c r="E26" s="91"/>
      <c r="F26" s="91"/>
      <c r="G26" s="91"/>
      <c r="H26" s="91"/>
      <c r="I26" s="91"/>
      <c r="J26" s="91"/>
      <c r="K26" s="91"/>
      <c r="L26" s="91"/>
      <c r="M26" s="91"/>
      <c r="N26" s="91"/>
      <c r="O26" s="91"/>
      <c r="P26" s="91"/>
      <c r="Q26" s="91"/>
      <c r="R26" s="91"/>
      <c r="S26" s="91"/>
      <c r="T26" s="91"/>
    </row>
    <row r="27" spans="1:41" ht="41.25" customHeight="1">
      <c r="A27" s="91"/>
      <c r="B27" s="274"/>
      <c r="C27" s="274"/>
      <c r="D27" s="274"/>
      <c r="E27" s="274"/>
      <c r="F27" s="274"/>
      <c r="G27" s="274"/>
      <c r="H27" s="274"/>
      <c r="I27" s="274"/>
      <c r="J27" s="274"/>
      <c r="K27" s="274"/>
      <c r="L27" s="274"/>
      <c r="M27" s="274"/>
      <c r="N27" s="274"/>
      <c r="O27" s="93"/>
      <c r="P27" s="91"/>
      <c r="Q27" s="91"/>
      <c r="R27" s="91"/>
      <c r="S27" s="91"/>
      <c r="T27" s="91"/>
    </row>
    <row r="28" spans="1:41" ht="22.5" customHeight="1">
      <c r="A28" s="91"/>
      <c r="B28" s="91"/>
      <c r="C28" s="91"/>
      <c r="D28" s="91"/>
      <c r="E28" s="91"/>
      <c r="F28" s="91"/>
      <c r="G28" s="91"/>
      <c r="H28" s="91"/>
      <c r="I28" s="91"/>
      <c r="J28" s="91"/>
      <c r="K28" s="91"/>
      <c r="L28" s="91"/>
      <c r="M28" s="91"/>
      <c r="N28" s="91"/>
      <c r="O28" s="91"/>
      <c r="P28" s="91"/>
      <c r="Q28" s="91"/>
      <c r="R28" s="91"/>
      <c r="S28" s="91"/>
      <c r="T28" s="91"/>
    </row>
    <row r="29" spans="1:41" ht="50.25" customHeight="1">
      <c r="A29" s="91"/>
      <c r="B29" s="275" t="s">
        <v>141</v>
      </c>
      <c r="C29" s="276"/>
      <c r="D29" s="276"/>
      <c r="E29" s="276"/>
      <c r="F29" s="276"/>
      <c r="G29" s="276"/>
      <c r="H29" s="276"/>
      <c r="I29" s="276"/>
      <c r="J29" s="276"/>
      <c r="K29" s="276"/>
      <c r="L29" s="276"/>
      <c r="M29" s="276"/>
      <c r="N29" s="276"/>
      <c r="O29" s="276"/>
      <c r="P29" s="276"/>
      <c r="Q29" s="276"/>
      <c r="R29" s="276"/>
      <c r="S29" s="248"/>
      <c r="T29" s="91"/>
    </row>
    <row r="30" spans="1:41" ht="31.5" customHeight="1">
      <c r="A30" s="91"/>
      <c r="B30" s="82" t="s">
        <v>46</v>
      </c>
      <c r="C30" s="91"/>
      <c r="D30" s="91"/>
      <c r="E30" s="91"/>
      <c r="F30" s="91"/>
      <c r="G30" s="91"/>
      <c r="H30" s="91"/>
      <c r="I30" s="91"/>
      <c r="J30" s="91"/>
      <c r="K30" s="91"/>
      <c r="L30" s="91"/>
      <c r="M30" s="91"/>
      <c r="N30" s="91"/>
      <c r="O30" s="91"/>
      <c r="P30" s="91"/>
      <c r="Q30" s="91"/>
      <c r="R30" s="91"/>
      <c r="S30" s="91"/>
      <c r="T30" s="100"/>
      <c r="U30"/>
      <c r="V30"/>
      <c r="W30"/>
      <c r="X30"/>
      <c r="Y30"/>
      <c r="Z30"/>
      <c r="AA30"/>
      <c r="AB30"/>
      <c r="AC30"/>
      <c r="AD30"/>
      <c r="AE30"/>
      <c r="AF30"/>
      <c r="AG30"/>
      <c r="AH30"/>
      <c r="AI30"/>
      <c r="AJ30"/>
      <c r="AK30"/>
      <c r="AL30"/>
      <c r="AM30"/>
      <c r="AN30"/>
      <c r="AO30"/>
    </row>
    <row r="31" spans="1:41" ht="15.75" thickBot="1">
      <c r="A31" s="91"/>
      <c r="B31" s="96" t="s">
        <v>166</v>
      </c>
      <c r="C31" s="96" t="s">
        <v>0</v>
      </c>
      <c r="D31" s="97" t="s">
        <v>1</v>
      </c>
      <c r="E31" s="97" t="s">
        <v>2</v>
      </c>
      <c r="F31" s="97" t="s">
        <v>3</v>
      </c>
      <c r="G31" s="97" t="s">
        <v>4</v>
      </c>
      <c r="H31" s="97" t="s">
        <v>5</v>
      </c>
      <c r="I31" s="97" t="s">
        <v>6</v>
      </c>
      <c r="J31" s="97" t="s">
        <v>7</v>
      </c>
      <c r="K31" s="97" t="s">
        <v>8</v>
      </c>
      <c r="L31" s="97" t="s">
        <v>9</v>
      </c>
      <c r="M31" s="97" t="s">
        <v>10</v>
      </c>
      <c r="N31" s="97">
        <v>2016</v>
      </c>
      <c r="O31" s="97">
        <v>2017</v>
      </c>
      <c r="P31" s="97">
        <v>2018</v>
      </c>
      <c r="Q31" s="97" t="s">
        <v>32</v>
      </c>
      <c r="R31" s="97" t="s">
        <v>33</v>
      </c>
      <c r="S31" s="97" t="s">
        <v>34</v>
      </c>
      <c r="T31" s="100"/>
      <c r="U31"/>
      <c r="V31"/>
      <c r="W31"/>
      <c r="X31"/>
      <c r="Y31"/>
      <c r="Z31"/>
      <c r="AA31"/>
      <c r="AB31"/>
      <c r="AC31"/>
      <c r="AD31"/>
      <c r="AE31"/>
      <c r="AF31"/>
      <c r="AG31"/>
      <c r="AH31"/>
      <c r="AI31"/>
      <c r="AJ31"/>
      <c r="AK31"/>
      <c r="AL31"/>
      <c r="AM31"/>
      <c r="AN31"/>
      <c r="AO31"/>
    </row>
    <row r="32" spans="1:41" ht="15">
      <c r="A32" s="91"/>
      <c r="B32" s="98" t="s">
        <v>43</v>
      </c>
      <c r="C32" s="98" t="s">
        <v>11</v>
      </c>
      <c r="D32" s="77">
        <v>760.16973513820699</v>
      </c>
      <c r="E32" s="77">
        <v>761.8269950969966</v>
      </c>
      <c r="F32" s="77">
        <v>754.20720989217284</v>
      </c>
      <c r="G32" s="77">
        <v>752.08401397478485</v>
      </c>
      <c r="H32" s="77">
        <v>805.49364654141073</v>
      </c>
      <c r="I32" s="77">
        <v>840.84326143640089</v>
      </c>
      <c r="J32" s="77">
        <v>872.16397573832694</v>
      </c>
      <c r="K32" s="77">
        <v>893.03239547574708</v>
      </c>
      <c r="L32" s="77">
        <v>909.06505122056251</v>
      </c>
      <c r="M32" s="77">
        <v>978.8938643996886</v>
      </c>
      <c r="N32" s="77">
        <v>985.86405176202049</v>
      </c>
      <c r="O32" s="77">
        <v>997.43303598089665</v>
      </c>
      <c r="P32" s="77">
        <v>998.08808870069754</v>
      </c>
      <c r="Q32" s="77">
        <v>998.07990573005964</v>
      </c>
      <c r="R32" s="77">
        <v>993.37198382743202</v>
      </c>
      <c r="S32" s="77">
        <v>987.18265289169733</v>
      </c>
      <c r="T32" s="100"/>
      <c r="U32"/>
      <c r="V32"/>
      <c r="W32"/>
      <c r="X32"/>
      <c r="Y32"/>
      <c r="Z32"/>
      <c r="AA32"/>
      <c r="AB32"/>
      <c r="AC32"/>
      <c r="AD32"/>
      <c r="AE32"/>
      <c r="AF32"/>
      <c r="AG32"/>
      <c r="AH32"/>
      <c r="AI32"/>
      <c r="AJ32"/>
      <c r="AK32"/>
      <c r="AL32"/>
      <c r="AM32"/>
      <c r="AN32"/>
      <c r="AO32"/>
    </row>
    <row r="33" spans="1:41" ht="15">
      <c r="A33" s="91"/>
      <c r="B33" s="98" t="s">
        <v>12</v>
      </c>
      <c r="C33" s="98" t="s">
        <v>13</v>
      </c>
      <c r="D33" s="77">
        <v>7021.310638031714</v>
      </c>
      <c r="E33" s="77">
        <v>7493.5169604153052</v>
      </c>
      <c r="F33" s="77">
        <v>7950.8780891884098</v>
      </c>
      <c r="G33" s="77">
        <v>8418.8304998153217</v>
      </c>
      <c r="H33" s="77">
        <v>12067.449412807404</v>
      </c>
      <c r="I33" s="77">
        <v>13544.199382076935</v>
      </c>
      <c r="J33" s="77">
        <v>15211.721317517726</v>
      </c>
      <c r="K33" s="77">
        <v>16841.691211378009</v>
      </c>
      <c r="L33" s="77">
        <v>18379.05540245954</v>
      </c>
      <c r="M33" s="77">
        <v>16208.147862936694</v>
      </c>
      <c r="N33" s="77">
        <v>16371.153799547914</v>
      </c>
      <c r="O33" s="77">
        <v>16517.307130892361</v>
      </c>
      <c r="P33" s="77">
        <v>16630.400159296274</v>
      </c>
      <c r="Q33" s="77">
        <v>16656.961946660798</v>
      </c>
      <c r="R33" s="77">
        <v>16292.6352912401</v>
      </c>
      <c r="S33" s="77">
        <v>16356.160033504082</v>
      </c>
      <c r="T33" s="100"/>
      <c r="U33"/>
      <c r="V33"/>
      <c r="W33"/>
      <c r="X33"/>
      <c r="Y33"/>
      <c r="Z33"/>
      <c r="AA33"/>
      <c r="AB33"/>
      <c r="AC33"/>
      <c r="AD33"/>
      <c r="AE33"/>
      <c r="AF33"/>
      <c r="AG33"/>
      <c r="AH33"/>
      <c r="AI33"/>
      <c r="AJ33"/>
      <c r="AK33"/>
      <c r="AL33"/>
      <c r="AM33"/>
      <c r="AN33"/>
      <c r="AO33"/>
    </row>
    <row r="34" spans="1:41" ht="15">
      <c r="A34" s="91"/>
      <c r="B34" s="98" t="s">
        <v>14</v>
      </c>
      <c r="C34" s="98" t="s">
        <v>13</v>
      </c>
      <c r="D34" s="77">
        <v>3998.2037390868836</v>
      </c>
      <c r="E34" s="77">
        <v>4274.4735589142801</v>
      </c>
      <c r="F34" s="77">
        <v>4550.1698010386108</v>
      </c>
      <c r="G34" s="77">
        <v>4761.8111265134858</v>
      </c>
      <c r="H34" s="77">
        <v>5139.8551552034523</v>
      </c>
      <c r="I34" s="77">
        <v>5668.4004224291384</v>
      </c>
      <c r="J34" s="77">
        <v>6102.6238484377063</v>
      </c>
      <c r="K34" s="77">
        <v>6471.3481223303897</v>
      </c>
      <c r="L34" s="77">
        <v>6815.3013032246099</v>
      </c>
      <c r="M34" s="77">
        <v>6528.4479176642089</v>
      </c>
      <c r="N34" s="77">
        <v>6676.3451027441042</v>
      </c>
      <c r="O34" s="77">
        <v>6751.7938584167305</v>
      </c>
      <c r="P34" s="77">
        <v>6813.9652281535282</v>
      </c>
      <c r="Q34" s="77">
        <v>6856.4977330746788</v>
      </c>
      <c r="R34" s="77">
        <v>6818.2819623639552</v>
      </c>
      <c r="S34" s="77">
        <v>6884.0036705774</v>
      </c>
      <c r="T34" s="100"/>
      <c r="U34"/>
      <c r="V34"/>
      <c r="W34"/>
      <c r="X34"/>
      <c r="Y34"/>
      <c r="Z34"/>
      <c r="AA34"/>
      <c r="AB34"/>
      <c r="AC34"/>
      <c r="AD34"/>
      <c r="AE34"/>
      <c r="AF34"/>
      <c r="AG34"/>
      <c r="AH34"/>
      <c r="AI34"/>
      <c r="AJ34"/>
      <c r="AK34"/>
      <c r="AL34"/>
      <c r="AM34"/>
      <c r="AN34"/>
      <c r="AO34"/>
    </row>
    <row r="35" spans="1:41" ht="15">
      <c r="A35" s="91"/>
      <c r="B35" s="98" t="s">
        <v>15</v>
      </c>
      <c r="C35" s="98" t="s">
        <v>13</v>
      </c>
      <c r="D35" s="77">
        <v>3965.6307184224784</v>
      </c>
      <c r="E35" s="77">
        <v>4202.3428451447789</v>
      </c>
      <c r="F35" s="77">
        <v>4452.3534225199373</v>
      </c>
      <c r="G35" s="77">
        <v>4713.3917316206444</v>
      </c>
      <c r="H35" s="77">
        <v>6107.6788325188636</v>
      </c>
      <c r="I35" s="77">
        <v>6731.4250962464685</v>
      </c>
      <c r="J35" s="77">
        <v>7411.045364820613</v>
      </c>
      <c r="K35" s="77">
        <v>8059.143555232552</v>
      </c>
      <c r="L35" s="77">
        <v>8696.9949248500361</v>
      </c>
      <c r="M35" s="77">
        <v>7893.7664862782776</v>
      </c>
      <c r="N35" s="77">
        <v>8145.1562122318237</v>
      </c>
      <c r="O35" s="77">
        <v>8363.2394820798236</v>
      </c>
      <c r="P35" s="77">
        <v>8558.0500582063087</v>
      </c>
      <c r="Q35" s="77">
        <v>8716.2105410187651</v>
      </c>
      <c r="R35" s="77">
        <v>8597.0301748176626</v>
      </c>
      <c r="S35" s="77">
        <v>8708.419487863026</v>
      </c>
      <c r="T35" s="100"/>
      <c r="U35"/>
      <c r="V35"/>
      <c r="W35"/>
      <c r="X35"/>
      <c r="Y35"/>
      <c r="Z35"/>
      <c r="AA35"/>
      <c r="AB35"/>
      <c r="AC35"/>
      <c r="AD35"/>
      <c r="AE35"/>
      <c r="AF35"/>
      <c r="AG35"/>
      <c r="AH35"/>
      <c r="AI35"/>
      <c r="AJ35"/>
      <c r="AK35"/>
      <c r="AL35"/>
      <c r="AM35"/>
      <c r="AN35"/>
      <c r="AO35"/>
    </row>
    <row r="36" spans="1:41" ht="15">
      <c r="A36" s="91"/>
      <c r="B36" s="98" t="s">
        <v>16</v>
      </c>
      <c r="C36" s="98" t="s">
        <v>17</v>
      </c>
      <c r="D36" s="77">
        <v>7009.9132580115602</v>
      </c>
      <c r="E36" s="77">
        <v>7753.1005193354813</v>
      </c>
      <c r="F36" s="77">
        <v>8500.9729643399332</v>
      </c>
      <c r="G36" s="77">
        <v>9207.9964641297684</v>
      </c>
      <c r="H36" s="77">
        <v>8562.8298277754984</v>
      </c>
      <c r="I36" s="77">
        <v>10819.076301674801</v>
      </c>
      <c r="J36" s="77">
        <v>11926.388635026306</v>
      </c>
      <c r="K36" s="77">
        <v>12975.332632410042</v>
      </c>
      <c r="L36" s="77">
        <v>13951.004966718372</v>
      </c>
      <c r="M36" s="77">
        <v>14976.697666748934</v>
      </c>
      <c r="N36" s="77">
        <v>12526.796338000011</v>
      </c>
      <c r="O36" s="77">
        <v>12755.826237990428</v>
      </c>
      <c r="P36" s="77">
        <v>12915.721961622812</v>
      </c>
      <c r="Q36" s="77">
        <v>13067.234494513626</v>
      </c>
      <c r="R36" s="77">
        <v>13207.606857110704</v>
      </c>
      <c r="S36" s="77">
        <v>12963.136935256734</v>
      </c>
      <c r="T36" s="100"/>
      <c r="U36"/>
      <c r="V36"/>
      <c r="W36"/>
      <c r="X36"/>
      <c r="Y36"/>
      <c r="Z36"/>
      <c r="AA36"/>
      <c r="AB36"/>
      <c r="AC36"/>
      <c r="AD36"/>
      <c r="AE36"/>
      <c r="AF36"/>
      <c r="AG36"/>
      <c r="AH36"/>
      <c r="AI36"/>
      <c r="AJ36"/>
      <c r="AK36"/>
      <c r="AL36"/>
      <c r="AM36"/>
      <c r="AN36"/>
      <c r="AO36"/>
    </row>
    <row r="37" spans="1:41" ht="15">
      <c r="A37" s="91"/>
      <c r="B37" s="98" t="s">
        <v>18</v>
      </c>
      <c r="C37" s="98" t="s">
        <v>17</v>
      </c>
      <c r="D37" s="77">
        <v>6599.5873528299808</v>
      </c>
      <c r="E37" s="77">
        <v>7275.0083953333551</v>
      </c>
      <c r="F37" s="77">
        <v>8018.6581200209957</v>
      </c>
      <c r="G37" s="77">
        <v>8788.9127396484146</v>
      </c>
      <c r="H37" s="77">
        <v>9578.9064748763121</v>
      </c>
      <c r="I37" s="77">
        <v>9703.9622398937681</v>
      </c>
      <c r="J37" s="77">
        <v>10520.142056541199</v>
      </c>
      <c r="K37" s="77">
        <v>11353.746769854903</v>
      </c>
      <c r="L37" s="77">
        <v>12209.053910403947</v>
      </c>
      <c r="M37" s="77">
        <v>13170.64847233315</v>
      </c>
      <c r="N37" s="77">
        <v>11121.660130635959</v>
      </c>
      <c r="O37" s="77">
        <v>11372.668421931083</v>
      </c>
      <c r="P37" s="77">
        <v>11569.972839131398</v>
      </c>
      <c r="Q37" s="77">
        <v>11713.882912645071</v>
      </c>
      <c r="R37" s="77">
        <v>11839.888193545648</v>
      </c>
      <c r="S37" s="77">
        <v>11655.597103648006</v>
      </c>
      <c r="T37" s="100"/>
      <c r="U37"/>
      <c r="V37"/>
      <c r="W37"/>
      <c r="X37"/>
      <c r="Y37"/>
      <c r="Z37"/>
      <c r="AA37"/>
      <c r="AB37"/>
      <c r="AC37"/>
      <c r="AD37"/>
      <c r="AE37"/>
      <c r="AF37"/>
      <c r="AG37"/>
      <c r="AH37"/>
      <c r="AI37"/>
      <c r="AJ37"/>
      <c r="AK37"/>
      <c r="AL37"/>
      <c r="AM37"/>
      <c r="AN37"/>
      <c r="AO37"/>
    </row>
    <row r="38" spans="1:41" ht="15">
      <c r="A38" s="91"/>
      <c r="B38" s="98" t="s">
        <v>19</v>
      </c>
      <c r="C38" s="98" t="s">
        <v>20</v>
      </c>
      <c r="D38" s="77">
        <v>3571.5585918262082</v>
      </c>
      <c r="E38" s="77">
        <v>3568.6642979916655</v>
      </c>
      <c r="F38" s="77">
        <v>3554.1928288189497</v>
      </c>
      <c r="G38" s="77">
        <v>3551.2985349844066</v>
      </c>
      <c r="H38" s="77">
        <v>3564.3228572398507</v>
      </c>
      <c r="I38" s="77">
        <v>3759.5682635277071</v>
      </c>
      <c r="J38" s="77">
        <v>3981.2808390174614</v>
      </c>
      <c r="K38" s="77">
        <v>4137.5615615711695</v>
      </c>
      <c r="L38" s="77">
        <v>4278.443509263775</v>
      </c>
      <c r="M38" s="77">
        <v>4398.9263230035313</v>
      </c>
      <c r="N38" s="77">
        <v>4359.2068529908074</v>
      </c>
      <c r="O38" s="77">
        <v>4478.1835096752384</v>
      </c>
      <c r="P38" s="77">
        <v>4576.72941537522</v>
      </c>
      <c r="Q38" s="77">
        <v>4662.3376208715563</v>
      </c>
      <c r="R38" s="77">
        <v>4744.2667160789715</v>
      </c>
      <c r="S38" s="77">
        <v>4416.5051879632347</v>
      </c>
      <c r="T38" s="100"/>
      <c r="U38"/>
      <c r="V38"/>
      <c r="W38"/>
      <c r="X38"/>
      <c r="Y38"/>
      <c r="Z38"/>
      <c r="AA38"/>
      <c r="AB38"/>
      <c r="AC38"/>
      <c r="AD38"/>
      <c r="AE38"/>
      <c r="AF38"/>
      <c r="AG38"/>
      <c r="AH38"/>
      <c r="AI38"/>
      <c r="AJ38"/>
      <c r="AK38"/>
      <c r="AL38"/>
      <c r="AM38"/>
      <c r="AN38"/>
      <c r="AO38"/>
    </row>
    <row r="39" spans="1:41" ht="15">
      <c r="A39" s="91"/>
      <c r="B39" s="98" t="s">
        <v>21</v>
      </c>
      <c r="C39" s="98" t="s">
        <v>22</v>
      </c>
      <c r="D39" s="77">
        <v>1244.3921768486668</v>
      </c>
      <c r="E39" s="77">
        <v>1321.2398536449109</v>
      </c>
      <c r="F39" s="77">
        <v>1383.7837448592391</v>
      </c>
      <c r="G39" s="77">
        <v>1448.2277693685376</v>
      </c>
      <c r="H39" s="77">
        <v>1505.597561521226</v>
      </c>
      <c r="I39" s="77">
        <v>1553.7475958872171</v>
      </c>
      <c r="J39" s="77">
        <v>1593.2030562883106</v>
      </c>
      <c r="K39" s="77">
        <v>1729.0189847980507</v>
      </c>
      <c r="L39" s="77">
        <v>1753.2411638812232</v>
      </c>
      <c r="M39" s="77">
        <v>1772.7294838754581</v>
      </c>
      <c r="N39" s="77">
        <v>1793.1474817205194</v>
      </c>
      <c r="O39" s="77">
        <v>1814.384595703993</v>
      </c>
      <c r="P39" s="77">
        <v>1760.7905385524527</v>
      </c>
      <c r="Q39" s="77">
        <v>1769.2714055100191</v>
      </c>
      <c r="R39" s="77">
        <v>1866.2154195381952</v>
      </c>
      <c r="S39" s="77">
        <v>1863.313665490118</v>
      </c>
      <c r="T39" s="100"/>
      <c r="U39"/>
      <c r="V39"/>
      <c r="W39"/>
      <c r="X39"/>
      <c r="Y39"/>
      <c r="Z39"/>
      <c r="AA39"/>
      <c r="AB39"/>
      <c r="AC39"/>
      <c r="AD39"/>
      <c r="AE39"/>
      <c r="AF39"/>
      <c r="AG39"/>
      <c r="AH39"/>
      <c r="AI39"/>
      <c r="AJ39"/>
      <c r="AK39"/>
      <c r="AL39"/>
      <c r="AM39"/>
      <c r="AN39"/>
      <c r="AO39"/>
    </row>
    <row r="40" spans="1:41" ht="15">
      <c r="A40" s="91"/>
      <c r="B40" s="98" t="s">
        <v>23</v>
      </c>
      <c r="C40" s="98" t="s">
        <v>24</v>
      </c>
      <c r="D40" s="77">
        <v>2007.0118017692369</v>
      </c>
      <c r="E40" s="77">
        <v>2067.8303412167893</v>
      </c>
      <c r="F40" s="77">
        <v>2122.3166840632653</v>
      </c>
      <c r="G40" s="77">
        <v>2182.1044008083168</v>
      </c>
      <c r="H40" s="77">
        <v>2243.9537629583701</v>
      </c>
      <c r="I40" s="77">
        <v>2735.0401835055536</v>
      </c>
      <c r="J40" s="77">
        <v>2964.850764605736</v>
      </c>
      <c r="K40" s="77">
        <v>3189.4987235977919</v>
      </c>
      <c r="L40" s="77">
        <v>3404.6829267099715</v>
      </c>
      <c r="M40" s="77">
        <v>3612.5752508683718</v>
      </c>
      <c r="N40" s="77">
        <v>3926.2187818911657</v>
      </c>
      <c r="O40" s="77">
        <v>4189.9637965221082</v>
      </c>
      <c r="P40" s="77">
        <v>4411.714820260434</v>
      </c>
      <c r="Q40" s="77">
        <v>4655.7151167887969</v>
      </c>
      <c r="R40" s="77">
        <v>4865.4195137573997</v>
      </c>
      <c r="S40" s="77">
        <v>4659.5696332052803</v>
      </c>
      <c r="T40" s="100"/>
      <c r="U40"/>
      <c r="V40"/>
      <c r="W40"/>
      <c r="X40"/>
      <c r="Y40"/>
      <c r="Z40"/>
      <c r="AA40"/>
      <c r="AB40"/>
      <c r="AC40"/>
      <c r="AD40"/>
      <c r="AE40"/>
      <c r="AF40"/>
      <c r="AG40"/>
      <c r="AH40"/>
      <c r="AI40"/>
      <c r="AJ40"/>
      <c r="AK40"/>
      <c r="AL40"/>
      <c r="AM40"/>
      <c r="AN40"/>
      <c r="AO40"/>
    </row>
    <row r="41" spans="1:41" ht="15">
      <c r="A41" s="91"/>
      <c r="B41" s="98" t="s">
        <v>25</v>
      </c>
      <c r="C41" s="98" t="s">
        <v>24</v>
      </c>
      <c r="D41" s="77">
        <v>1505.1484060373741</v>
      </c>
      <c r="E41" s="77">
        <v>1545.4977518209803</v>
      </c>
      <c r="F41" s="77">
        <v>1583.7854521995848</v>
      </c>
      <c r="G41" s="77">
        <v>1641.5115235396347</v>
      </c>
      <c r="H41" s="77">
        <v>1674.2033292475203</v>
      </c>
      <c r="I41" s="77">
        <v>1678.0155884221899</v>
      </c>
      <c r="J41" s="77">
        <v>1775.8300195708646</v>
      </c>
      <c r="K41" s="77">
        <v>1886.990121529225</v>
      </c>
      <c r="L41" s="77">
        <v>1990.4389562300719</v>
      </c>
      <c r="M41" s="77">
        <v>2089.3644489460476</v>
      </c>
      <c r="N41" s="77">
        <v>1995.4950264821962</v>
      </c>
      <c r="O41" s="77">
        <v>2097.4341290972243</v>
      </c>
      <c r="P41" s="77">
        <v>2170.0655022963538</v>
      </c>
      <c r="Q41" s="77">
        <v>2209.5821766478261</v>
      </c>
      <c r="R41" s="77">
        <v>2209.9473328352528</v>
      </c>
      <c r="S41" s="77">
        <v>1958.125048770481</v>
      </c>
      <c r="T41" s="100"/>
      <c r="U41"/>
      <c r="V41"/>
      <c r="W41"/>
      <c r="X41"/>
      <c r="Y41"/>
      <c r="Z41"/>
      <c r="AA41"/>
      <c r="AB41"/>
      <c r="AC41"/>
      <c r="AD41"/>
      <c r="AE41"/>
      <c r="AF41"/>
      <c r="AG41"/>
      <c r="AH41"/>
      <c r="AI41"/>
      <c r="AJ41"/>
      <c r="AK41"/>
      <c r="AL41"/>
      <c r="AM41"/>
      <c r="AN41"/>
      <c r="AO41"/>
    </row>
    <row r="42" spans="1:41" ht="15">
      <c r="A42" s="91"/>
      <c r="B42" s="98" t="s">
        <v>26</v>
      </c>
      <c r="C42" s="98" t="s">
        <v>24</v>
      </c>
      <c r="D42" s="77">
        <v>866.77463241717862</v>
      </c>
      <c r="E42" s="77">
        <v>870.45614206896755</v>
      </c>
      <c r="F42" s="77">
        <v>876.93559905611596</v>
      </c>
      <c r="G42" s="77">
        <v>874.57943287897115</v>
      </c>
      <c r="H42" s="77">
        <v>881.6479314104057</v>
      </c>
      <c r="I42" s="77">
        <v>994.41280645665393</v>
      </c>
      <c r="J42" s="77">
        <v>1043.0841291662848</v>
      </c>
      <c r="K42" s="77">
        <v>1086.1560259716239</v>
      </c>
      <c r="L42" s="77">
        <v>1129.7109255477415</v>
      </c>
      <c r="M42" s="77">
        <v>1161.4121591131002</v>
      </c>
      <c r="N42" s="77">
        <v>1360.6707840988229</v>
      </c>
      <c r="O42" s="77">
        <v>1473.9388797135318</v>
      </c>
      <c r="P42" s="77">
        <v>1545.7417428445317</v>
      </c>
      <c r="Q42" s="77">
        <v>1610.3140530962046</v>
      </c>
      <c r="R42" s="77">
        <v>1650.1438810171933</v>
      </c>
      <c r="S42" s="77">
        <v>1512.4768242462737</v>
      </c>
      <c r="T42" s="100"/>
      <c r="U42"/>
      <c r="V42"/>
      <c r="W42"/>
      <c r="X42"/>
      <c r="Y42"/>
      <c r="Z42"/>
      <c r="AA42"/>
      <c r="AB42"/>
      <c r="AC42"/>
      <c r="AD42"/>
      <c r="AE42"/>
      <c r="AF42"/>
      <c r="AG42"/>
      <c r="AH42"/>
      <c r="AI42"/>
      <c r="AJ42"/>
      <c r="AK42"/>
      <c r="AL42"/>
      <c r="AM42"/>
      <c r="AN42"/>
      <c r="AO42"/>
    </row>
    <row r="43" spans="1:41" ht="15">
      <c r="A43" s="91"/>
      <c r="B43" s="98" t="s">
        <v>27</v>
      </c>
      <c r="C43" s="98" t="s">
        <v>24</v>
      </c>
      <c r="D43" s="77">
        <v>2461.1628324139156</v>
      </c>
      <c r="E43" s="77">
        <v>2546.8683771075612</v>
      </c>
      <c r="F43" s="77">
        <v>2636.9917333833532</v>
      </c>
      <c r="G43" s="77">
        <v>2720.0465911277106</v>
      </c>
      <c r="H43" s="77">
        <v>2804.7213131188555</v>
      </c>
      <c r="I43" s="77">
        <v>2887.6063421535337</v>
      </c>
      <c r="J43" s="77">
        <v>3059.2749110759187</v>
      </c>
      <c r="K43" s="77">
        <v>3228.7623642455255</v>
      </c>
      <c r="L43" s="77">
        <v>3405.3496448382812</v>
      </c>
      <c r="M43" s="77">
        <v>3573.6243117977256</v>
      </c>
      <c r="N43" s="77">
        <v>3794.2553954389482</v>
      </c>
      <c r="O43" s="77">
        <v>4027.3304634998644</v>
      </c>
      <c r="P43" s="77">
        <v>4276.1489382484087</v>
      </c>
      <c r="Q43" s="77">
        <v>4472.9039410479481</v>
      </c>
      <c r="R43" s="77">
        <v>4640.8117043071952</v>
      </c>
      <c r="S43" s="77">
        <v>4429.0173091324586</v>
      </c>
      <c r="T43" s="100"/>
      <c r="U43"/>
      <c r="V43"/>
      <c r="W43"/>
      <c r="X43"/>
      <c r="Y43"/>
      <c r="Z43"/>
      <c r="AA43"/>
      <c r="AB43"/>
      <c r="AC43"/>
      <c r="AD43"/>
      <c r="AE43"/>
      <c r="AF43"/>
      <c r="AG43"/>
      <c r="AH43"/>
      <c r="AI43"/>
      <c r="AJ43"/>
      <c r="AK43"/>
      <c r="AL43"/>
      <c r="AM43"/>
      <c r="AN43"/>
      <c r="AO43"/>
    </row>
    <row r="44" spans="1:41" ht="15">
      <c r="A44" s="91"/>
      <c r="B44" s="98" t="s">
        <v>28</v>
      </c>
      <c r="C44" s="98" t="s">
        <v>24</v>
      </c>
      <c r="D44" s="77">
        <v>1809.5356240472802</v>
      </c>
      <c r="E44" s="77">
        <v>1811.1554882940675</v>
      </c>
      <c r="F44" s="77">
        <v>1809.3883636612086</v>
      </c>
      <c r="G44" s="77">
        <v>1838.104138945162</v>
      </c>
      <c r="H44" s="77">
        <v>1890.5288363866359</v>
      </c>
      <c r="I44" s="77">
        <v>1806.5672955159323</v>
      </c>
      <c r="J44" s="77">
        <v>1920.4287367211452</v>
      </c>
      <c r="K44" s="77">
        <v>1987.9694724232154</v>
      </c>
      <c r="L44" s="77">
        <v>2030.5626224644157</v>
      </c>
      <c r="M44" s="77">
        <v>2067.3163623798036</v>
      </c>
      <c r="N44" s="77">
        <v>2362.0177207474553</v>
      </c>
      <c r="O44" s="77">
        <v>2460.8486490917403</v>
      </c>
      <c r="P44" s="77">
        <v>2520.0396418703217</v>
      </c>
      <c r="Q44" s="77">
        <v>2561.229331657481</v>
      </c>
      <c r="R44" s="77">
        <v>2589.5161813047257</v>
      </c>
      <c r="S44" s="77">
        <v>2392.5141705951228</v>
      </c>
      <c r="T44" s="100"/>
      <c r="U44"/>
      <c r="V44"/>
      <c r="W44"/>
      <c r="X44"/>
      <c r="Y44"/>
      <c r="Z44"/>
      <c r="AA44"/>
      <c r="AB44"/>
      <c r="AC44"/>
      <c r="AD44"/>
      <c r="AE44"/>
      <c r="AF44"/>
      <c r="AG44"/>
      <c r="AH44"/>
      <c r="AI44"/>
      <c r="AJ44"/>
      <c r="AK44"/>
      <c r="AL44"/>
      <c r="AM44"/>
      <c r="AN44"/>
      <c r="AO44"/>
    </row>
    <row r="45" spans="1:41" ht="15">
      <c r="A45" s="91"/>
      <c r="B45" s="98" t="s">
        <v>40</v>
      </c>
      <c r="C45" s="98" t="s">
        <v>41</v>
      </c>
      <c r="D45" s="29">
        <v>504.24940820351662</v>
      </c>
      <c r="E45" s="29">
        <v>513.93254428999546</v>
      </c>
      <c r="F45" s="29">
        <v>561.44817303752484</v>
      </c>
      <c r="G45" s="29">
        <v>601.54145588776964</v>
      </c>
      <c r="H45" s="29">
        <v>675.87667858823397</v>
      </c>
      <c r="I45" s="29">
        <v>755.85443090948343</v>
      </c>
      <c r="J45" s="29">
        <v>799.17402251902058</v>
      </c>
      <c r="K45" s="29">
        <v>894.05813193703875</v>
      </c>
      <c r="L45" s="29">
        <v>962.47968675239747</v>
      </c>
      <c r="M45" s="29">
        <v>994.97194404067557</v>
      </c>
      <c r="N45" s="29">
        <v>1012.0196509678652</v>
      </c>
      <c r="O45" s="29">
        <v>1011.8919000430758</v>
      </c>
      <c r="P45" s="29">
        <v>1002.589291195824</v>
      </c>
      <c r="Q45" s="29">
        <v>988.0881694680163</v>
      </c>
      <c r="R45" s="77">
        <v>1009.0068010515305</v>
      </c>
      <c r="S45" s="77">
        <v>1032.1263044143673</v>
      </c>
      <c r="T45" s="100"/>
      <c r="U45"/>
      <c r="V45"/>
      <c r="W45"/>
      <c r="X45"/>
      <c r="Y45"/>
      <c r="Z45"/>
      <c r="AA45"/>
      <c r="AB45"/>
      <c r="AC45"/>
      <c r="AD45"/>
      <c r="AE45"/>
      <c r="AF45"/>
      <c r="AG45"/>
      <c r="AH45"/>
      <c r="AI45"/>
      <c r="AJ45"/>
      <c r="AK45"/>
      <c r="AL45"/>
      <c r="AM45"/>
      <c r="AN45"/>
      <c r="AO45"/>
    </row>
    <row r="46" spans="1:41" ht="15.75" thickBot="1">
      <c r="A46" s="91"/>
      <c r="B46" s="96" t="s">
        <v>59</v>
      </c>
      <c r="C46" s="96"/>
      <c r="D46" s="99">
        <f>SUM(D32:D45)</f>
        <v>43324.648915084217</v>
      </c>
      <c r="E46" s="99">
        <f t="shared" ref="E46:O46" si="0">SUM(E32:E45)</f>
        <v>46005.914070675128</v>
      </c>
      <c r="F46" s="99">
        <f t="shared" si="0"/>
        <v>48756.0821860793</v>
      </c>
      <c r="G46" s="99">
        <f t="shared" si="0"/>
        <v>51500.440423242937</v>
      </c>
      <c r="H46" s="99">
        <f t="shared" si="0"/>
        <v>57503.065620194029</v>
      </c>
      <c r="I46" s="99">
        <f t="shared" si="0"/>
        <v>63478.719210135787</v>
      </c>
      <c r="J46" s="99">
        <f t="shared" si="0"/>
        <v>69181.211677046609</v>
      </c>
      <c r="K46" s="99">
        <f t="shared" si="0"/>
        <v>74734.310072755281</v>
      </c>
      <c r="L46" s="99">
        <f t="shared" si="0"/>
        <v>79915.384994564942</v>
      </c>
      <c r="M46" s="99">
        <f t="shared" si="0"/>
        <v>79427.52255438565</v>
      </c>
      <c r="N46" s="99">
        <f t="shared" si="0"/>
        <v>76430.007329259606</v>
      </c>
      <c r="O46" s="99">
        <f t="shared" si="0"/>
        <v>78312.244090638109</v>
      </c>
      <c r="P46" s="99">
        <f>SUM(P32:P45)</f>
        <v>79750.018225754553</v>
      </c>
      <c r="Q46" s="99">
        <f>SUM(Q32:Q45)</f>
        <v>80938.309348730865</v>
      </c>
      <c r="R46" s="99">
        <f>SUM(R32:R45)</f>
        <v>81324.142012795972</v>
      </c>
      <c r="S46" s="99">
        <f>SUM(S32:S45)</f>
        <v>79818.148027558287</v>
      </c>
      <c r="T46" s="100"/>
      <c r="U46"/>
      <c r="V46"/>
      <c r="W46"/>
      <c r="X46"/>
      <c r="Y46"/>
      <c r="Z46"/>
      <c r="AA46"/>
      <c r="AB46"/>
      <c r="AC46"/>
      <c r="AD46"/>
      <c r="AE46"/>
      <c r="AF46"/>
      <c r="AG46"/>
      <c r="AH46"/>
      <c r="AI46"/>
      <c r="AJ46"/>
      <c r="AK46"/>
      <c r="AL46"/>
      <c r="AM46"/>
      <c r="AN46"/>
      <c r="AO46"/>
    </row>
    <row r="47" spans="1:41" ht="15">
      <c r="A47" s="91"/>
      <c r="B47" s="91"/>
      <c r="C47" s="91"/>
      <c r="D47" s="91"/>
      <c r="E47" s="91"/>
      <c r="F47" s="91"/>
      <c r="G47" s="91"/>
      <c r="H47" s="91"/>
      <c r="I47" s="91"/>
      <c r="J47" s="91"/>
      <c r="K47" s="91"/>
      <c r="L47" s="91"/>
      <c r="M47" s="91"/>
      <c r="N47" s="91"/>
      <c r="O47" s="91"/>
      <c r="P47" s="91"/>
      <c r="Q47" s="91"/>
      <c r="R47" s="91"/>
      <c r="S47" s="91"/>
      <c r="T47" s="100"/>
      <c r="U47"/>
      <c r="V47"/>
      <c r="W47"/>
      <c r="X47"/>
      <c r="Y47"/>
      <c r="Z47"/>
      <c r="AA47"/>
      <c r="AB47"/>
      <c r="AC47"/>
      <c r="AD47"/>
      <c r="AE47"/>
      <c r="AF47"/>
      <c r="AG47"/>
      <c r="AH47"/>
      <c r="AI47"/>
      <c r="AJ47"/>
      <c r="AK47"/>
      <c r="AL47"/>
      <c r="AM47"/>
      <c r="AN47"/>
      <c r="AO47"/>
    </row>
    <row r="48" spans="1:41" ht="15">
      <c r="A48" s="91"/>
      <c r="B48" s="245" t="s">
        <v>35</v>
      </c>
      <c r="C48" s="249"/>
      <c r="D48" s="249"/>
      <c r="E48" s="249"/>
      <c r="F48" s="249"/>
      <c r="G48" s="249"/>
      <c r="H48" s="249"/>
      <c r="I48" s="249"/>
      <c r="J48" s="249"/>
      <c r="K48" s="249"/>
      <c r="L48" s="249"/>
      <c r="M48" s="249"/>
      <c r="N48" s="249"/>
      <c r="O48" s="249"/>
      <c r="P48" s="249"/>
      <c r="Q48" s="249"/>
      <c r="R48" s="246"/>
      <c r="S48" s="247"/>
      <c r="T48" s="100"/>
      <c r="U48"/>
      <c r="V48"/>
      <c r="W48"/>
      <c r="X48"/>
      <c r="Y48"/>
      <c r="Z48"/>
      <c r="AA48"/>
      <c r="AB48"/>
      <c r="AC48"/>
      <c r="AD48"/>
      <c r="AE48"/>
      <c r="AF48"/>
      <c r="AG48"/>
      <c r="AH48"/>
      <c r="AI48"/>
      <c r="AJ48"/>
      <c r="AK48"/>
      <c r="AL48"/>
      <c r="AM48"/>
      <c r="AN48"/>
      <c r="AO48"/>
    </row>
    <row r="49" spans="1:41" ht="17.25" customHeight="1">
      <c r="A49" s="91"/>
      <c r="B49" s="278" t="s">
        <v>91</v>
      </c>
      <c r="C49" s="279"/>
      <c r="D49" s="279"/>
      <c r="E49" s="279"/>
      <c r="F49" s="279"/>
      <c r="G49" s="279"/>
      <c r="H49" s="279"/>
      <c r="I49" s="279"/>
      <c r="J49" s="279"/>
      <c r="K49" s="279"/>
      <c r="L49" s="279"/>
      <c r="M49" s="279"/>
      <c r="N49" s="279"/>
      <c r="O49" s="279"/>
      <c r="P49" s="279"/>
      <c r="Q49" s="279"/>
      <c r="R49" s="279"/>
      <c r="S49" s="250"/>
      <c r="T49" s="100"/>
      <c r="U49"/>
      <c r="V49"/>
      <c r="W49"/>
      <c r="X49"/>
      <c r="Y49"/>
      <c r="Z49"/>
      <c r="AA49"/>
      <c r="AB49"/>
      <c r="AC49"/>
      <c r="AD49"/>
      <c r="AE49"/>
      <c r="AF49"/>
      <c r="AG49"/>
      <c r="AH49"/>
      <c r="AI49"/>
      <c r="AJ49"/>
      <c r="AK49"/>
      <c r="AL49"/>
      <c r="AM49"/>
      <c r="AN49"/>
      <c r="AO49"/>
    </row>
    <row r="50" spans="1:41" ht="17.25" customHeight="1">
      <c r="A50" s="91"/>
      <c r="B50" s="281"/>
      <c r="C50" s="282"/>
      <c r="D50" s="282"/>
      <c r="E50" s="282"/>
      <c r="F50" s="282"/>
      <c r="G50" s="282"/>
      <c r="H50" s="282"/>
      <c r="I50" s="282"/>
      <c r="J50" s="282"/>
      <c r="K50" s="282"/>
      <c r="L50" s="282"/>
      <c r="M50" s="282"/>
      <c r="N50" s="282"/>
      <c r="O50" s="282"/>
      <c r="P50" s="282"/>
      <c r="Q50" s="282"/>
      <c r="R50" s="282"/>
      <c r="S50" s="251"/>
      <c r="T50" s="100"/>
      <c r="U50"/>
      <c r="V50"/>
      <c r="W50"/>
      <c r="X50"/>
      <c r="Y50"/>
      <c r="Z50"/>
      <c r="AA50"/>
      <c r="AB50"/>
      <c r="AC50"/>
      <c r="AD50"/>
      <c r="AE50"/>
      <c r="AF50"/>
      <c r="AG50"/>
      <c r="AH50"/>
      <c r="AI50"/>
      <c r="AJ50"/>
      <c r="AK50"/>
      <c r="AL50"/>
      <c r="AM50"/>
      <c r="AN50"/>
      <c r="AO50"/>
    </row>
    <row r="51" spans="1:41" ht="15">
      <c r="A51" s="91"/>
      <c r="B51" s="91"/>
      <c r="C51" s="91"/>
      <c r="D51" s="91"/>
      <c r="E51" s="91"/>
      <c r="F51" s="91"/>
      <c r="G51" s="91"/>
      <c r="H51" s="91"/>
      <c r="I51" s="91"/>
      <c r="J51" s="91"/>
      <c r="K51" s="91"/>
      <c r="L51" s="91"/>
      <c r="M51" s="91"/>
      <c r="N51" s="91"/>
      <c r="O51" s="91"/>
      <c r="P51" s="91"/>
      <c r="Q51" s="91"/>
      <c r="R51" s="91"/>
      <c r="S51" s="91"/>
      <c r="T51" s="100"/>
      <c r="U51"/>
      <c r="V51"/>
      <c r="W51"/>
      <c r="X51"/>
      <c r="Y51"/>
      <c r="Z51"/>
      <c r="AA51"/>
      <c r="AB51"/>
      <c r="AC51"/>
      <c r="AD51"/>
      <c r="AE51"/>
      <c r="AF51"/>
      <c r="AG51"/>
      <c r="AH51"/>
      <c r="AI51"/>
      <c r="AJ51"/>
      <c r="AK51"/>
      <c r="AL51"/>
      <c r="AM51"/>
      <c r="AN51"/>
      <c r="AO51"/>
    </row>
    <row r="52" spans="1:41" ht="21.75" customHeight="1">
      <c r="A52" s="91"/>
      <c r="B52" s="82" t="s">
        <v>45</v>
      </c>
      <c r="C52" s="91"/>
      <c r="D52" s="91"/>
      <c r="E52" s="91"/>
      <c r="F52" s="91"/>
      <c r="G52" s="91"/>
      <c r="H52" s="91"/>
      <c r="I52" s="91"/>
      <c r="J52" s="91"/>
      <c r="K52" s="91"/>
      <c r="L52" s="91"/>
      <c r="M52" s="91"/>
      <c r="N52" s="91"/>
      <c r="O52" s="91"/>
      <c r="P52" s="91"/>
      <c r="Q52" s="91"/>
      <c r="R52" s="91"/>
      <c r="S52" s="91"/>
      <c r="T52" s="100"/>
      <c r="U52"/>
      <c r="V52"/>
      <c r="W52"/>
      <c r="X52"/>
      <c r="Y52"/>
      <c r="Z52"/>
      <c r="AA52"/>
      <c r="AB52"/>
      <c r="AC52"/>
      <c r="AD52"/>
      <c r="AE52"/>
      <c r="AF52"/>
      <c r="AG52"/>
      <c r="AH52"/>
      <c r="AI52"/>
      <c r="AJ52"/>
      <c r="AK52"/>
      <c r="AL52"/>
      <c r="AM52"/>
      <c r="AN52"/>
      <c r="AO52"/>
    </row>
    <row r="53" spans="1:41" ht="15.75" thickBot="1">
      <c r="A53" s="91"/>
      <c r="B53" s="96" t="s">
        <v>166</v>
      </c>
      <c r="C53" s="96" t="s">
        <v>0</v>
      </c>
      <c r="D53" s="97" t="s">
        <v>1</v>
      </c>
      <c r="E53" s="97" t="s">
        <v>2</v>
      </c>
      <c r="F53" s="97" t="s">
        <v>3</v>
      </c>
      <c r="G53" s="97" t="s">
        <v>4</v>
      </c>
      <c r="H53" s="97" t="s">
        <v>5</v>
      </c>
      <c r="I53" s="97" t="s">
        <v>6</v>
      </c>
      <c r="J53" s="97" t="s">
        <v>7</v>
      </c>
      <c r="K53" s="97" t="s">
        <v>8</v>
      </c>
      <c r="L53" s="97" t="s">
        <v>9</v>
      </c>
      <c r="M53" s="97" t="s">
        <v>10</v>
      </c>
      <c r="N53" s="97">
        <v>2016</v>
      </c>
      <c r="O53" s="97">
        <v>2017</v>
      </c>
      <c r="P53" s="97">
        <v>2018</v>
      </c>
      <c r="Q53" s="97" t="s">
        <v>32</v>
      </c>
      <c r="R53" s="97" t="s">
        <v>33</v>
      </c>
      <c r="S53" s="97" t="s">
        <v>34</v>
      </c>
      <c r="T53" s="100"/>
      <c r="U53"/>
      <c r="V53"/>
      <c r="W53"/>
      <c r="X53"/>
      <c r="Y53"/>
      <c r="Z53"/>
      <c r="AA53"/>
      <c r="AB53"/>
      <c r="AC53"/>
      <c r="AD53"/>
      <c r="AE53"/>
      <c r="AF53"/>
      <c r="AG53"/>
      <c r="AH53"/>
      <c r="AI53"/>
      <c r="AJ53"/>
      <c r="AK53"/>
      <c r="AL53"/>
      <c r="AM53"/>
      <c r="AN53"/>
      <c r="AO53"/>
    </row>
    <row r="54" spans="1:41" ht="15">
      <c r="A54" s="91"/>
      <c r="B54" s="98" t="s">
        <v>43</v>
      </c>
      <c r="C54" s="98" t="s">
        <v>11</v>
      </c>
      <c r="D54" s="77">
        <v>727.39191243238861</v>
      </c>
      <c r="E54" s="77">
        <v>750.92832650493244</v>
      </c>
      <c r="F54" s="77">
        <v>760.81240445630601</v>
      </c>
      <c r="G54" s="77">
        <v>759.88713714548624</v>
      </c>
      <c r="H54" s="77">
        <v>697.49250351755131</v>
      </c>
      <c r="I54" s="77">
        <v>731.55101098130842</v>
      </c>
      <c r="J54" s="77">
        <v>751.26751979963672</v>
      </c>
      <c r="K54" s="77">
        <v>762.59750111354151</v>
      </c>
      <c r="L54" s="77">
        <v>779.7968496900221</v>
      </c>
      <c r="M54" s="77">
        <v>975.79349526333283</v>
      </c>
      <c r="N54" s="77">
        <v>979.8773764352926</v>
      </c>
      <c r="O54" s="77">
        <v>976.11937738825895</v>
      </c>
      <c r="P54" s="77">
        <v>987.615994300799</v>
      </c>
      <c r="Q54" s="77">
        <v>999.75699008564345</v>
      </c>
      <c r="R54" s="77">
        <v>999.23547977035969</v>
      </c>
      <c r="S54" s="77">
        <v>981.18719885504129</v>
      </c>
      <c r="T54" s="100"/>
      <c r="U54"/>
      <c r="V54"/>
      <c r="W54"/>
      <c r="X54"/>
      <c r="Y54"/>
      <c r="Z54"/>
      <c r="AA54"/>
      <c r="AB54"/>
      <c r="AC54"/>
      <c r="AD54"/>
      <c r="AE54"/>
      <c r="AF54"/>
      <c r="AG54"/>
      <c r="AH54"/>
      <c r="AI54"/>
      <c r="AJ54"/>
      <c r="AK54"/>
      <c r="AL54"/>
      <c r="AM54"/>
      <c r="AN54"/>
      <c r="AO54"/>
    </row>
    <row r="55" spans="1:41" ht="15">
      <c r="A55" s="91"/>
      <c r="B55" s="98" t="s">
        <v>12</v>
      </c>
      <c r="C55" s="98" t="s">
        <v>13</v>
      </c>
      <c r="D55" s="77">
        <v>6898.4543070859118</v>
      </c>
      <c r="E55" s="77">
        <v>7626.3944916432765</v>
      </c>
      <c r="F55" s="77">
        <v>8420.1618739997339</v>
      </c>
      <c r="G55" s="77">
        <v>9261.469410213118</v>
      </c>
      <c r="H55" s="77">
        <v>11919.025018606922</v>
      </c>
      <c r="I55" s="77">
        <v>13424.288399151852</v>
      </c>
      <c r="J55" s="77">
        <v>14931.443808732634</v>
      </c>
      <c r="K55" s="77">
        <v>15837.599007835277</v>
      </c>
      <c r="L55" s="77">
        <v>16065.153972737622</v>
      </c>
      <c r="M55" s="77">
        <v>16109.587021369145</v>
      </c>
      <c r="N55" s="77">
        <v>15870.834735738368</v>
      </c>
      <c r="O55" s="77">
        <v>15761.548601691355</v>
      </c>
      <c r="P55" s="77">
        <v>15833.090681610202</v>
      </c>
      <c r="Q55" s="77">
        <v>16107.061530283121</v>
      </c>
      <c r="R55" s="77">
        <v>16260.280064907569</v>
      </c>
      <c r="S55" s="77">
        <v>16114.47227667</v>
      </c>
      <c r="T55" s="100"/>
      <c r="U55"/>
      <c r="V55"/>
      <c r="W55"/>
      <c r="X55"/>
      <c r="Y55"/>
      <c r="Z55"/>
      <c r="AA55"/>
      <c r="AB55"/>
      <c r="AC55"/>
      <c r="AD55"/>
      <c r="AE55"/>
      <c r="AF55"/>
      <c r="AG55"/>
      <c r="AH55"/>
      <c r="AI55"/>
      <c r="AJ55"/>
      <c r="AK55"/>
      <c r="AL55"/>
      <c r="AM55"/>
      <c r="AN55"/>
      <c r="AO55"/>
    </row>
    <row r="56" spans="1:41" ht="15">
      <c r="A56" s="91"/>
      <c r="B56" s="98" t="s">
        <v>14</v>
      </c>
      <c r="C56" s="98" t="s">
        <v>13</v>
      </c>
      <c r="D56" s="77">
        <v>3799.4485983477439</v>
      </c>
      <c r="E56" s="77">
        <v>4094.8704670362786</v>
      </c>
      <c r="F56" s="77">
        <v>4344.9026612317057</v>
      </c>
      <c r="G56" s="77">
        <v>4683.2675699748306</v>
      </c>
      <c r="H56" s="77">
        <v>4911.5228042500921</v>
      </c>
      <c r="I56" s="77">
        <v>5262.6747419854028</v>
      </c>
      <c r="J56" s="77">
        <v>5756.2668798239683</v>
      </c>
      <c r="K56" s="77">
        <v>6158.4341894271829</v>
      </c>
      <c r="L56" s="77">
        <v>6275.8119195093423</v>
      </c>
      <c r="M56" s="77">
        <v>6467.9429231354898</v>
      </c>
      <c r="N56" s="77">
        <v>6463.2072273257918</v>
      </c>
      <c r="O56" s="77">
        <v>6419.534019787372</v>
      </c>
      <c r="P56" s="77">
        <v>6548.2674142826518</v>
      </c>
      <c r="Q56" s="77">
        <v>6703.3935644721405</v>
      </c>
      <c r="R56" s="77">
        <v>6765.7851051650323</v>
      </c>
      <c r="S56" s="77">
        <v>6947.0973242307682</v>
      </c>
      <c r="T56" s="100"/>
      <c r="U56"/>
      <c r="V56"/>
      <c r="W56"/>
      <c r="X56"/>
      <c r="Y56"/>
      <c r="Z56"/>
      <c r="AA56"/>
      <c r="AB56"/>
      <c r="AC56"/>
      <c r="AD56"/>
      <c r="AE56"/>
      <c r="AF56"/>
      <c r="AG56"/>
      <c r="AH56"/>
      <c r="AI56"/>
      <c r="AJ56"/>
      <c r="AK56"/>
      <c r="AL56"/>
      <c r="AM56"/>
      <c r="AN56"/>
      <c r="AO56"/>
    </row>
    <row r="57" spans="1:41" ht="15">
      <c r="A57" s="91"/>
      <c r="B57" s="98" t="s">
        <v>15</v>
      </c>
      <c r="C57" s="98" t="s">
        <v>13</v>
      </c>
      <c r="D57" s="77">
        <v>4099.1148416152591</v>
      </c>
      <c r="E57" s="77">
        <v>4507.1279489544695</v>
      </c>
      <c r="F57" s="77">
        <v>4956.5206636361972</v>
      </c>
      <c r="G57" s="77">
        <v>5482.1515105572626</v>
      </c>
      <c r="H57" s="77">
        <v>6007.525533105324</v>
      </c>
      <c r="I57" s="77">
        <v>6519.5528892699731</v>
      </c>
      <c r="J57" s="77">
        <v>7092.3683820512988</v>
      </c>
      <c r="K57" s="77">
        <v>7493.9149175784287</v>
      </c>
      <c r="L57" s="77">
        <v>7617.1420496204855</v>
      </c>
      <c r="M57" s="77">
        <v>7852.4071392328178</v>
      </c>
      <c r="N57" s="77">
        <v>7985.6988559795927</v>
      </c>
      <c r="O57" s="77">
        <v>8086.2926784488654</v>
      </c>
      <c r="P57" s="77">
        <v>8163.409313458229</v>
      </c>
      <c r="Q57" s="77">
        <v>8325.1549398490297</v>
      </c>
      <c r="R57" s="77">
        <v>8523.4556034694142</v>
      </c>
      <c r="S57" s="77">
        <v>8599.6955374668905</v>
      </c>
      <c r="T57" s="100"/>
      <c r="U57"/>
      <c r="V57"/>
      <c r="W57"/>
      <c r="X57"/>
      <c r="Y57"/>
      <c r="Z57"/>
      <c r="AA57"/>
      <c r="AB57"/>
      <c r="AC57"/>
      <c r="AD57"/>
      <c r="AE57"/>
      <c r="AF57"/>
      <c r="AG57"/>
      <c r="AH57"/>
      <c r="AI57"/>
      <c r="AJ57"/>
      <c r="AK57"/>
      <c r="AL57"/>
      <c r="AM57"/>
      <c r="AN57"/>
      <c r="AO57"/>
    </row>
    <row r="58" spans="1:41" ht="15">
      <c r="A58" s="91"/>
      <c r="B58" s="98" t="s">
        <v>16</v>
      </c>
      <c r="C58" s="98" t="s">
        <v>17</v>
      </c>
      <c r="D58" s="77">
        <v>6940.0597937536058</v>
      </c>
      <c r="E58" s="77">
        <v>7588.6009379189827</v>
      </c>
      <c r="F58" s="77">
        <v>8127.7379219115564</v>
      </c>
      <c r="G58" s="77">
        <v>8830.1064367499876</v>
      </c>
      <c r="H58" s="77">
        <v>9706.7156905583306</v>
      </c>
      <c r="I58" s="77">
        <v>10574.623675649691</v>
      </c>
      <c r="J58" s="77">
        <v>11337.18465602471</v>
      </c>
      <c r="K58" s="77">
        <v>11996.688850668621</v>
      </c>
      <c r="L58" s="77">
        <v>12453.120459421672</v>
      </c>
      <c r="M58" s="77">
        <v>12283.483563263006</v>
      </c>
      <c r="N58" s="77">
        <v>12481.699679072075</v>
      </c>
      <c r="O58" s="77">
        <v>12641.991756211022</v>
      </c>
      <c r="P58" s="77">
        <v>12749.763494915769</v>
      </c>
      <c r="Q58" s="77">
        <v>12821.617300593709</v>
      </c>
      <c r="R58" s="77">
        <v>12985.331345963903</v>
      </c>
      <c r="S58" s="77">
        <v>12959.219647012182</v>
      </c>
      <c r="T58" s="100"/>
      <c r="U58"/>
      <c r="V58"/>
      <c r="W58"/>
      <c r="X58"/>
      <c r="Y58"/>
      <c r="Z58"/>
      <c r="AA58"/>
      <c r="AB58"/>
      <c r="AC58"/>
      <c r="AD58"/>
      <c r="AE58"/>
      <c r="AF58"/>
      <c r="AG58"/>
      <c r="AH58"/>
      <c r="AI58"/>
      <c r="AJ58"/>
      <c r="AK58"/>
      <c r="AL58"/>
      <c r="AM58"/>
      <c r="AN58"/>
      <c r="AO58"/>
    </row>
    <row r="59" spans="1:41" ht="15">
      <c r="A59" s="91"/>
      <c r="B59" s="98" t="s">
        <v>18</v>
      </c>
      <c r="C59" s="98" t="s">
        <v>17</v>
      </c>
      <c r="D59" s="77">
        <v>6475.7965261691597</v>
      </c>
      <c r="E59" s="77">
        <v>7109.5359801564036</v>
      </c>
      <c r="F59" s="77">
        <v>7619.8534075278958</v>
      </c>
      <c r="G59" s="77">
        <v>8191.1881746182089</v>
      </c>
      <c r="H59" s="77">
        <v>8820.3675773779742</v>
      </c>
      <c r="I59" s="77">
        <v>9371.127967509341</v>
      </c>
      <c r="J59" s="77">
        <v>9838.6507100386589</v>
      </c>
      <c r="K59" s="77">
        <v>10363.721558467349</v>
      </c>
      <c r="L59" s="77">
        <v>10740.837829928652</v>
      </c>
      <c r="M59" s="77">
        <v>10854.720937914701</v>
      </c>
      <c r="N59" s="77">
        <v>11056.179985048058</v>
      </c>
      <c r="O59" s="77">
        <v>11188.352303587048</v>
      </c>
      <c r="P59" s="77">
        <v>11298.39322228779</v>
      </c>
      <c r="Q59" s="77">
        <v>11444.536463711931</v>
      </c>
      <c r="R59" s="77">
        <v>11633.093805828259</v>
      </c>
      <c r="S59" s="77">
        <v>11907.903511791666</v>
      </c>
      <c r="T59" s="100"/>
      <c r="U59"/>
      <c r="V59"/>
      <c r="W59"/>
      <c r="X59"/>
      <c r="Y59"/>
      <c r="Z59"/>
      <c r="AA59"/>
      <c r="AB59"/>
      <c r="AC59"/>
      <c r="AD59"/>
      <c r="AE59"/>
      <c r="AF59"/>
      <c r="AG59"/>
      <c r="AH59"/>
      <c r="AI59"/>
      <c r="AJ59"/>
      <c r="AK59"/>
      <c r="AL59"/>
      <c r="AM59"/>
      <c r="AN59"/>
      <c r="AO59"/>
    </row>
    <row r="60" spans="1:41" ht="15">
      <c r="A60" s="91"/>
      <c r="B60" s="98" t="s">
        <v>19</v>
      </c>
      <c r="C60" s="98" t="s">
        <v>20</v>
      </c>
      <c r="D60" s="77">
        <v>3759.5242000426865</v>
      </c>
      <c r="E60" s="77">
        <v>3722.031692248097</v>
      </c>
      <c r="F60" s="77">
        <v>3671.4779215951339</v>
      </c>
      <c r="G60" s="77">
        <v>3669.9369173772743</v>
      </c>
      <c r="H60" s="77">
        <v>3577.9838410998045</v>
      </c>
      <c r="I60" s="77">
        <v>3697.5989680975895</v>
      </c>
      <c r="J60" s="77">
        <v>3864.4623394481218</v>
      </c>
      <c r="K60" s="77">
        <v>4015.6985907530952</v>
      </c>
      <c r="L60" s="77">
        <v>4093.472542137707</v>
      </c>
      <c r="M60" s="77">
        <v>4154.0659946984979</v>
      </c>
      <c r="N60" s="77">
        <v>4200.3290942467911</v>
      </c>
      <c r="O60" s="77">
        <v>4189.1657424877603</v>
      </c>
      <c r="P60" s="77">
        <v>4274.8746697408869</v>
      </c>
      <c r="Q60" s="77">
        <v>4349.7119203221237</v>
      </c>
      <c r="R60" s="77">
        <v>4398.5129961205967</v>
      </c>
      <c r="S60" s="77">
        <v>4392.4502533097102</v>
      </c>
      <c r="T60" s="100"/>
      <c r="U60"/>
      <c r="V60"/>
      <c r="W60"/>
      <c r="X60"/>
      <c r="Y60"/>
      <c r="Z60"/>
      <c r="AA60"/>
      <c r="AB60"/>
      <c r="AC60"/>
      <c r="AD60"/>
      <c r="AE60"/>
      <c r="AF60"/>
      <c r="AG60"/>
      <c r="AH60"/>
      <c r="AI60"/>
      <c r="AJ60"/>
      <c r="AK60"/>
      <c r="AL60"/>
      <c r="AM60"/>
      <c r="AN60"/>
      <c r="AO60"/>
    </row>
    <row r="61" spans="1:41" ht="15">
      <c r="A61" s="91"/>
      <c r="B61" s="98" t="s">
        <v>21</v>
      </c>
      <c r="C61" s="98" t="s">
        <v>22</v>
      </c>
      <c r="D61" s="77">
        <v>1200.083231018373</v>
      </c>
      <c r="E61" s="77">
        <v>1337.8170181703006</v>
      </c>
      <c r="F61" s="77">
        <v>1390.3083258117078</v>
      </c>
      <c r="G61" s="77">
        <v>1497.1040513786638</v>
      </c>
      <c r="H61" s="77">
        <v>1579.0097160337066</v>
      </c>
      <c r="I61" s="77">
        <v>1651.4873132199759</v>
      </c>
      <c r="J61" s="77">
        <v>1703.1921924427152</v>
      </c>
      <c r="K61" s="77">
        <v>1709.5243485032242</v>
      </c>
      <c r="L61" s="77">
        <v>1719.4369938671109</v>
      </c>
      <c r="M61" s="77">
        <v>1716.4233897825532</v>
      </c>
      <c r="N61" s="77">
        <v>1737.6753311688281</v>
      </c>
      <c r="O61" s="77">
        <v>1720.8733263431907</v>
      </c>
      <c r="P61" s="77">
        <v>1803.6548809057804</v>
      </c>
      <c r="Q61" s="77">
        <v>1819.1739274699162</v>
      </c>
      <c r="R61" s="77">
        <v>1836.6677941490582</v>
      </c>
      <c r="S61" s="77">
        <v>1865.739646516776</v>
      </c>
      <c r="T61" s="100"/>
      <c r="U61"/>
      <c r="V61"/>
      <c r="W61"/>
      <c r="X61"/>
      <c r="Y61"/>
      <c r="Z61"/>
      <c r="AA61"/>
      <c r="AB61"/>
      <c r="AC61"/>
      <c r="AD61"/>
      <c r="AE61"/>
      <c r="AF61"/>
      <c r="AG61"/>
      <c r="AH61"/>
      <c r="AI61"/>
      <c r="AJ61"/>
      <c r="AK61"/>
      <c r="AL61"/>
      <c r="AM61"/>
      <c r="AN61"/>
      <c r="AO61"/>
    </row>
    <row r="62" spans="1:41" ht="15">
      <c r="A62" s="91"/>
      <c r="B62" s="98" t="s">
        <v>23</v>
      </c>
      <c r="C62" s="98" t="s">
        <v>24</v>
      </c>
      <c r="D62" s="77">
        <v>1956.0087861892771</v>
      </c>
      <c r="E62" s="77">
        <v>2054.2345649661393</v>
      </c>
      <c r="F62" s="77">
        <v>2115.52906637058</v>
      </c>
      <c r="G62" s="77">
        <v>2360.2671898513527</v>
      </c>
      <c r="H62" s="77">
        <v>2556.9770563131724</v>
      </c>
      <c r="I62" s="77">
        <v>2687.8717845769911</v>
      </c>
      <c r="J62" s="77">
        <v>2963.283072445056</v>
      </c>
      <c r="K62" s="77">
        <v>3236.2821924660825</v>
      </c>
      <c r="L62" s="77">
        <v>3519.3891887826335</v>
      </c>
      <c r="M62" s="77">
        <v>3752.6680524662811</v>
      </c>
      <c r="N62" s="77">
        <v>3896.3912711413336</v>
      </c>
      <c r="O62" s="77">
        <v>4033.1002242238737</v>
      </c>
      <c r="P62" s="77">
        <v>4218.7868997154128</v>
      </c>
      <c r="Q62" s="77">
        <v>4398.1380777900667</v>
      </c>
      <c r="R62" s="77">
        <v>4536.4337305872186</v>
      </c>
      <c r="S62" s="77">
        <v>4657.4493990354204</v>
      </c>
      <c r="T62" s="100"/>
      <c r="U62"/>
      <c r="V62"/>
      <c r="W62"/>
      <c r="X62"/>
      <c r="Y62"/>
      <c r="Z62"/>
      <c r="AA62"/>
      <c r="AB62"/>
      <c r="AC62"/>
      <c r="AD62"/>
      <c r="AE62"/>
      <c r="AF62"/>
      <c r="AG62"/>
      <c r="AH62"/>
      <c r="AI62"/>
      <c r="AJ62"/>
      <c r="AK62"/>
      <c r="AL62"/>
      <c r="AM62"/>
      <c r="AN62"/>
      <c r="AO62"/>
    </row>
    <row r="63" spans="1:41" ht="15">
      <c r="A63" s="91"/>
      <c r="B63" s="98" t="s">
        <v>25</v>
      </c>
      <c r="C63" s="98" t="s">
        <v>24</v>
      </c>
      <c r="D63" s="77">
        <v>1440.9212836102035</v>
      </c>
      <c r="E63" s="77">
        <v>1474.5924347750733</v>
      </c>
      <c r="F63" s="77">
        <v>1441.4911134904605</v>
      </c>
      <c r="G63" s="77">
        <v>1527.4402233994472</v>
      </c>
      <c r="H63" s="77">
        <v>1572.2788740841138</v>
      </c>
      <c r="I63" s="77">
        <v>1646.8208967386245</v>
      </c>
      <c r="J63" s="77">
        <v>1722.1313965749544</v>
      </c>
      <c r="K63" s="77">
        <v>1790.0190929805919</v>
      </c>
      <c r="L63" s="77">
        <v>1866.3160807286879</v>
      </c>
      <c r="M63" s="77">
        <v>1921.9895532442858</v>
      </c>
      <c r="N63" s="77">
        <v>1957.2417611492233</v>
      </c>
      <c r="O63" s="77">
        <v>1926.88075091378</v>
      </c>
      <c r="P63" s="77">
        <v>1917.9953114193149</v>
      </c>
      <c r="Q63" s="77">
        <v>1919.2319131175068</v>
      </c>
      <c r="R63" s="77">
        <v>1938.7248590550951</v>
      </c>
      <c r="S63" s="77">
        <v>1968.8927058561399</v>
      </c>
      <c r="T63" s="100"/>
      <c r="U63"/>
      <c r="V63"/>
      <c r="W63"/>
      <c r="X63"/>
      <c r="Y63"/>
      <c r="Z63"/>
      <c r="AA63"/>
      <c r="AB63"/>
      <c r="AC63"/>
      <c r="AD63"/>
      <c r="AE63"/>
      <c r="AF63"/>
      <c r="AG63"/>
      <c r="AH63"/>
      <c r="AI63"/>
      <c r="AJ63"/>
      <c r="AK63"/>
      <c r="AL63"/>
      <c r="AM63"/>
      <c r="AN63"/>
      <c r="AO63"/>
    </row>
    <row r="64" spans="1:41" ht="15">
      <c r="A64" s="91"/>
      <c r="B64" s="98" t="s">
        <v>26</v>
      </c>
      <c r="C64" s="98" t="s">
        <v>24</v>
      </c>
      <c r="D64" s="77">
        <v>855.09460601121896</v>
      </c>
      <c r="E64" s="77">
        <v>899.55732252429118</v>
      </c>
      <c r="F64" s="77">
        <v>869.2739007097548</v>
      </c>
      <c r="G64" s="77">
        <v>934.68250163219273</v>
      </c>
      <c r="H64" s="77">
        <v>933.40815902163581</v>
      </c>
      <c r="I64" s="77">
        <v>1016.1914851304169</v>
      </c>
      <c r="J64" s="77">
        <v>1104.3989526569442</v>
      </c>
      <c r="K64" s="77">
        <v>1169.8774080148225</v>
      </c>
      <c r="L64" s="77">
        <v>1234.6048218461997</v>
      </c>
      <c r="M64" s="77">
        <v>1293.8852637110324</v>
      </c>
      <c r="N64" s="77">
        <v>1336.2456300795116</v>
      </c>
      <c r="O64" s="77">
        <v>1389.5958648521244</v>
      </c>
      <c r="P64" s="77">
        <v>1437.6682096105519</v>
      </c>
      <c r="Q64" s="77">
        <v>1458.2983179001717</v>
      </c>
      <c r="R64" s="77">
        <v>1473.3775627261334</v>
      </c>
      <c r="S64" s="77">
        <v>1517.9375115644</v>
      </c>
      <c r="T64" s="100"/>
      <c r="U64"/>
      <c r="V64"/>
      <c r="W64"/>
      <c r="X64"/>
      <c r="Y64"/>
      <c r="Z64"/>
      <c r="AA64"/>
      <c r="AB64"/>
      <c r="AC64"/>
      <c r="AD64"/>
      <c r="AE64"/>
      <c r="AF64"/>
      <c r="AG64"/>
      <c r="AH64"/>
      <c r="AI64"/>
      <c r="AJ64"/>
      <c r="AK64"/>
      <c r="AL64"/>
      <c r="AM64"/>
      <c r="AN64"/>
      <c r="AO64"/>
    </row>
    <row r="65" spans="1:41" ht="15">
      <c r="A65" s="91"/>
      <c r="B65" s="98" t="s">
        <v>27</v>
      </c>
      <c r="C65" s="98" t="s">
        <v>24</v>
      </c>
      <c r="D65" s="77">
        <v>2405.8125674448488</v>
      </c>
      <c r="E65" s="77">
        <v>2523.4566726151916</v>
      </c>
      <c r="F65" s="77">
        <v>2518.5972000487013</v>
      </c>
      <c r="G65" s="77">
        <v>2664.5603622483422</v>
      </c>
      <c r="H65" s="77">
        <v>2702.8036894628381</v>
      </c>
      <c r="I65" s="77">
        <v>2829.2627832842513</v>
      </c>
      <c r="J65" s="77">
        <v>3031.7918833715667</v>
      </c>
      <c r="K65" s="77">
        <v>3207.1938665858361</v>
      </c>
      <c r="L65" s="77">
        <v>3415.4324807713238</v>
      </c>
      <c r="M65" s="77">
        <v>3605.4029673679875</v>
      </c>
      <c r="N65" s="77">
        <v>3726.6878496377039</v>
      </c>
      <c r="O65" s="77">
        <v>3860.3679433476873</v>
      </c>
      <c r="P65" s="77">
        <v>4015.5839752148413</v>
      </c>
      <c r="Q65" s="77">
        <v>4174.7125663655379</v>
      </c>
      <c r="R65" s="77">
        <v>4354.7622970216562</v>
      </c>
      <c r="S65" s="77">
        <v>4514.5143782233108</v>
      </c>
      <c r="T65" s="100"/>
      <c r="U65"/>
      <c r="V65"/>
      <c r="W65"/>
      <c r="X65"/>
      <c r="Y65"/>
      <c r="Z65"/>
      <c r="AA65"/>
      <c r="AB65"/>
      <c r="AC65"/>
      <c r="AD65"/>
      <c r="AE65"/>
      <c r="AF65"/>
      <c r="AG65"/>
      <c r="AH65"/>
      <c r="AI65"/>
      <c r="AJ65"/>
      <c r="AK65"/>
      <c r="AL65"/>
      <c r="AM65"/>
      <c r="AN65"/>
      <c r="AO65"/>
    </row>
    <row r="66" spans="1:41" ht="15">
      <c r="A66" s="91"/>
      <c r="B66" s="98" t="s">
        <v>28</v>
      </c>
      <c r="C66" s="98" t="s">
        <v>24</v>
      </c>
      <c r="D66" s="77">
        <v>1740.2498682875942</v>
      </c>
      <c r="E66" s="77">
        <v>1748.0271960095058</v>
      </c>
      <c r="F66" s="77">
        <v>1666.522083042933</v>
      </c>
      <c r="G66" s="77">
        <v>1756.6883282003876</v>
      </c>
      <c r="H66" s="77">
        <v>1685.8436567159138</v>
      </c>
      <c r="I66" s="77">
        <v>1799.1933367236488</v>
      </c>
      <c r="J66" s="77">
        <v>1942.8903046162063</v>
      </c>
      <c r="K66" s="77">
        <v>2028.8658937544142</v>
      </c>
      <c r="L66" s="77">
        <v>2130.2464234045278</v>
      </c>
      <c r="M66" s="77">
        <v>2270.9692562087198</v>
      </c>
      <c r="N66" s="77">
        <v>2323.5677832526549</v>
      </c>
      <c r="O66" s="77">
        <v>2336.8821877587388</v>
      </c>
      <c r="P66" s="77">
        <v>2332.696430768151</v>
      </c>
      <c r="Q66" s="77">
        <v>2346.5985755107781</v>
      </c>
      <c r="R66" s="77">
        <v>2366.7373387609919</v>
      </c>
      <c r="S66" s="77">
        <v>2392.86308117826</v>
      </c>
      <c r="T66" s="100"/>
      <c r="U66"/>
      <c r="V66"/>
      <c r="W66"/>
      <c r="X66"/>
      <c r="Y66"/>
      <c r="Z66"/>
      <c r="AA66"/>
      <c r="AB66"/>
      <c r="AC66"/>
      <c r="AD66"/>
      <c r="AE66"/>
      <c r="AF66"/>
      <c r="AG66"/>
      <c r="AH66"/>
      <c r="AI66"/>
      <c r="AJ66"/>
      <c r="AK66"/>
      <c r="AL66"/>
      <c r="AM66"/>
      <c r="AN66"/>
      <c r="AO66"/>
    </row>
    <row r="67" spans="1:41" ht="15">
      <c r="A67" s="91"/>
      <c r="B67" s="98" t="s">
        <v>40</v>
      </c>
      <c r="C67" s="98" t="s">
        <v>41</v>
      </c>
      <c r="D67" s="77">
        <v>504.24940820351662</v>
      </c>
      <c r="E67" s="77">
        <v>513.93254428999546</v>
      </c>
      <c r="F67" s="77">
        <v>561.44817303752484</v>
      </c>
      <c r="G67" s="77">
        <v>601.54145588776964</v>
      </c>
      <c r="H67" s="77">
        <v>675.87667858823397</v>
      </c>
      <c r="I67" s="77">
        <v>755.85443090948343</v>
      </c>
      <c r="J67" s="77">
        <v>799.17402251902058</v>
      </c>
      <c r="K67" s="77">
        <v>894.05813193703875</v>
      </c>
      <c r="L67" s="77">
        <v>962.47968675239747</v>
      </c>
      <c r="M67" s="77">
        <v>994.97194404067557</v>
      </c>
      <c r="N67" s="77">
        <v>1012.0196509678652</v>
      </c>
      <c r="O67" s="77">
        <v>1011.8919000430758</v>
      </c>
      <c r="P67" s="77">
        <v>1002.589291195824</v>
      </c>
      <c r="Q67" s="77">
        <v>988.0881694680163</v>
      </c>
      <c r="R67" s="77">
        <v>1029.9825888179398</v>
      </c>
      <c r="S67" s="77">
        <v>1035.0812950973068</v>
      </c>
      <c r="T67" s="100"/>
      <c r="U67"/>
      <c r="V67"/>
      <c r="W67"/>
      <c r="X67"/>
      <c r="Y67"/>
      <c r="Z67"/>
      <c r="AA67"/>
      <c r="AB67"/>
      <c r="AC67"/>
      <c r="AD67"/>
      <c r="AE67"/>
      <c r="AF67"/>
      <c r="AG67"/>
      <c r="AH67"/>
      <c r="AI67"/>
      <c r="AJ67"/>
      <c r="AK67"/>
      <c r="AL67"/>
      <c r="AM67"/>
      <c r="AN67"/>
      <c r="AO67"/>
    </row>
    <row r="68" spans="1:41" ht="15.75" thickBot="1">
      <c r="A68" s="91"/>
      <c r="B68" s="96" t="s">
        <v>59</v>
      </c>
      <c r="C68" s="96"/>
      <c r="D68" s="99">
        <f>SUM(D54:D67)</f>
        <v>42802.209930211786</v>
      </c>
      <c r="E68" s="99">
        <f t="shared" ref="E68:P68" si="1">SUM(E54:E67)</f>
        <v>45951.107597812937</v>
      </c>
      <c r="F68" s="99">
        <f t="shared" si="1"/>
        <v>48464.636716870205</v>
      </c>
      <c r="G68" s="99">
        <f t="shared" si="1"/>
        <v>52220.291269234323</v>
      </c>
      <c r="H68" s="99">
        <f t="shared" si="1"/>
        <v>57346.830798735624</v>
      </c>
      <c r="I68" s="99">
        <f t="shared" si="1"/>
        <v>61968.099683228553</v>
      </c>
      <c r="J68" s="99">
        <f t="shared" si="1"/>
        <v>66838.506120545484</v>
      </c>
      <c r="K68" s="99">
        <f t="shared" si="1"/>
        <v>70664.475550085495</v>
      </c>
      <c r="L68" s="99">
        <f t="shared" si="1"/>
        <v>72873.241299198402</v>
      </c>
      <c r="M68" s="99">
        <f t="shared" si="1"/>
        <v>74254.311501698539</v>
      </c>
      <c r="N68" s="99">
        <f t="shared" si="1"/>
        <v>75027.656231243105</v>
      </c>
      <c r="O68" s="99">
        <f t="shared" si="1"/>
        <v>75542.596677084148</v>
      </c>
      <c r="P68" s="99">
        <f t="shared" si="1"/>
        <v>76584.389789426205</v>
      </c>
      <c r="Q68" s="99">
        <f>SUM(Q54:Q67)</f>
        <v>77855.474256939691</v>
      </c>
      <c r="R68" s="99">
        <f>SUM(R54:R67)</f>
        <v>79102.380572343231</v>
      </c>
      <c r="S68" s="99">
        <f>SUM(S54:S67)</f>
        <v>79854.503766807873</v>
      </c>
      <c r="T68" s="100"/>
      <c r="U68"/>
      <c r="V68"/>
      <c r="W68"/>
      <c r="X68"/>
      <c r="Y68"/>
      <c r="Z68"/>
      <c r="AA68"/>
      <c r="AB68"/>
      <c r="AC68"/>
      <c r="AD68"/>
      <c r="AE68"/>
      <c r="AF68"/>
      <c r="AG68"/>
      <c r="AH68"/>
      <c r="AI68"/>
      <c r="AJ68"/>
      <c r="AK68"/>
      <c r="AL68"/>
      <c r="AM68"/>
      <c r="AN68"/>
      <c r="AO68"/>
    </row>
    <row r="69" spans="1:41" ht="15">
      <c r="A69" s="91"/>
      <c r="B69" s="91"/>
      <c r="C69" s="91"/>
      <c r="D69" s="91"/>
      <c r="E69" s="91"/>
      <c r="F69" s="91"/>
      <c r="G69" s="91"/>
      <c r="H69" s="91"/>
      <c r="I69" s="91"/>
      <c r="J69" s="91"/>
      <c r="K69" s="91"/>
      <c r="L69" s="91"/>
      <c r="M69" s="91"/>
      <c r="N69" s="91"/>
      <c r="O69" s="91"/>
      <c r="P69" s="91"/>
      <c r="Q69" s="91"/>
      <c r="R69" s="91"/>
      <c r="S69" s="91"/>
      <c r="T69" s="100"/>
      <c r="U69"/>
      <c r="V69"/>
      <c r="W69"/>
      <c r="X69"/>
      <c r="Y69"/>
      <c r="Z69"/>
      <c r="AA69"/>
      <c r="AB69"/>
      <c r="AC69"/>
      <c r="AD69"/>
      <c r="AE69"/>
      <c r="AF69"/>
      <c r="AG69"/>
      <c r="AH69"/>
      <c r="AI69"/>
      <c r="AJ69"/>
      <c r="AK69"/>
      <c r="AL69"/>
      <c r="AM69"/>
      <c r="AN69"/>
      <c r="AO69"/>
    </row>
    <row r="70" spans="1:41" ht="15">
      <c r="A70" s="91"/>
      <c r="B70" s="232" t="s">
        <v>35</v>
      </c>
      <c r="C70" s="233"/>
      <c r="D70" s="233"/>
      <c r="E70" s="233"/>
      <c r="F70" s="233"/>
      <c r="G70" s="233"/>
      <c r="H70" s="233"/>
      <c r="I70" s="233"/>
      <c r="J70" s="233"/>
      <c r="K70" s="233"/>
      <c r="L70" s="233"/>
      <c r="M70" s="233"/>
      <c r="N70" s="233"/>
      <c r="O70" s="233"/>
      <c r="P70" s="233"/>
      <c r="Q70" s="233"/>
      <c r="R70" s="234"/>
      <c r="S70" s="235"/>
      <c r="T70" s="91"/>
    </row>
    <row r="71" spans="1:41" ht="12.75" customHeight="1">
      <c r="A71" s="91"/>
      <c r="B71" s="278" t="s">
        <v>174</v>
      </c>
      <c r="C71" s="279"/>
      <c r="D71" s="279"/>
      <c r="E71" s="279"/>
      <c r="F71" s="279"/>
      <c r="G71" s="279"/>
      <c r="H71" s="279"/>
      <c r="I71" s="279"/>
      <c r="J71" s="279"/>
      <c r="K71" s="279"/>
      <c r="L71" s="279"/>
      <c r="M71" s="279"/>
      <c r="N71" s="279"/>
      <c r="O71" s="279"/>
      <c r="P71" s="279"/>
      <c r="Q71" s="279"/>
      <c r="R71" s="279"/>
      <c r="S71" s="250"/>
      <c r="T71" s="91"/>
    </row>
    <row r="72" spans="1:41" ht="12.75" customHeight="1">
      <c r="A72" s="91"/>
      <c r="B72" s="278"/>
      <c r="C72" s="279"/>
      <c r="D72" s="279"/>
      <c r="E72" s="279"/>
      <c r="F72" s="279"/>
      <c r="G72" s="279"/>
      <c r="H72" s="279"/>
      <c r="I72" s="279"/>
      <c r="J72" s="279"/>
      <c r="K72" s="279"/>
      <c r="L72" s="279"/>
      <c r="M72" s="279"/>
      <c r="N72" s="279"/>
      <c r="O72" s="279"/>
      <c r="P72" s="279"/>
      <c r="Q72" s="279"/>
      <c r="R72" s="279"/>
      <c r="S72" s="250"/>
      <c r="T72" s="91"/>
    </row>
    <row r="73" spans="1:41" ht="24" customHeight="1">
      <c r="A73" s="91"/>
      <c r="B73" s="281"/>
      <c r="C73" s="282"/>
      <c r="D73" s="282"/>
      <c r="E73" s="282"/>
      <c r="F73" s="282"/>
      <c r="G73" s="282"/>
      <c r="H73" s="282"/>
      <c r="I73" s="282"/>
      <c r="J73" s="282"/>
      <c r="K73" s="282"/>
      <c r="L73" s="282"/>
      <c r="M73" s="282"/>
      <c r="N73" s="282"/>
      <c r="O73" s="282"/>
      <c r="P73" s="282"/>
      <c r="Q73" s="282"/>
      <c r="R73" s="282"/>
      <c r="S73" s="251"/>
      <c r="T73" s="91"/>
    </row>
    <row r="74" spans="1:41">
      <c r="A74" s="91"/>
      <c r="B74" s="91"/>
      <c r="C74" s="91"/>
      <c r="D74" s="91"/>
      <c r="E74" s="91"/>
      <c r="F74" s="91"/>
      <c r="G74" s="91"/>
      <c r="H74" s="91"/>
      <c r="I74" s="91"/>
      <c r="J74" s="91"/>
      <c r="K74" s="91"/>
      <c r="L74" s="91"/>
      <c r="M74" s="91"/>
      <c r="N74" s="91"/>
      <c r="O74" s="91"/>
      <c r="P74" s="91"/>
      <c r="Q74" s="91"/>
      <c r="R74" s="91"/>
      <c r="S74" s="91"/>
      <c r="T74" s="91"/>
    </row>
    <row r="75" spans="1:41" ht="16.5" customHeight="1">
      <c r="A75" s="91"/>
      <c r="B75" s="245" t="s">
        <v>44</v>
      </c>
      <c r="C75" s="249"/>
      <c r="D75" s="249"/>
      <c r="E75" s="249"/>
      <c r="F75" s="249"/>
      <c r="G75" s="249"/>
      <c r="H75" s="249"/>
      <c r="I75" s="249"/>
      <c r="J75" s="249"/>
      <c r="K75" s="249"/>
      <c r="L75" s="249"/>
      <c r="M75" s="249"/>
      <c r="N75" s="249"/>
      <c r="O75" s="249"/>
      <c r="P75" s="249"/>
      <c r="Q75" s="249"/>
      <c r="R75" s="246"/>
      <c r="S75" s="247"/>
      <c r="T75" s="91"/>
    </row>
    <row r="76" spans="1:41" ht="50.25" customHeight="1">
      <c r="A76" s="91"/>
      <c r="B76" s="281" t="s">
        <v>208</v>
      </c>
      <c r="C76" s="282"/>
      <c r="D76" s="282"/>
      <c r="E76" s="282"/>
      <c r="F76" s="282"/>
      <c r="G76" s="282"/>
      <c r="H76" s="282"/>
      <c r="I76" s="282"/>
      <c r="J76" s="282"/>
      <c r="K76" s="282"/>
      <c r="L76" s="282"/>
      <c r="M76" s="282"/>
      <c r="N76" s="282"/>
      <c r="O76" s="282"/>
      <c r="P76" s="282"/>
      <c r="Q76" s="282"/>
      <c r="R76" s="282"/>
      <c r="S76" s="251"/>
      <c r="T76" s="91"/>
    </row>
    <row r="77" spans="1:41">
      <c r="A77" s="91"/>
      <c r="B77" s="91"/>
      <c r="C77" s="91"/>
      <c r="D77" s="91"/>
      <c r="E77" s="91"/>
      <c r="F77" s="91"/>
      <c r="G77" s="91"/>
      <c r="H77" s="91"/>
      <c r="I77" s="91"/>
      <c r="J77" s="91"/>
      <c r="K77" s="91"/>
      <c r="L77" s="91"/>
      <c r="M77" s="91"/>
      <c r="N77" s="91"/>
      <c r="O77" s="91"/>
      <c r="P77" s="91"/>
      <c r="Q77" s="91"/>
      <c r="R77" s="91"/>
      <c r="S77" s="91"/>
      <c r="T77" s="91"/>
    </row>
    <row r="78" spans="1:41">
      <c r="A78" s="91"/>
      <c r="B78" s="91"/>
      <c r="C78" s="91"/>
      <c r="D78" s="91"/>
      <c r="E78" s="91"/>
      <c r="F78" s="91"/>
      <c r="G78" s="91"/>
      <c r="H78" s="91"/>
      <c r="I78" s="91"/>
      <c r="J78" s="91"/>
      <c r="K78" s="91"/>
      <c r="L78" s="91"/>
      <c r="M78" s="91"/>
      <c r="N78" s="91"/>
      <c r="O78" s="91"/>
      <c r="P78" s="91"/>
      <c r="Q78" s="91"/>
      <c r="R78" s="91"/>
      <c r="S78" s="91"/>
      <c r="T78" s="91"/>
    </row>
    <row r="79" spans="1:41">
      <c r="A79" s="91"/>
      <c r="B79" s="91"/>
      <c r="C79" s="91"/>
      <c r="D79" s="91"/>
      <c r="E79" s="91"/>
      <c r="F79" s="91"/>
      <c r="G79" s="91"/>
      <c r="H79" s="91"/>
      <c r="I79" s="91"/>
      <c r="J79" s="91"/>
      <c r="K79" s="91"/>
      <c r="L79" s="91"/>
      <c r="M79" s="91"/>
      <c r="N79" s="91"/>
      <c r="O79" s="91"/>
      <c r="P79" s="91"/>
      <c r="Q79" s="91"/>
      <c r="R79" s="91"/>
      <c r="S79" s="91"/>
      <c r="T79" s="91"/>
    </row>
  </sheetData>
  <mergeCells count="6">
    <mergeCell ref="B71:R73"/>
    <mergeCell ref="B76:R76"/>
    <mergeCell ref="B4:N4"/>
    <mergeCell ref="B27:N27"/>
    <mergeCell ref="B29:R29"/>
    <mergeCell ref="B49:R50"/>
  </mergeCells>
  <phoneticPr fontId="125" type="noConversion"/>
  <pageMargins left="0.74803149606299213" right="0.74803149606299213" top="0.98425196850393704" bottom="0.98425196850393704" header="0.51181102362204722" footer="0.51181102362204722"/>
  <pageSetup paperSize="9" scale="39" fitToHeight="0" orientation="portrait" r:id="rId1"/>
  <headerFooter alignWithMargins="0"/>
  <ignoredErrors>
    <ignoredError sqref="D31:S31 D53:S53" numberStoredAsText="1"/>
    <ignoredError sqref="N46:P46 N68:Q6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AO80"/>
  <sheetViews>
    <sheetView showGridLines="0" workbookViewId="0"/>
  </sheetViews>
  <sheetFormatPr defaultColWidth="9.140625" defaultRowHeight="12.75"/>
  <cols>
    <col min="1" max="1" width="7.7109375" style="5" customWidth="1"/>
    <col min="2" max="2" width="29.5703125" style="5" customWidth="1"/>
    <col min="3" max="3" width="9.140625" style="5"/>
    <col min="4" max="15" width="10.140625" style="5" customWidth="1"/>
    <col min="16" max="16" width="9.140625" style="5"/>
    <col min="17" max="17" width="9" style="5" customWidth="1"/>
    <col min="18" max="18" width="9" style="35" customWidth="1"/>
    <col min="19" max="16384" width="9.140625" style="5"/>
  </cols>
  <sheetData>
    <row r="1" spans="1:20">
      <c r="A1" s="91"/>
      <c r="B1" s="91"/>
      <c r="C1" s="91"/>
      <c r="D1" s="91"/>
      <c r="E1" s="91"/>
      <c r="F1" s="91"/>
      <c r="G1" s="91"/>
      <c r="H1" s="91"/>
      <c r="I1" s="91"/>
      <c r="J1" s="91"/>
      <c r="K1" s="91"/>
      <c r="L1" s="91"/>
      <c r="M1" s="91"/>
      <c r="N1" s="91"/>
      <c r="O1" s="91"/>
      <c r="P1" s="91"/>
      <c r="Q1" s="91"/>
      <c r="R1" s="91"/>
      <c r="S1" s="91"/>
      <c r="T1" s="91"/>
    </row>
    <row r="2" spans="1:20">
      <c r="A2" s="91"/>
      <c r="B2" s="91"/>
      <c r="C2" s="91"/>
      <c r="D2" s="91"/>
      <c r="E2" s="91"/>
      <c r="F2" s="91"/>
      <c r="G2" s="91"/>
      <c r="H2" s="91"/>
      <c r="I2" s="91"/>
      <c r="J2" s="91"/>
      <c r="K2" s="91"/>
      <c r="L2" s="91"/>
      <c r="M2" s="91"/>
      <c r="N2" s="91"/>
      <c r="O2" s="91"/>
      <c r="P2" s="91"/>
      <c r="Q2" s="91"/>
      <c r="R2" s="91"/>
      <c r="S2" s="91"/>
      <c r="T2" s="91"/>
    </row>
    <row r="3" spans="1:20">
      <c r="A3" s="91"/>
      <c r="B3" s="91"/>
      <c r="C3" s="91"/>
      <c r="D3" s="91"/>
      <c r="E3" s="91"/>
      <c r="F3" s="91"/>
      <c r="G3" s="91"/>
      <c r="H3" s="91"/>
      <c r="I3" s="91"/>
      <c r="J3" s="91"/>
      <c r="K3" s="91"/>
      <c r="L3" s="91"/>
      <c r="M3" s="91"/>
      <c r="N3" s="91"/>
      <c r="O3" s="91"/>
      <c r="P3" s="91"/>
      <c r="Q3" s="91"/>
      <c r="R3" s="91"/>
      <c r="S3" s="91"/>
      <c r="T3" s="91"/>
    </row>
    <row r="4" spans="1:20" ht="27.75">
      <c r="A4" s="91"/>
      <c r="B4" s="273" t="s">
        <v>47</v>
      </c>
      <c r="C4" s="273"/>
      <c r="D4" s="273"/>
      <c r="E4" s="273"/>
      <c r="F4" s="273"/>
      <c r="G4" s="273"/>
      <c r="H4" s="273"/>
      <c r="I4" s="273"/>
      <c r="J4" s="273"/>
      <c r="K4" s="273"/>
      <c r="L4" s="273"/>
      <c r="M4" s="273"/>
      <c r="N4" s="273"/>
      <c r="O4" s="231"/>
      <c r="P4" s="231"/>
      <c r="Q4" s="231"/>
      <c r="R4" s="231"/>
      <c r="S4" s="231"/>
      <c r="T4" s="91"/>
    </row>
    <row r="5" spans="1:20">
      <c r="A5" s="91"/>
      <c r="B5" s="91"/>
      <c r="C5" s="91"/>
      <c r="D5" s="91"/>
      <c r="E5" s="91"/>
      <c r="F5" s="91"/>
      <c r="G5" s="91"/>
      <c r="H5" s="91"/>
      <c r="I5" s="91"/>
      <c r="J5" s="91"/>
      <c r="K5" s="91"/>
      <c r="L5" s="91"/>
      <c r="M5" s="91"/>
      <c r="N5" s="91"/>
      <c r="O5" s="91"/>
      <c r="P5" s="91"/>
      <c r="Q5" s="91"/>
      <c r="R5" s="91"/>
      <c r="S5" s="91"/>
      <c r="T5" s="91"/>
    </row>
    <row r="6" spans="1:20">
      <c r="A6" s="91"/>
      <c r="B6" s="91"/>
      <c r="C6" s="91"/>
      <c r="D6" s="91"/>
      <c r="E6" s="91"/>
      <c r="F6" s="91"/>
      <c r="G6" s="91"/>
      <c r="H6" s="91"/>
      <c r="I6" s="91"/>
      <c r="J6" s="91"/>
      <c r="K6" s="91"/>
      <c r="L6" s="91"/>
      <c r="M6" s="91"/>
      <c r="N6" s="91"/>
      <c r="O6" s="91"/>
      <c r="P6" s="91"/>
      <c r="Q6" s="91"/>
      <c r="R6" s="91"/>
      <c r="S6" s="91"/>
      <c r="T6" s="91"/>
    </row>
    <row r="7" spans="1:20">
      <c r="A7" s="91"/>
      <c r="B7" s="91"/>
      <c r="C7" s="91"/>
      <c r="D7" s="91"/>
      <c r="E7" s="91"/>
      <c r="F7" s="91"/>
      <c r="G7" s="91"/>
      <c r="H7" s="91"/>
      <c r="I7" s="91"/>
      <c r="J7" s="91"/>
      <c r="K7" s="91"/>
      <c r="L7" s="91"/>
      <c r="M7" s="91"/>
      <c r="N7" s="91"/>
      <c r="O7" s="91"/>
      <c r="P7" s="91"/>
      <c r="Q7" s="91"/>
      <c r="R7" s="91"/>
      <c r="S7" s="91"/>
      <c r="T7" s="91"/>
    </row>
    <row r="8" spans="1:20">
      <c r="A8" s="91"/>
      <c r="B8" s="91"/>
      <c r="C8" s="91"/>
      <c r="D8" s="91"/>
      <c r="E8" s="91"/>
      <c r="F8" s="91"/>
      <c r="G8" s="91"/>
      <c r="H8" s="91"/>
      <c r="I8" s="91"/>
      <c r="J8" s="91"/>
      <c r="K8" s="91"/>
      <c r="L8" s="91"/>
      <c r="M8" s="91"/>
      <c r="N8" s="91"/>
      <c r="O8" s="91"/>
      <c r="P8" s="91"/>
      <c r="Q8" s="91"/>
      <c r="R8" s="91"/>
      <c r="S8" s="91"/>
      <c r="T8" s="91"/>
    </row>
    <row r="9" spans="1:20">
      <c r="A9" s="91"/>
      <c r="B9" s="91"/>
      <c r="C9" s="91"/>
      <c r="D9" s="91"/>
      <c r="E9" s="91"/>
      <c r="F9" s="91"/>
      <c r="G9" s="91"/>
      <c r="H9" s="91"/>
      <c r="I9" s="91"/>
      <c r="J9" s="91"/>
      <c r="K9" s="91"/>
      <c r="L9" s="91"/>
      <c r="M9" s="91"/>
      <c r="N9" s="91"/>
      <c r="O9" s="91"/>
      <c r="P9" s="91"/>
      <c r="Q9" s="91"/>
      <c r="R9" s="91"/>
      <c r="S9" s="91"/>
      <c r="T9" s="91"/>
    </row>
    <row r="10" spans="1:20">
      <c r="A10" s="91"/>
      <c r="B10" s="91"/>
      <c r="C10" s="91"/>
      <c r="D10" s="91"/>
      <c r="E10" s="91"/>
      <c r="F10" s="91"/>
      <c r="G10" s="91"/>
      <c r="H10" s="91"/>
      <c r="I10" s="91"/>
      <c r="J10" s="91"/>
      <c r="K10" s="91"/>
      <c r="L10" s="91"/>
      <c r="M10" s="91"/>
      <c r="N10" s="91"/>
      <c r="O10" s="91"/>
      <c r="P10" s="91"/>
      <c r="Q10" s="91"/>
      <c r="R10" s="91"/>
      <c r="S10" s="91"/>
      <c r="T10" s="91"/>
    </row>
    <row r="11" spans="1:20">
      <c r="A11" s="91"/>
      <c r="B11" s="91"/>
      <c r="C11" s="91"/>
      <c r="D11" s="91"/>
      <c r="E11" s="91"/>
      <c r="F11" s="91"/>
      <c r="G11" s="91"/>
      <c r="H11" s="91"/>
      <c r="I11" s="91"/>
      <c r="J11" s="91"/>
      <c r="K11" s="91"/>
      <c r="L11" s="91"/>
      <c r="M11" s="91"/>
      <c r="N11" s="91"/>
      <c r="O11" s="91"/>
      <c r="P11" s="91"/>
      <c r="Q11" s="91"/>
      <c r="R11" s="91"/>
      <c r="S11" s="91"/>
      <c r="T11" s="91"/>
    </row>
    <row r="12" spans="1:20">
      <c r="A12" s="91"/>
      <c r="B12" s="91"/>
      <c r="C12" s="91"/>
      <c r="D12" s="91"/>
      <c r="E12" s="91"/>
      <c r="F12" s="91"/>
      <c r="G12" s="91"/>
      <c r="H12" s="91"/>
      <c r="I12" s="91"/>
      <c r="J12" s="91"/>
      <c r="K12" s="91"/>
      <c r="L12" s="91"/>
      <c r="M12" s="91"/>
      <c r="N12" s="91"/>
      <c r="O12" s="91"/>
      <c r="P12" s="91"/>
      <c r="Q12" s="91"/>
      <c r="R12" s="91"/>
      <c r="S12" s="91"/>
      <c r="T12" s="91"/>
    </row>
    <row r="13" spans="1:20">
      <c r="A13" s="91"/>
      <c r="B13" s="91"/>
      <c r="C13" s="91"/>
      <c r="D13" s="91"/>
      <c r="E13" s="91"/>
      <c r="F13" s="91"/>
      <c r="G13" s="91"/>
      <c r="H13" s="91"/>
      <c r="I13" s="91"/>
      <c r="J13" s="91"/>
      <c r="K13" s="91"/>
      <c r="L13" s="91"/>
      <c r="M13" s="91"/>
      <c r="N13" s="91"/>
      <c r="O13" s="91"/>
      <c r="P13" s="91"/>
      <c r="Q13" s="91"/>
      <c r="R13" s="91"/>
      <c r="S13" s="91"/>
      <c r="T13" s="91"/>
    </row>
    <row r="14" spans="1:20">
      <c r="A14" s="91"/>
      <c r="B14" s="91"/>
      <c r="C14" s="91"/>
      <c r="D14" s="91"/>
      <c r="E14" s="91"/>
      <c r="F14" s="91"/>
      <c r="G14" s="91"/>
      <c r="H14" s="91"/>
      <c r="I14" s="91"/>
      <c r="J14" s="91"/>
      <c r="K14" s="91"/>
      <c r="L14" s="91"/>
      <c r="M14" s="91"/>
      <c r="N14" s="91"/>
      <c r="O14" s="91"/>
      <c r="P14" s="91"/>
      <c r="Q14" s="91"/>
      <c r="R14" s="91"/>
      <c r="S14" s="91"/>
      <c r="T14" s="91"/>
    </row>
    <row r="15" spans="1:20">
      <c r="A15" s="91"/>
      <c r="B15" s="91"/>
      <c r="C15" s="91"/>
      <c r="D15" s="91"/>
      <c r="E15" s="91"/>
      <c r="F15" s="91"/>
      <c r="G15" s="91"/>
      <c r="H15" s="91"/>
      <c r="I15" s="91"/>
      <c r="J15" s="91"/>
      <c r="K15" s="91"/>
      <c r="L15" s="91"/>
      <c r="M15" s="91"/>
      <c r="N15" s="91"/>
      <c r="O15" s="91"/>
      <c r="P15" s="91"/>
      <c r="Q15" s="91"/>
      <c r="R15" s="91"/>
      <c r="S15" s="91"/>
      <c r="T15" s="91"/>
    </row>
    <row r="16" spans="1:20">
      <c r="A16" s="91"/>
      <c r="B16" s="91"/>
      <c r="C16" s="91"/>
      <c r="D16" s="91"/>
      <c r="E16" s="91"/>
      <c r="F16" s="91"/>
      <c r="G16" s="91"/>
      <c r="H16" s="91"/>
      <c r="I16" s="91"/>
      <c r="J16" s="91"/>
      <c r="K16" s="91"/>
      <c r="L16" s="91"/>
      <c r="M16" s="91"/>
      <c r="N16" s="91"/>
      <c r="O16" s="91"/>
      <c r="P16" s="91"/>
      <c r="Q16" s="91"/>
      <c r="R16" s="91"/>
      <c r="S16" s="91"/>
      <c r="T16" s="91"/>
    </row>
    <row r="17" spans="1:41">
      <c r="A17" s="91"/>
      <c r="B17" s="91"/>
      <c r="C17" s="91" t="s">
        <v>86</v>
      </c>
      <c r="D17" s="91"/>
      <c r="E17" s="91"/>
      <c r="F17" s="91"/>
      <c r="G17" s="91"/>
      <c r="H17" s="91"/>
      <c r="I17" s="91"/>
      <c r="J17" s="91"/>
      <c r="K17" s="91"/>
      <c r="L17" s="91"/>
      <c r="M17" s="91"/>
      <c r="N17" s="91"/>
      <c r="O17" s="91"/>
      <c r="P17" s="91"/>
      <c r="Q17" s="91"/>
      <c r="R17" s="91"/>
      <c r="S17" s="91"/>
      <c r="T17" s="91"/>
    </row>
    <row r="18" spans="1:41">
      <c r="A18" s="91"/>
      <c r="B18" s="91"/>
      <c r="C18" s="91"/>
      <c r="D18" s="91"/>
      <c r="E18" s="91"/>
      <c r="F18" s="91"/>
      <c r="G18" s="91"/>
      <c r="H18" s="91"/>
      <c r="I18" s="91"/>
      <c r="J18" s="91"/>
      <c r="K18" s="91"/>
      <c r="L18" s="91"/>
      <c r="M18" s="91"/>
      <c r="N18" s="91"/>
      <c r="O18" s="91"/>
      <c r="P18" s="91"/>
      <c r="Q18" s="91"/>
      <c r="R18" s="91"/>
      <c r="S18" s="91"/>
      <c r="T18" s="91"/>
    </row>
    <row r="19" spans="1:41">
      <c r="A19" s="91"/>
      <c r="B19" s="91"/>
      <c r="C19" s="91"/>
      <c r="D19" s="91"/>
      <c r="E19" s="91"/>
      <c r="F19" s="91"/>
      <c r="G19" s="91"/>
      <c r="H19" s="91"/>
      <c r="I19" s="91"/>
      <c r="J19" s="91"/>
      <c r="K19" s="91"/>
      <c r="L19" s="91"/>
      <c r="M19" s="91"/>
      <c r="N19" s="91"/>
      <c r="O19" s="91"/>
      <c r="P19" s="91"/>
      <c r="Q19" s="91"/>
      <c r="R19" s="91"/>
      <c r="S19" s="91"/>
      <c r="T19" s="91"/>
    </row>
    <row r="20" spans="1:41">
      <c r="A20" s="91"/>
      <c r="B20" s="91"/>
      <c r="C20" s="91"/>
      <c r="D20" s="91"/>
      <c r="E20" s="91"/>
      <c r="F20" s="91"/>
      <c r="G20" s="91"/>
      <c r="H20" s="91"/>
      <c r="I20" s="91"/>
      <c r="J20" s="91"/>
      <c r="K20" s="91"/>
      <c r="L20" s="91"/>
      <c r="M20" s="91"/>
      <c r="N20" s="91"/>
      <c r="O20" s="91"/>
      <c r="P20" s="91"/>
      <c r="Q20" s="91"/>
      <c r="R20" s="91"/>
      <c r="S20" s="91"/>
      <c r="T20" s="91"/>
    </row>
    <row r="21" spans="1:41">
      <c r="A21" s="91"/>
      <c r="B21" s="91"/>
      <c r="C21" s="91"/>
      <c r="D21" s="91"/>
      <c r="E21" s="91"/>
      <c r="F21" s="91"/>
      <c r="G21" s="91"/>
      <c r="H21" s="91"/>
      <c r="I21" s="91"/>
      <c r="J21" s="91"/>
      <c r="K21" s="91"/>
      <c r="L21" s="91"/>
      <c r="M21" s="91"/>
      <c r="N21" s="91"/>
      <c r="O21" s="91"/>
      <c r="P21" s="91"/>
      <c r="Q21" s="91"/>
      <c r="R21" s="91"/>
      <c r="S21" s="91"/>
      <c r="T21" s="91"/>
    </row>
    <row r="22" spans="1:41">
      <c r="A22" s="91"/>
      <c r="B22" s="91"/>
      <c r="C22" s="91"/>
      <c r="D22" s="91"/>
      <c r="E22" s="91"/>
      <c r="F22" s="91"/>
      <c r="G22" s="91"/>
      <c r="H22" s="91"/>
      <c r="I22" s="91"/>
      <c r="J22" s="91"/>
      <c r="K22" s="91"/>
      <c r="L22" s="91"/>
      <c r="M22" s="91"/>
      <c r="N22" s="91"/>
      <c r="O22" s="91"/>
      <c r="P22" s="91"/>
      <c r="Q22" s="91"/>
      <c r="R22" s="91"/>
      <c r="S22" s="91"/>
      <c r="T22" s="91"/>
    </row>
    <row r="23" spans="1:41">
      <c r="A23" s="91"/>
      <c r="B23" s="91"/>
      <c r="C23" s="91"/>
      <c r="D23" s="91"/>
      <c r="E23" s="91"/>
      <c r="F23" s="91"/>
      <c r="G23" s="91"/>
      <c r="H23" s="91"/>
      <c r="I23" s="91"/>
      <c r="J23" s="91"/>
      <c r="K23" s="91"/>
      <c r="L23" s="91"/>
      <c r="M23" s="91"/>
      <c r="N23" s="91"/>
      <c r="O23" s="91"/>
      <c r="P23" s="91"/>
      <c r="Q23" s="91"/>
      <c r="R23" s="91"/>
      <c r="S23" s="91"/>
      <c r="T23" s="91"/>
    </row>
    <row r="24" spans="1:41">
      <c r="A24" s="91"/>
      <c r="B24" s="91"/>
      <c r="C24" s="91"/>
      <c r="D24" s="91"/>
      <c r="E24" s="91"/>
      <c r="F24" s="91"/>
      <c r="G24" s="91"/>
      <c r="H24" s="91"/>
      <c r="I24" s="91"/>
      <c r="J24" s="91"/>
      <c r="K24" s="91"/>
      <c r="L24" s="91"/>
      <c r="M24" s="91"/>
      <c r="N24" s="91"/>
      <c r="O24" s="91"/>
      <c r="P24" s="91"/>
      <c r="Q24" s="91"/>
      <c r="R24" s="91"/>
      <c r="S24" s="91"/>
      <c r="T24" s="91"/>
    </row>
    <row r="25" spans="1:41">
      <c r="A25" s="91"/>
      <c r="B25" s="91"/>
      <c r="C25" s="91"/>
      <c r="D25" s="91"/>
      <c r="E25" s="91"/>
      <c r="F25" s="91"/>
      <c r="G25" s="91"/>
      <c r="H25" s="91"/>
      <c r="I25" s="91"/>
      <c r="J25" s="91"/>
      <c r="K25" s="91"/>
      <c r="L25" s="91"/>
      <c r="M25" s="91"/>
      <c r="N25" s="91"/>
      <c r="O25" s="91"/>
      <c r="P25" s="91"/>
      <c r="Q25" s="91"/>
      <c r="R25" s="91"/>
      <c r="S25" s="91"/>
      <c r="T25" s="91"/>
    </row>
    <row r="26" spans="1:41">
      <c r="A26" s="91"/>
      <c r="B26" s="91"/>
      <c r="C26" s="91"/>
      <c r="D26" s="91"/>
      <c r="E26" s="91"/>
      <c r="F26" s="91"/>
      <c r="G26" s="91"/>
      <c r="H26" s="91"/>
      <c r="I26" s="91"/>
      <c r="J26" s="91"/>
      <c r="K26" s="91"/>
      <c r="L26" s="91"/>
      <c r="M26" s="91"/>
      <c r="N26" s="91"/>
      <c r="O26" s="91"/>
      <c r="P26" s="91"/>
      <c r="Q26" s="91"/>
      <c r="R26" s="91"/>
      <c r="S26" s="91"/>
      <c r="T26" s="91"/>
    </row>
    <row r="27" spans="1:41" ht="41.25" customHeight="1">
      <c r="A27" s="91"/>
      <c r="B27" s="274"/>
      <c r="C27" s="274"/>
      <c r="D27" s="274"/>
      <c r="E27" s="274"/>
      <c r="F27" s="274"/>
      <c r="G27" s="274"/>
      <c r="H27" s="274"/>
      <c r="I27" s="274"/>
      <c r="J27" s="274"/>
      <c r="K27" s="274"/>
      <c r="L27" s="274"/>
      <c r="M27" s="274"/>
      <c r="N27" s="274"/>
      <c r="O27" s="93"/>
      <c r="P27" s="91"/>
      <c r="Q27" s="91"/>
      <c r="R27" s="91"/>
      <c r="S27" s="91"/>
      <c r="T27" s="91"/>
    </row>
    <row r="28" spans="1:41" ht="22.5" customHeight="1">
      <c r="A28" s="91"/>
      <c r="B28" s="91"/>
      <c r="C28" s="91"/>
      <c r="D28" s="91"/>
      <c r="E28" s="91"/>
      <c r="F28" s="91"/>
      <c r="G28" s="91"/>
      <c r="H28" s="91"/>
      <c r="I28" s="91"/>
      <c r="J28" s="91"/>
      <c r="K28" s="91"/>
      <c r="L28" s="91"/>
      <c r="M28" s="91"/>
      <c r="N28" s="91"/>
      <c r="O28" s="91"/>
      <c r="P28" s="91"/>
      <c r="Q28" s="91"/>
      <c r="R28" s="91"/>
      <c r="S28" s="91"/>
      <c r="T28" s="91"/>
    </row>
    <row r="29" spans="1:41" ht="50.25" customHeight="1">
      <c r="A29" s="91"/>
      <c r="B29" s="275" t="s">
        <v>142</v>
      </c>
      <c r="C29" s="276"/>
      <c r="D29" s="276"/>
      <c r="E29" s="276"/>
      <c r="F29" s="276"/>
      <c r="G29" s="276"/>
      <c r="H29" s="276"/>
      <c r="I29" s="276"/>
      <c r="J29" s="276"/>
      <c r="K29" s="276"/>
      <c r="L29" s="276"/>
      <c r="M29" s="276"/>
      <c r="N29" s="276"/>
      <c r="O29" s="276"/>
      <c r="P29" s="276"/>
      <c r="Q29" s="276"/>
      <c r="R29" s="276"/>
      <c r="S29" s="248"/>
      <c r="T29" s="91"/>
    </row>
    <row r="30" spans="1:41" ht="31.5" customHeight="1">
      <c r="A30" s="91"/>
      <c r="B30" s="82" t="s">
        <v>48</v>
      </c>
      <c r="C30" s="91"/>
      <c r="D30" s="91"/>
      <c r="E30" s="91"/>
      <c r="F30" s="91"/>
      <c r="G30" s="91"/>
      <c r="H30" s="91"/>
      <c r="I30" s="91"/>
      <c r="J30" s="91"/>
      <c r="K30" s="91"/>
      <c r="L30" s="91"/>
      <c r="M30" s="91"/>
      <c r="N30" s="91"/>
      <c r="O30" s="91"/>
      <c r="P30" s="91"/>
      <c r="Q30" s="91"/>
      <c r="R30" s="91"/>
      <c r="S30" s="91"/>
      <c r="T30" s="100"/>
      <c r="U30"/>
      <c r="V30"/>
      <c r="W30"/>
      <c r="X30"/>
      <c r="Y30"/>
      <c r="Z30"/>
      <c r="AA30"/>
      <c r="AB30"/>
      <c r="AC30"/>
      <c r="AD30"/>
      <c r="AE30"/>
      <c r="AF30"/>
      <c r="AG30"/>
      <c r="AH30"/>
      <c r="AI30"/>
      <c r="AJ30"/>
      <c r="AK30"/>
      <c r="AL30"/>
      <c r="AM30"/>
      <c r="AN30"/>
      <c r="AO30"/>
    </row>
    <row r="31" spans="1:41" ht="15.75" thickBot="1">
      <c r="A31" s="91"/>
      <c r="B31" s="96" t="s">
        <v>166</v>
      </c>
      <c r="C31" s="96" t="s">
        <v>0</v>
      </c>
      <c r="D31" s="97" t="s">
        <v>1</v>
      </c>
      <c r="E31" s="97" t="s">
        <v>2</v>
      </c>
      <c r="F31" s="97" t="s">
        <v>3</v>
      </c>
      <c r="G31" s="97" t="s">
        <v>4</v>
      </c>
      <c r="H31" s="97" t="s">
        <v>5</v>
      </c>
      <c r="I31" s="97" t="s">
        <v>6</v>
      </c>
      <c r="J31" s="97" t="s">
        <v>7</v>
      </c>
      <c r="K31" s="97" t="s">
        <v>8</v>
      </c>
      <c r="L31" s="97" t="s">
        <v>9</v>
      </c>
      <c r="M31" s="97" t="s">
        <v>10</v>
      </c>
      <c r="N31" s="97">
        <v>2016</v>
      </c>
      <c r="O31" s="97">
        <v>2017</v>
      </c>
      <c r="P31" s="97">
        <v>2018</v>
      </c>
      <c r="Q31" s="97" t="s">
        <v>32</v>
      </c>
      <c r="R31" s="97" t="s">
        <v>33</v>
      </c>
      <c r="S31" s="97" t="s">
        <v>34</v>
      </c>
      <c r="T31" s="100"/>
      <c r="U31"/>
      <c r="V31"/>
      <c r="W31"/>
      <c r="X31"/>
      <c r="Y31"/>
      <c r="Z31"/>
      <c r="AA31"/>
      <c r="AB31"/>
      <c r="AC31"/>
      <c r="AD31"/>
      <c r="AE31"/>
      <c r="AF31"/>
      <c r="AG31"/>
      <c r="AH31"/>
      <c r="AI31"/>
      <c r="AJ31"/>
      <c r="AK31"/>
      <c r="AL31"/>
      <c r="AM31"/>
      <c r="AN31"/>
      <c r="AO31"/>
    </row>
    <row r="32" spans="1:41" ht="15">
      <c r="A32" s="91"/>
      <c r="B32" s="98" t="s">
        <v>43</v>
      </c>
      <c r="C32" s="98" t="s">
        <v>11</v>
      </c>
      <c r="D32" s="77">
        <v>30.4933297305247</v>
      </c>
      <c r="E32" s="77">
        <v>33.037516078056463</v>
      </c>
      <c r="F32" s="77">
        <v>29.400764470090952</v>
      </c>
      <c r="G32" s="77">
        <v>30.81458331611687</v>
      </c>
      <c r="H32" s="77">
        <v>80.389708474066737</v>
      </c>
      <c r="I32" s="77">
        <v>73.188718425096681</v>
      </c>
      <c r="J32" s="77">
        <v>71.595556971935721</v>
      </c>
      <c r="K32" s="77">
        <v>63.587106199787492</v>
      </c>
      <c r="L32" s="77">
        <v>60.829745796569831</v>
      </c>
      <c r="M32" s="77">
        <v>81.533761417606073</v>
      </c>
      <c r="N32" s="77">
        <v>67.686280264740248</v>
      </c>
      <c r="O32" s="77">
        <v>72.316410276441815</v>
      </c>
      <c r="P32" s="77">
        <v>62.966678843052662</v>
      </c>
      <c r="Q32" s="77">
        <v>61.786031838464638</v>
      </c>
      <c r="R32" s="77">
        <v>58.939858352117767</v>
      </c>
      <c r="S32" s="77">
        <v>61.416783970950398</v>
      </c>
      <c r="T32" s="100"/>
      <c r="U32"/>
      <c r="V32"/>
      <c r="W32"/>
      <c r="X32"/>
      <c r="Y32"/>
      <c r="Z32"/>
      <c r="AA32"/>
      <c r="AB32"/>
      <c r="AC32"/>
      <c r="AD32"/>
      <c r="AE32"/>
      <c r="AF32"/>
      <c r="AG32"/>
      <c r="AH32"/>
      <c r="AI32"/>
      <c r="AJ32"/>
      <c r="AK32"/>
      <c r="AL32"/>
      <c r="AM32"/>
      <c r="AN32"/>
      <c r="AO32"/>
    </row>
    <row r="33" spans="1:41" ht="15">
      <c r="A33" s="91"/>
      <c r="B33" s="98" t="s">
        <v>12</v>
      </c>
      <c r="C33" s="98" t="s">
        <v>13</v>
      </c>
      <c r="D33" s="77">
        <v>651.17111095701512</v>
      </c>
      <c r="E33" s="77">
        <v>844.01995732247462</v>
      </c>
      <c r="F33" s="77">
        <v>838.35652436469616</v>
      </c>
      <c r="G33" s="77">
        <v>844.75417893903182</v>
      </c>
      <c r="H33" s="77">
        <v>1790.1499824665573</v>
      </c>
      <c r="I33" s="77">
        <v>1831.3050502437932</v>
      </c>
      <c r="J33" s="77">
        <v>2074.3407707006304</v>
      </c>
      <c r="K33" s="77">
        <v>2101.8631594977496</v>
      </c>
      <c r="L33" s="77">
        <v>2041.2095173052151</v>
      </c>
      <c r="M33" s="77">
        <v>679.36775349502261</v>
      </c>
      <c r="N33" s="77">
        <v>723.22837791268853</v>
      </c>
      <c r="O33" s="77">
        <v>733.0741334279769</v>
      </c>
      <c r="P33" s="77">
        <v>667.38413049195344</v>
      </c>
      <c r="Q33" s="77">
        <v>582.78911739650766</v>
      </c>
      <c r="R33" s="77">
        <v>659.80574326689748</v>
      </c>
      <c r="S33" s="77">
        <v>572.00748186995781</v>
      </c>
      <c r="T33" s="100"/>
      <c r="U33"/>
      <c r="V33"/>
      <c r="W33"/>
      <c r="X33"/>
      <c r="Y33"/>
      <c r="Z33"/>
      <c r="AA33"/>
      <c r="AB33"/>
      <c r="AC33"/>
      <c r="AD33"/>
      <c r="AE33"/>
      <c r="AF33"/>
      <c r="AG33"/>
      <c r="AH33"/>
      <c r="AI33"/>
      <c r="AJ33"/>
      <c r="AK33"/>
      <c r="AL33"/>
      <c r="AM33"/>
      <c r="AN33"/>
      <c r="AO33"/>
    </row>
    <row r="34" spans="1:41" ht="15">
      <c r="A34" s="91"/>
      <c r="B34" s="98" t="s">
        <v>14</v>
      </c>
      <c r="C34" s="98" t="s">
        <v>13</v>
      </c>
      <c r="D34" s="77">
        <v>431.55887120223065</v>
      </c>
      <c r="E34" s="77">
        <v>514.95422142313055</v>
      </c>
      <c r="F34" s="77">
        <v>521.76939641212527</v>
      </c>
      <c r="G34" s="77">
        <v>616.64310054894088</v>
      </c>
      <c r="H34" s="77">
        <v>722.28373981216907</v>
      </c>
      <c r="I34" s="77">
        <v>773.62997609984848</v>
      </c>
      <c r="J34" s="77">
        <v>687.56798105404596</v>
      </c>
      <c r="K34" s="77">
        <v>624.15451796417574</v>
      </c>
      <c r="L34" s="77">
        <v>597.99681955366702</v>
      </c>
      <c r="M34" s="77">
        <v>464.92550071221365</v>
      </c>
      <c r="N34" s="77">
        <v>376.57077390125733</v>
      </c>
      <c r="O34" s="77">
        <v>318.2069769119953</v>
      </c>
      <c r="P34" s="77">
        <v>309.00892347959791</v>
      </c>
      <c r="Q34" s="77">
        <v>295.23946208163511</v>
      </c>
      <c r="R34" s="77">
        <v>375.5593315118951</v>
      </c>
      <c r="S34" s="77">
        <v>340.96834656221324</v>
      </c>
      <c r="T34" s="100"/>
      <c r="U34"/>
      <c r="V34"/>
      <c r="W34"/>
      <c r="X34"/>
      <c r="Y34"/>
      <c r="Z34"/>
      <c r="AA34"/>
      <c r="AB34"/>
      <c r="AC34"/>
      <c r="AD34"/>
      <c r="AE34"/>
      <c r="AF34"/>
      <c r="AG34"/>
      <c r="AH34"/>
      <c r="AI34"/>
      <c r="AJ34"/>
      <c r="AK34"/>
      <c r="AL34"/>
      <c r="AM34"/>
      <c r="AN34"/>
      <c r="AO34"/>
    </row>
    <row r="35" spans="1:41" ht="15">
      <c r="A35" s="91"/>
      <c r="B35" s="98" t="s">
        <v>15</v>
      </c>
      <c r="C35" s="98" t="s">
        <v>13</v>
      </c>
      <c r="D35" s="77">
        <v>349.45742741253792</v>
      </c>
      <c r="E35" s="77">
        <v>516.86350701459344</v>
      </c>
      <c r="F35" s="77">
        <v>522.25830970214065</v>
      </c>
      <c r="G35" s="77">
        <v>522.62380464341106</v>
      </c>
      <c r="H35" s="77">
        <v>915.65615160406423</v>
      </c>
      <c r="I35" s="77">
        <v>950.57256485189339</v>
      </c>
      <c r="J35" s="77">
        <v>974.06129387029785</v>
      </c>
      <c r="K35" s="77">
        <v>977.45370182358113</v>
      </c>
      <c r="L35" s="77">
        <v>999.76341055729438</v>
      </c>
      <c r="M35" s="77">
        <v>555.50909478495021</v>
      </c>
      <c r="N35" s="77">
        <v>554.18759213932981</v>
      </c>
      <c r="O35" s="77">
        <v>541.04041814315701</v>
      </c>
      <c r="P35" s="77">
        <v>512.28345821382254</v>
      </c>
      <c r="Q35" s="77">
        <v>486.46975890643415</v>
      </c>
      <c r="R35" s="77">
        <v>549.9056911701756</v>
      </c>
      <c r="S35" s="77">
        <v>426.44659557652915</v>
      </c>
      <c r="T35" s="100"/>
      <c r="U35"/>
      <c r="V35"/>
      <c r="W35"/>
      <c r="X35"/>
      <c r="Y35"/>
      <c r="Z35"/>
      <c r="AA35"/>
      <c r="AB35"/>
      <c r="AC35"/>
      <c r="AD35"/>
      <c r="AE35"/>
      <c r="AF35"/>
      <c r="AG35"/>
      <c r="AH35"/>
      <c r="AI35"/>
      <c r="AJ35"/>
      <c r="AK35"/>
      <c r="AL35"/>
      <c r="AM35"/>
      <c r="AN35"/>
      <c r="AO35"/>
    </row>
    <row r="36" spans="1:41" ht="15">
      <c r="A36" s="91"/>
      <c r="B36" s="98" t="s">
        <v>16</v>
      </c>
      <c r="C36" s="98" t="s">
        <v>17</v>
      </c>
      <c r="D36" s="77">
        <v>863.08082568147995</v>
      </c>
      <c r="E36" s="77">
        <v>919.86198705593915</v>
      </c>
      <c r="F36" s="77">
        <v>1072.066684372083</v>
      </c>
      <c r="G36" s="77">
        <v>1069.6851751667061</v>
      </c>
      <c r="H36" s="77">
        <v>1093.3048934909184</v>
      </c>
      <c r="I36" s="77">
        <v>1397.1904551022837</v>
      </c>
      <c r="J36" s="77">
        <v>1426.4249051679669</v>
      </c>
      <c r="K36" s="77">
        <v>1405.9284568257876</v>
      </c>
      <c r="L36" s="77">
        <v>1370.4666189158711</v>
      </c>
      <c r="M36" s="77">
        <v>1440.4364692811102</v>
      </c>
      <c r="N36" s="77">
        <v>609.716742104334</v>
      </c>
      <c r="O36" s="77">
        <v>612.60350195780791</v>
      </c>
      <c r="P36" s="77">
        <v>560.73668422674984</v>
      </c>
      <c r="Q36" s="77">
        <v>560.6976003755816</v>
      </c>
      <c r="R36" s="77">
        <v>564.43698447726047</v>
      </c>
      <c r="S36" s="77">
        <v>417.59711163665884</v>
      </c>
      <c r="T36" s="100"/>
      <c r="U36"/>
      <c r="V36"/>
      <c r="W36"/>
      <c r="X36"/>
      <c r="Y36"/>
      <c r="Z36"/>
      <c r="AA36"/>
      <c r="AB36"/>
      <c r="AC36"/>
      <c r="AD36"/>
      <c r="AE36"/>
      <c r="AF36"/>
      <c r="AG36"/>
      <c r="AH36"/>
      <c r="AI36"/>
      <c r="AJ36"/>
      <c r="AK36"/>
      <c r="AL36"/>
      <c r="AM36"/>
      <c r="AN36"/>
      <c r="AO36"/>
    </row>
    <row r="37" spans="1:41" ht="15">
      <c r="A37" s="91"/>
      <c r="B37" s="98" t="s">
        <v>18</v>
      </c>
      <c r="C37" s="98" t="s">
        <v>17</v>
      </c>
      <c r="D37" s="77">
        <v>713.89694267415473</v>
      </c>
      <c r="E37" s="77">
        <v>765.30447590564745</v>
      </c>
      <c r="F37" s="77">
        <v>789.36141112541452</v>
      </c>
      <c r="G37" s="77">
        <v>780.52078001293728</v>
      </c>
      <c r="H37" s="77">
        <v>769.10218355684719</v>
      </c>
      <c r="I37" s="77">
        <v>1232.3389824367512</v>
      </c>
      <c r="J37" s="77">
        <v>1186.2980118461523</v>
      </c>
      <c r="K37" s="77">
        <v>1222.1768950333455</v>
      </c>
      <c r="L37" s="77">
        <v>1273.8854230379968</v>
      </c>
      <c r="M37" s="77">
        <v>1372.0588320890611</v>
      </c>
      <c r="N37" s="77">
        <v>725.63754309123306</v>
      </c>
      <c r="O37" s="77">
        <v>653.50532765485923</v>
      </c>
      <c r="P37" s="77">
        <v>600.91596299376158</v>
      </c>
      <c r="Q37" s="77">
        <v>557.25794238221931</v>
      </c>
      <c r="R37" s="77">
        <v>546.26376314701201</v>
      </c>
      <c r="S37" s="77">
        <v>461.39816596527618</v>
      </c>
      <c r="T37" s="100"/>
      <c r="U37"/>
      <c r="V37"/>
      <c r="W37"/>
      <c r="X37"/>
      <c r="Y37"/>
      <c r="Z37"/>
      <c r="AA37"/>
      <c r="AB37"/>
      <c r="AC37"/>
      <c r="AD37"/>
      <c r="AE37"/>
      <c r="AF37"/>
      <c r="AG37"/>
      <c r="AH37"/>
      <c r="AI37"/>
      <c r="AJ37"/>
      <c r="AK37"/>
      <c r="AL37"/>
      <c r="AM37"/>
      <c r="AN37"/>
      <c r="AO37"/>
    </row>
    <row r="38" spans="1:41" ht="15">
      <c r="A38" s="91"/>
      <c r="B38" s="98" t="s">
        <v>19</v>
      </c>
      <c r="C38" s="98" t="s">
        <v>20</v>
      </c>
      <c r="D38" s="77">
        <v>214.17774375619078</v>
      </c>
      <c r="E38" s="77">
        <v>215.62489067346232</v>
      </c>
      <c r="F38" s="77">
        <v>208.38915608710454</v>
      </c>
      <c r="G38" s="77">
        <v>223.22073699487393</v>
      </c>
      <c r="H38" s="77">
        <v>234.43780059799261</v>
      </c>
      <c r="I38" s="77">
        <v>373.30969455092355</v>
      </c>
      <c r="J38" s="77">
        <v>428.39503861310681</v>
      </c>
      <c r="K38" s="77">
        <v>382.2233836184526</v>
      </c>
      <c r="L38" s="77">
        <v>384.56203584799624</v>
      </c>
      <c r="M38" s="77">
        <v>380.40522420867211</v>
      </c>
      <c r="N38" s="77">
        <v>424.30763750980401</v>
      </c>
      <c r="O38" s="77">
        <v>415.45411687241858</v>
      </c>
      <c r="P38" s="77">
        <v>398.7555138201738</v>
      </c>
      <c r="Q38" s="77">
        <v>392.10068609882347</v>
      </c>
      <c r="R38" s="77">
        <v>397.68676557560997</v>
      </c>
      <c r="S38" s="77">
        <v>333.2075973723185</v>
      </c>
      <c r="T38" s="100"/>
      <c r="U38"/>
      <c r="V38"/>
      <c r="W38"/>
      <c r="X38"/>
      <c r="Y38"/>
      <c r="Z38"/>
      <c r="AA38"/>
      <c r="AB38"/>
      <c r="AC38"/>
      <c r="AD38"/>
      <c r="AE38"/>
      <c r="AF38"/>
      <c r="AG38"/>
      <c r="AH38"/>
      <c r="AI38"/>
      <c r="AJ38"/>
      <c r="AK38"/>
      <c r="AL38"/>
      <c r="AM38"/>
      <c r="AN38"/>
      <c r="AO38"/>
    </row>
    <row r="39" spans="1:41" ht="15">
      <c r="A39" s="91"/>
      <c r="B39" s="98" t="s">
        <v>21</v>
      </c>
      <c r="C39" s="98" t="s">
        <v>22</v>
      </c>
      <c r="D39" s="77">
        <v>68.853289916230509</v>
      </c>
      <c r="E39" s="77">
        <v>68.526530640183537</v>
      </c>
      <c r="F39" s="77">
        <v>137.54480884804897</v>
      </c>
      <c r="G39" s="77">
        <v>159.9266835465223</v>
      </c>
      <c r="H39" s="77">
        <v>154.50013252757765</v>
      </c>
      <c r="I39" s="77">
        <v>151.25948513338793</v>
      </c>
      <c r="J39" s="77">
        <v>148.63550932557283</v>
      </c>
      <c r="K39" s="77">
        <v>118.37836419769044</v>
      </c>
      <c r="L39" s="77">
        <v>122.15134864726382</v>
      </c>
      <c r="M39" s="77">
        <v>114.04291048203488</v>
      </c>
      <c r="N39" s="77">
        <v>107.76864393470167</v>
      </c>
      <c r="O39" s="77">
        <v>108.00670180612623</v>
      </c>
      <c r="P39" s="77">
        <v>118.71693523454894</v>
      </c>
      <c r="Q39" s="77">
        <v>107.2642279952113</v>
      </c>
      <c r="R39" s="77">
        <v>145.3420516979061</v>
      </c>
      <c r="S39" s="77">
        <v>135.18267942639417</v>
      </c>
      <c r="T39" s="100"/>
      <c r="U39"/>
      <c r="V39"/>
      <c r="W39"/>
      <c r="X39"/>
      <c r="Y39"/>
      <c r="Z39"/>
      <c r="AA39"/>
      <c r="AB39"/>
      <c r="AC39"/>
      <c r="AD39"/>
      <c r="AE39"/>
      <c r="AF39"/>
      <c r="AG39"/>
      <c r="AH39"/>
      <c r="AI39"/>
      <c r="AJ39"/>
      <c r="AK39"/>
      <c r="AL39"/>
      <c r="AM39"/>
      <c r="AN39"/>
      <c r="AO39"/>
    </row>
    <row r="40" spans="1:41" ht="15">
      <c r="A40" s="91"/>
      <c r="B40" s="98" t="s">
        <v>23</v>
      </c>
      <c r="C40" s="98" t="s">
        <v>24</v>
      </c>
      <c r="D40" s="77">
        <v>186.13712799444679</v>
      </c>
      <c r="E40" s="77">
        <v>175.68164058336632</v>
      </c>
      <c r="F40" s="77">
        <v>176.71246328586722</v>
      </c>
      <c r="G40" s="77">
        <v>188.64055455766322</v>
      </c>
      <c r="H40" s="77">
        <v>197.47617772195662</v>
      </c>
      <c r="I40" s="77">
        <v>341.43524967953311</v>
      </c>
      <c r="J40" s="77">
        <v>346.81419534182658</v>
      </c>
      <c r="K40" s="77">
        <v>358.12353381581511</v>
      </c>
      <c r="L40" s="77">
        <v>347.02423834811708</v>
      </c>
      <c r="M40" s="77">
        <v>341.12049370407021</v>
      </c>
      <c r="N40" s="77">
        <v>362.44518957230696</v>
      </c>
      <c r="O40" s="77">
        <v>436.805192414739</v>
      </c>
      <c r="P40" s="77">
        <v>404.78148757861135</v>
      </c>
      <c r="Q40" s="77">
        <v>433.19129326456328</v>
      </c>
      <c r="R40" s="77">
        <v>411.66402539008715</v>
      </c>
      <c r="S40" s="77">
        <v>417.41996120275979</v>
      </c>
      <c r="T40" s="100"/>
      <c r="U40"/>
      <c r="V40"/>
      <c r="W40"/>
      <c r="X40"/>
      <c r="Y40"/>
      <c r="Z40"/>
      <c r="AA40"/>
      <c r="AB40"/>
      <c r="AC40"/>
      <c r="AD40"/>
      <c r="AE40"/>
      <c r="AF40"/>
      <c r="AG40"/>
      <c r="AH40"/>
      <c r="AI40"/>
      <c r="AJ40"/>
      <c r="AK40"/>
      <c r="AL40"/>
      <c r="AM40"/>
      <c r="AN40"/>
      <c r="AO40"/>
    </row>
    <row r="41" spans="1:41" ht="15">
      <c r="A41" s="91"/>
      <c r="B41" s="98" t="s">
        <v>25</v>
      </c>
      <c r="C41" s="98" t="s">
        <v>24</v>
      </c>
      <c r="D41" s="77">
        <v>140.78092908440755</v>
      </c>
      <c r="E41" s="77">
        <v>134.15421171118751</v>
      </c>
      <c r="F41" s="77">
        <v>132.23982669225728</v>
      </c>
      <c r="G41" s="77">
        <v>145.19874066655422</v>
      </c>
      <c r="H41" s="77">
        <v>121.78433928117683</v>
      </c>
      <c r="I41" s="77">
        <v>180.55839809794074</v>
      </c>
      <c r="J41" s="77">
        <v>178.54422554959913</v>
      </c>
      <c r="K41" s="77">
        <v>197.08352785657513</v>
      </c>
      <c r="L41" s="77">
        <v>195.62115022072544</v>
      </c>
      <c r="M41" s="77">
        <v>198.03580483940345</v>
      </c>
      <c r="N41" s="77">
        <v>179.93789355003176</v>
      </c>
      <c r="O41" s="77">
        <v>207.57228876303623</v>
      </c>
      <c r="P41" s="77">
        <v>183.97958726659337</v>
      </c>
      <c r="Q41" s="77">
        <v>155.52454058588819</v>
      </c>
      <c r="R41" s="77">
        <v>121.76270639387418</v>
      </c>
      <c r="S41" s="77">
        <v>123.8456392023009</v>
      </c>
      <c r="T41" s="100"/>
      <c r="U41"/>
      <c r="V41"/>
      <c r="W41"/>
      <c r="X41"/>
      <c r="Y41"/>
      <c r="Z41"/>
      <c r="AA41"/>
      <c r="AB41"/>
      <c r="AC41"/>
      <c r="AD41"/>
      <c r="AE41"/>
      <c r="AF41"/>
      <c r="AG41"/>
      <c r="AH41"/>
      <c r="AI41"/>
      <c r="AJ41"/>
      <c r="AK41"/>
      <c r="AL41"/>
      <c r="AM41"/>
      <c r="AN41"/>
      <c r="AO41"/>
    </row>
    <row r="42" spans="1:41" ht="15">
      <c r="A42" s="91"/>
      <c r="B42" s="98" t="s">
        <v>26</v>
      </c>
      <c r="C42" s="98" t="s">
        <v>24</v>
      </c>
      <c r="D42" s="77">
        <v>68.135460670194732</v>
      </c>
      <c r="E42" s="77">
        <v>58.707648985163964</v>
      </c>
      <c r="F42" s="77">
        <v>62.402052731687128</v>
      </c>
      <c r="G42" s="77">
        <v>55.20033027592207</v>
      </c>
      <c r="H42" s="77">
        <v>65.161481071697779</v>
      </c>
      <c r="I42" s="77">
        <v>111.76727017573151</v>
      </c>
      <c r="J42" s="77">
        <v>106.74776703591617</v>
      </c>
      <c r="K42" s="77">
        <v>108.16955175357673</v>
      </c>
      <c r="L42" s="77">
        <v>114.3596352042248</v>
      </c>
      <c r="M42" s="77">
        <v>103.37160371474695</v>
      </c>
      <c r="N42" s="77">
        <v>152.34200897205838</v>
      </c>
      <c r="O42" s="77">
        <v>187.29877756586737</v>
      </c>
      <c r="P42" s="77">
        <v>152.56627699784747</v>
      </c>
      <c r="Q42" s="77">
        <v>150.39759334770335</v>
      </c>
      <c r="R42" s="77">
        <v>131.64728205516749</v>
      </c>
      <c r="S42" s="77">
        <v>122.51545573963048</v>
      </c>
      <c r="T42" s="100"/>
      <c r="U42"/>
      <c r="V42"/>
      <c r="W42"/>
      <c r="X42"/>
      <c r="Y42"/>
      <c r="Z42"/>
      <c r="AA42"/>
      <c r="AB42"/>
      <c r="AC42"/>
      <c r="AD42"/>
      <c r="AE42"/>
      <c r="AF42"/>
      <c r="AG42"/>
      <c r="AH42"/>
      <c r="AI42"/>
      <c r="AJ42"/>
      <c r="AK42"/>
      <c r="AL42"/>
      <c r="AM42"/>
      <c r="AN42"/>
      <c r="AO42"/>
    </row>
    <row r="43" spans="1:41" ht="15">
      <c r="A43" s="91"/>
      <c r="B43" s="98" t="s">
        <v>27</v>
      </c>
      <c r="C43" s="98" t="s">
        <v>24</v>
      </c>
      <c r="D43" s="77">
        <v>214.85290327840022</v>
      </c>
      <c r="E43" s="77">
        <v>235.76387810056116</v>
      </c>
      <c r="F43" s="77">
        <v>242.09607470163806</v>
      </c>
      <c r="G43" s="77">
        <v>237.97278389163449</v>
      </c>
      <c r="H43" s="77">
        <v>241.21251238520873</v>
      </c>
      <c r="I43" s="77">
        <v>316.10288476368157</v>
      </c>
      <c r="J43" s="77">
        <v>314.81701720734389</v>
      </c>
      <c r="K43" s="77">
        <v>323.70755840452955</v>
      </c>
      <c r="L43" s="77">
        <v>341.43464096380643</v>
      </c>
      <c r="M43" s="77">
        <v>346.37561432027547</v>
      </c>
      <c r="N43" s="77">
        <v>381.40094377920894</v>
      </c>
      <c r="O43" s="77">
        <v>415.14784467046519</v>
      </c>
      <c r="P43" s="77">
        <v>444.8543347619605</v>
      </c>
      <c r="Q43" s="77">
        <v>412.88340566566347</v>
      </c>
      <c r="R43" s="77">
        <v>392.40272753432049</v>
      </c>
      <c r="S43" s="77">
        <v>398.64709096617344</v>
      </c>
      <c r="T43" s="100"/>
      <c r="U43"/>
      <c r="V43"/>
      <c r="W43"/>
      <c r="X43"/>
      <c r="Y43"/>
      <c r="Z43"/>
      <c r="AA43"/>
      <c r="AB43"/>
      <c r="AC43"/>
      <c r="AD43"/>
      <c r="AE43"/>
      <c r="AF43"/>
      <c r="AG43"/>
      <c r="AH43"/>
      <c r="AI43"/>
      <c r="AJ43"/>
      <c r="AK43"/>
      <c r="AL43"/>
      <c r="AM43"/>
      <c r="AN43"/>
      <c r="AO43"/>
    </row>
    <row r="44" spans="1:41" ht="15">
      <c r="A44" s="91"/>
      <c r="B44" s="98" t="s">
        <v>28</v>
      </c>
      <c r="C44" s="98" t="s">
        <v>24</v>
      </c>
      <c r="D44" s="77">
        <v>142.69531410333775</v>
      </c>
      <c r="E44" s="77">
        <v>133.71243055297285</v>
      </c>
      <c r="F44" s="77">
        <v>134.89051364154528</v>
      </c>
      <c r="G44" s="77">
        <v>144.75695950833955</v>
      </c>
      <c r="H44" s="77">
        <v>155.06518653334848</v>
      </c>
      <c r="I44" s="77">
        <v>205.06923504458135</v>
      </c>
      <c r="J44" s="77">
        <v>209.25865854287457</v>
      </c>
      <c r="K44" s="77">
        <v>177.6344999220922</v>
      </c>
      <c r="L44" s="77">
        <v>164.36589253138911</v>
      </c>
      <c r="M44" s="77">
        <v>166.11644774540676</v>
      </c>
      <c r="N44" s="77">
        <v>233.70506454096258</v>
      </c>
      <c r="O44" s="77">
        <v>223.1039749064918</v>
      </c>
      <c r="P44" s="77">
        <v>194.18415539510391</v>
      </c>
      <c r="Q44" s="77">
        <v>182.0785200637421</v>
      </c>
      <c r="R44" s="77">
        <v>172.02946346788494</v>
      </c>
      <c r="S44" s="77">
        <v>174.73073019070614</v>
      </c>
      <c r="T44" s="100"/>
      <c r="U44"/>
      <c r="V44"/>
      <c r="W44"/>
      <c r="X44"/>
      <c r="Y44"/>
      <c r="Z44"/>
      <c r="AA44"/>
      <c r="AB44"/>
      <c r="AC44"/>
      <c r="AD44"/>
      <c r="AE44"/>
      <c r="AF44"/>
      <c r="AG44"/>
      <c r="AH44"/>
      <c r="AI44"/>
      <c r="AJ44"/>
      <c r="AK44"/>
      <c r="AL44"/>
      <c r="AM44"/>
      <c r="AN44"/>
      <c r="AO44"/>
    </row>
    <row r="45" spans="1:41" ht="15">
      <c r="A45" s="91"/>
      <c r="B45" s="98" t="s">
        <v>40</v>
      </c>
      <c r="C45" s="98" t="s">
        <v>41</v>
      </c>
      <c r="D45" s="29">
        <v>31.035993698636709</v>
      </c>
      <c r="E45" s="29">
        <v>37.804477914294452</v>
      </c>
      <c r="F45" s="29">
        <v>58.311264431991091</v>
      </c>
      <c r="G45" s="29">
        <v>69.754532013477558</v>
      </c>
      <c r="H45" s="29">
        <v>98.145432011328396</v>
      </c>
      <c r="I45" s="29">
        <v>108.82374866421098</v>
      </c>
      <c r="J45" s="29">
        <v>88.11419876737709</v>
      </c>
      <c r="K45" s="29">
        <v>115.71849309820784</v>
      </c>
      <c r="L45" s="29">
        <v>100.75665769390106</v>
      </c>
      <c r="M45" s="77">
        <v>70.090541133340182</v>
      </c>
      <c r="N45" s="77">
        <v>43.42860949398731</v>
      </c>
      <c r="O45" s="77">
        <v>30.979081231897467</v>
      </c>
      <c r="P45" s="77">
        <v>39.503692546211028</v>
      </c>
      <c r="Q45" s="77">
        <v>48.344211384190068</v>
      </c>
      <c r="R45" s="77">
        <v>89.175864603882516</v>
      </c>
      <c r="S45" s="77">
        <v>70.483855112202903</v>
      </c>
      <c r="T45" s="100"/>
      <c r="U45"/>
      <c r="V45"/>
      <c r="W45"/>
      <c r="X45"/>
      <c r="Y45"/>
      <c r="Z45"/>
      <c r="AA45"/>
      <c r="AB45"/>
      <c r="AC45"/>
      <c r="AD45"/>
      <c r="AE45"/>
      <c r="AF45"/>
      <c r="AG45"/>
      <c r="AH45"/>
      <c r="AI45"/>
      <c r="AJ45"/>
      <c r="AK45"/>
      <c r="AL45"/>
      <c r="AM45"/>
      <c r="AN45"/>
      <c r="AO45"/>
    </row>
    <row r="46" spans="1:41" ht="15.75" thickBot="1">
      <c r="A46" s="91"/>
      <c r="B46" s="96" t="s">
        <v>59</v>
      </c>
      <c r="C46" s="96"/>
      <c r="D46" s="99">
        <f>SUM(D32:D45)</f>
        <v>4106.3272701597889</v>
      </c>
      <c r="E46" s="99">
        <f t="shared" ref="E46:O46" si="0">SUM(E32:E45)</f>
        <v>4654.0173739610345</v>
      </c>
      <c r="F46" s="99">
        <f t="shared" si="0"/>
        <v>4925.7992508666903</v>
      </c>
      <c r="G46" s="99">
        <f t="shared" si="0"/>
        <v>5089.7129440821318</v>
      </c>
      <c r="H46" s="99">
        <f t="shared" si="0"/>
        <v>6638.6697215349086</v>
      </c>
      <c r="I46" s="99">
        <f t="shared" si="0"/>
        <v>8046.5517132696577</v>
      </c>
      <c r="J46" s="99">
        <f t="shared" si="0"/>
        <v>8241.615129994645</v>
      </c>
      <c r="K46" s="99">
        <f t="shared" si="0"/>
        <v>8176.2027500113654</v>
      </c>
      <c r="L46" s="99">
        <f t="shared" si="0"/>
        <v>8114.4271346240384</v>
      </c>
      <c r="M46" s="99">
        <f t="shared" si="0"/>
        <v>6313.3900519279141</v>
      </c>
      <c r="N46" s="99">
        <f t="shared" si="0"/>
        <v>4942.3633007666449</v>
      </c>
      <c r="O46" s="99">
        <f t="shared" si="0"/>
        <v>4955.1147466032808</v>
      </c>
      <c r="P46" s="99">
        <f>SUM(P32:P45)</f>
        <v>4650.6378218499876</v>
      </c>
      <c r="Q46" s="99">
        <f>SUM(Q32:Q45)</f>
        <v>4426.0243913866279</v>
      </c>
      <c r="R46" s="99">
        <f>SUM(R32:R45)</f>
        <v>4616.6222586440917</v>
      </c>
      <c r="S46" s="99">
        <f>SUM(S32:S45)</f>
        <v>4055.8674947940722</v>
      </c>
      <c r="T46" s="100"/>
      <c r="U46"/>
      <c r="V46"/>
      <c r="W46"/>
      <c r="X46"/>
      <c r="Y46"/>
      <c r="Z46"/>
      <c r="AA46"/>
      <c r="AB46"/>
      <c r="AC46"/>
      <c r="AD46"/>
      <c r="AE46"/>
      <c r="AF46"/>
      <c r="AG46"/>
      <c r="AH46"/>
      <c r="AI46"/>
      <c r="AJ46"/>
      <c r="AK46"/>
      <c r="AL46"/>
      <c r="AM46"/>
      <c r="AN46"/>
      <c r="AO46"/>
    </row>
    <row r="47" spans="1:41" ht="15">
      <c r="A47" s="91"/>
      <c r="B47" s="91"/>
      <c r="C47" s="91"/>
      <c r="D47" s="91"/>
      <c r="E47" s="91"/>
      <c r="F47" s="91"/>
      <c r="G47" s="91"/>
      <c r="H47" s="91"/>
      <c r="I47" s="91"/>
      <c r="J47" s="91"/>
      <c r="K47" s="91"/>
      <c r="L47" s="91"/>
      <c r="M47" s="91"/>
      <c r="N47" s="91"/>
      <c r="O47" s="91"/>
      <c r="P47" s="91"/>
      <c r="Q47" s="91"/>
      <c r="R47" s="91"/>
      <c r="S47" s="91"/>
      <c r="T47" s="100"/>
      <c r="U47"/>
      <c r="V47"/>
      <c r="W47"/>
      <c r="X47"/>
      <c r="Y47"/>
      <c r="Z47"/>
      <c r="AA47"/>
      <c r="AB47"/>
      <c r="AC47"/>
      <c r="AD47"/>
      <c r="AE47"/>
      <c r="AF47"/>
      <c r="AG47"/>
      <c r="AH47"/>
      <c r="AI47"/>
      <c r="AJ47"/>
      <c r="AK47"/>
      <c r="AL47"/>
      <c r="AM47"/>
      <c r="AN47"/>
      <c r="AO47"/>
    </row>
    <row r="48" spans="1:41" ht="15">
      <c r="A48" s="91"/>
      <c r="B48" s="232" t="s">
        <v>35</v>
      </c>
      <c r="C48" s="233"/>
      <c r="D48" s="233"/>
      <c r="E48" s="233"/>
      <c r="F48" s="233"/>
      <c r="G48" s="233"/>
      <c r="H48" s="233"/>
      <c r="I48" s="233"/>
      <c r="J48" s="233"/>
      <c r="K48" s="233"/>
      <c r="L48" s="233"/>
      <c r="M48" s="233"/>
      <c r="N48" s="233"/>
      <c r="O48" s="233"/>
      <c r="P48" s="233"/>
      <c r="Q48" s="233"/>
      <c r="R48" s="234"/>
      <c r="S48" s="235"/>
      <c r="T48" s="100"/>
      <c r="U48"/>
      <c r="V48"/>
      <c r="W48"/>
      <c r="X48"/>
      <c r="Y48"/>
      <c r="Z48"/>
      <c r="AA48"/>
      <c r="AB48"/>
      <c r="AC48"/>
      <c r="AD48"/>
      <c r="AE48"/>
      <c r="AF48"/>
      <c r="AG48"/>
      <c r="AH48"/>
      <c r="AI48"/>
      <c r="AJ48"/>
      <c r="AK48"/>
      <c r="AL48"/>
      <c r="AM48"/>
      <c r="AN48"/>
      <c r="AO48"/>
    </row>
    <row r="49" spans="1:41" ht="15" customHeight="1">
      <c r="A49" s="91"/>
      <c r="B49" s="278" t="s">
        <v>90</v>
      </c>
      <c r="C49" s="279"/>
      <c r="D49" s="279"/>
      <c r="E49" s="279"/>
      <c r="F49" s="279"/>
      <c r="G49" s="279"/>
      <c r="H49" s="279"/>
      <c r="I49" s="279"/>
      <c r="J49" s="279"/>
      <c r="K49" s="279"/>
      <c r="L49" s="279"/>
      <c r="M49" s="279"/>
      <c r="N49" s="279"/>
      <c r="O49" s="279"/>
      <c r="P49" s="279"/>
      <c r="Q49" s="279"/>
      <c r="R49" s="279"/>
      <c r="S49" s="250"/>
      <c r="T49" s="100"/>
      <c r="U49"/>
      <c r="V49"/>
      <c r="W49"/>
      <c r="X49"/>
      <c r="Y49"/>
      <c r="Z49"/>
      <c r="AA49"/>
      <c r="AB49"/>
      <c r="AC49"/>
      <c r="AD49"/>
      <c r="AE49"/>
      <c r="AF49"/>
      <c r="AG49"/>
      <c r="AH49"/>
      <c r="AI49"/>
      <c r="AJ49"/>
      <c r="AK49"/>
      <c r="AL49"/>
      <c r="AM49"/>
      <c r="AN49"/>
      <c r="AO49"/>
    </row>
    <row r="50" spans="1:41" ht="18.75" customHeight="1">
      <c r="A50" s="91"/>
      <c r="B50" s="281"/>
      <c r="C50" s="282"/>
      <c r="D50" s="282"/>
      <c r="E50" s="282"/>
      <c r="F50" s="282"/>
      <c r="G50" s="282"/>
      <c r="H50" s="282"/>
      <c r="I50" s="282"/>
      <c r="J50" s="282"/>
      <c r="K50" s="282"/>
      <c r="L50" s="282"/>
      <c r="M50" s="282"/>
      <c r="N50" s="282"/>
      <c r="O50" s="282"/>
      <c r="P50" s="282"/>
      <c r="Q50" s="282"/>
      <c r="R50" s="282"/>
      <c r="S50" s="251"/>
      <c r="T50" s="100"/>
      <c r="U50"/>
      <c r="V50"/>
      <c r="W50"/>
      <c r="X50"/>
      <c r="Y50"/>
      <c r="Z50"/>
      <c r="AA50"/>
      <c r="AB50"/>
      <c r="AC50"/>
      <c r="AD50"/>
      <c r="AE50"/>
      <c r="AF50"/>
      <c r="AG50"/>
      <c r="AH50"/>
      <c r="AI50"/>
      <c r="AJ50"/>
      <c r="AK50"/>
      <c r="AL50"/>
      <c r="AM50"/>
      <c r="AN50"/>
      <c r="AO50"/>
    </row>
    <row r="51" spans="1:41" ht="15">
      <c r="A51" s="91"/>
      <c r="B51" s="91"/>
      <c r="C51" s="91"/>
      <c r="D51" s="91"/>
      <c r="E51" s="91"/>
      <c r="F51" s="91"/>
      <c r="G51" s="91"/>
      <c r="H51" s="91"/>
      <c r="I51" s="91"/>
      <c r="J51" s="91"/>
      <c r="K51" s="91"/>
      <c r="L51" s="91"/>
      <c r="M51" s="91"/>
      <c r="N51" s="91"/>
      <c r="O51" s="91"/>
      <c r="P51" s="91"/>
      <c r="Q51" s="91"/>
      <c r="R51" s="91"/>
      <c r="S51" s="91"/>
      <c r="T51" s="100"/>
      <c r="U51"/>
      <c r="V51"/>
      <c r="W51"/>
      <c r="X51"/>
      <c r="Y51"/>
      <c r="Z51"/>
      <c r="AA51"/>
      <c r="AB51"/>
      <c r="AC51"/>
      <c r="AD51"/>
      <c r="AE51"/>
      <c r="AF51"/>
      <c r="AG51"/>
      <c r="AH51"/>
      <c r="AI51"/>
      <c r="AJ51"/>
      <c r="AK51"/>
      <c r="AL51"/>
      <c r="AM51"/>
      <c r="AN51"/>
      <c r="AO51"/>
    </row>
    <row r="52" spans="1:41" s="35" customFormat="1" ht="15">
      <c r="A52" s="91"/>
      <c r="B52" s="91"/>
      <c r="C52" s="91"/>
      <c r="D52" s="91"/>
      <c r="E52" s="91"/>
      <c r="F52" s="91"/>
      <c r="G52" s="91"/>
      <c r="H52" s="91"/>
      <c r="I52" s="91"/>
      <c r="J52" s="91"/>
      <c r="K52" s="91"/>
      <c r="L52" s="91"/>
      <c r="M52" s="91"/>
      <c r="N52" s="91"/>
      <c r="O52" s="91"/>
      <c r="P52" s="91"/>
      <c r="Q52" s="91"/>
      <c r="R52" s="91"/>
      <c r="S52" s="91"/>
      <c r="T52" s="100"/>
      <c r="U52" s="34"/>
      <c r="V52" s="34"/>
      <c r="W52" s="34"/>
      <c r="X52" s="34"/>
      <c r="Y52" s="34"/>
      <c r="Z52" s="34"/>
      <c r="AA52" s="34"/>
      <c r="AB52" s="34"/>
      <c r="AC52" s="34"/>
      <c r="AD52" s="34"/>
      <c r="AE52" s="34"/>
      <c r="AF52" s="34"/>
      <c r="AG52" s="34"/>
      <c r="AH52" s="34"/>
      <c r="AI52" s="34"/>
      <c r="AJ52" s="34"/>
      <c r="AK52" s="34"/>
      <c r="AL52" s="34"/>
      <c r="AM52" s="34"/>
      <c r="AN52" s="34"/>
      <c r="AO52" s="34"/>
    </row>
    <row r="53" spans="1:41" ht="31.5" customHeight="1">
      <c r="A53" s="91"/>
      <c r="B53" s="82" t="s">
        <v>49</v>
      </c>
      <c r="C53" s="91"/>
      <c r="D53" s="91"/>
      <c r="E53" s="91"/>
      <c r="F53" s="91"/>
      <c r="G53" s="91"/>
      <c r="H53" s="91"/>
      <c r="I53" s="91"/>
      <c r="J53" s="91"/>
      <c r="K53" s="91"/>
      <c r="L53" s="91"/>
      <c r="M53" s="91"/>
      <c r="N53" s="91"/>
      <c r="O53" s="91"/>
      <c r="P53" s="91"/>
      <c r="Q53" s="91"/>
      <c r="R53" s="91"/>
      <c r="S53" s="91"/>
      <c r="T53" s="100"/>
      <c r="U53"/>
      <c r="V53"/>
      <c r="W53"/>
      <c r="X53"/>
      <c r="Y53"/>
      <c r="Z53"/>
      <c r="AA53"/>
      <c r="AB53"/>
      <c r="AC53"/>
      <c r="AD53"/>
      <c r="AE53"/>
      <c r="AF53"/>
      <c r="AG53"/>
      <c r="AH53"/>
      <c r="AI53"/>
      <c r="AJ53"/>
      <c r="AK53"/>
      <c r="AL53"/>
      <c r="AM53"/>
      <c r="AN53"/>
      <c r="AO53"/>
    </row>
    <row r="54" spans="1:41" ht="15.75" thickBot="1">
      <c r="A54" s="91"/>
      <c r="B54" s="96" t="s">
        <v>166</v>
      </c>
      <c r="C54" s="96" t="s">
        <v>0</v>
      </c>
      <c r="D54" s="97" t="s">
        <v>1</v>
      </c>
      <c r="E54" s="97" t="s">
        <v>2</v>
      </c>
      <c r="F54" s="97" t="s">
        <v>3</v>
      </c>
      <c r="G54" s="97" t="s">
        <v>4</v>
      </c>
      <c r="H54" s="97" t="s">
        <v>5</v>
      </c>
      <c r="I54" s="97" t="s">
        <v>6</v>
      </c>
      <c r="J54" s="97" t="s">
        <v>7</v>
      </c>
      <c r="K54" s="97" t="s">
        <v>8</v>
      </c>
      <c r="L54" s="97" t="s">
        <v>9</v>
      </c>
      <c r="M54" s="97" t="s">
        <v>10</v>
      </c>
      <c r="N54" s="97">
        <v>2016</v>
      </c>
      <c r="O54" s="97">
        <v>2017</v>
      </c>
      <c r="P54" s="97">
        <v>2018</v>
      </c>
      <c r="Q54" s="97" t="s">
        <v>32</v>
      </c>
      <c r="R54" s="97" t="s">
        <v>33</v>
      </c>
      <c r="S54" s="97" t="s">
        <v>34</v>
      </c>
      <c r="T54" s="100"/>
      <c r="U54"/>
      <c r="V54"/>
      <c r="W54"/>
      <c r="X54"/>
      <c r="Y54"/>
      <c r="Z54"/>
      <c r="AA54"/>
      <c r="AB54"/>
      <c r="AC54"/>
      <c r="AD54"/>
      <c r="AE54"/>
      <c r="AF54"/>
      <c r="AG54"/>
      <c r="AH54"/>
      <c r="AI54"/>
      <c r="AJ54"/>
      <c r="AK54"/>
      <c r="AL54"/>
      <c r="AM54"/>
      <c r="AN54"/>
      <c r="AO54"/>
    </row>
    <row r="55" spans="1:41" ht="15">
      <c r="A55" s="91"/>
      <c r="B55" s="98" t="s">
        <v>43</v>
      </c>
      <c r="C55" s="98" t="s">
        <v>11</v>
      </c>
      <c r="D55" s="77">
        <v>32.430712598129425</v>
      </c>
      <c r="E55" s="77">
        <v>40.72191874303531</v>
      </c>
      <c r="F55" s="77">
        <v>47.695436782550807</v>
      </c>
      <c r="G55" s="77">
        <v>27.763961983453829</v>
      </c>
      <c r="H55" s="77">
        <v>80.540852230077107</v>
      </c>
      <c r="I55" s="77">
        <v>85.36807369445151</v>
      </c>
      <c r="J55" s="77">
        <v>78.55012141677193</v>
      </c>
      <c r="K55" s="77">
        <v>75.715494849862282</v>
      </c>
      <c r="L55" s="77">
        <v>93.057428024848278</v>
      </c>
      <c r="M55" s="77">
        <v>79.794343841777348</v>
      </c>
      <c r="N55" s="77">
        <v>65.03263563568008</v>
      </c>
      <c r="O55" s="77">
        <v>57.576807531700943</v>
      </c>
      <c r="P55" s="77">
        <v>73.944712024322158</v>
      </c>
      <c r="Q55" s="77">
        <v>74.225488197652027</v>
      </c>
      <c r="R55" s="77">
        <v>64.700815889242065</v>
      </c>
      <c r="S55" s="77">
        <v>50.424938587868134</v>
      </c>
      <c r="T55" s="100"/>
      <c r="U55"/>
      <c r="V55"/>
      <c r="W55"/>
      <c r="X55"/>
      <c r="Y55"/>
      <c r="Z55"/>
      <c r="AA55"/>
      <c r="AB55"/>
      <c r="AC55"/>
      <c r="AD55"/>
      <c r="AE55"/>
      <c r="AF55"/>
      <c r="AG55"/>
      <c r="AH55"/>
      <c r="AI55"/>
      <c r="AJ55"/>
      <c r="AK55"/>
      <c r="AL55"/>
      <c r="AM55"/>
      <c r="AN55"/>
      <c r="AO55"/>
    </row>
    <row r="56" spans="1:41" ht="15">
      <c r="A56" s="91"/>
      <c r="B56" s="98" t="s">
        <v>12</v>
      </c>
      <c r="C56" s="98" t="s">
        <v>13</v>
      </c>
      <c r="D56" s="77">
        <v>746.03262767032527</v>
      </c>
      <c r="E56" s="77">
        <v>970.22940966035833</v>
      </c>
      <c r="F56" s="77">
        <v>1066.578448277015</v>
      </c>
      <c r="G56" s="77">
        <v>1468.124350853584</v>
      </c>
      <c r="H56" s="77">
        <v>1640.070335666285</v>
      </c>
      <c r="I56" s="77">
        <v>1848.2593705008317</v>
      </c>
      <c r="J56" s="77">
        <v>1962.1098785973677</v>
      </c>
      <c r="K56" s="77">
        <v>1406.1910162366571</v>
      </c>
      <c r="L56" s="77">
        <v>750.37244425899462</v>
      </c>
      <c r="M56" s="77">
        <v>600.03980589980961</v>
      </c>
      <c r="N56" s="77">
        <v>330.66570146300552</v>
      </c>
      <c r="O56" s="77">
        <v>485.10452748659554</v>
      </c>
      <c r="P56" s="77">
        <v>630.30054633020245</v>
      </c>
      <c r="Q56" s="77">
        <v>831.27873702325462</v>
      </c>
      <c r="R56" s="77">
        <v>556.9010526371959</v>
      </c>
      <c r="S56" s="77">
        <v>370.98488012282502</v>
      </c>
      <c r="T56" s="100"/>
      <c r="U56"/>
      <c r="V56"/>
      <c r="W56"/>
      <c r="X56"/>
      <c r="Y56"/>
      <c r="Z56"/>
      <c r="AA56"/>
      <c r="AB56"/>
      <c r="AC56"/>
      <c r="AD56"/>
      <c r="AE56"/>
      <c r="AF56"/>
      <c r="AG56"/>
      <c r="AH56"/>
      <c r="AI56"/>
      <c r="AJ56"/>
      <c r="AK56"/>
      <c r="AL56"/>
      <c r="AM56"/>
      <c r="AN56"/>
      <c r="AO56"/>
    </row>
    <row r="57" spans="1:41" ht="15">
      <c r="A57" s="91"/>
      <c r="B57" s="98" t="s">
        <v>14</v>
      </c>
      <c r="C57" s="98" t="s">
        <v>13</v>
      </c>
      <c r="D57" s="77">
        <v>447.69158190779024</v>
      </c>
      <c r="E57" s="77">
        <v>492.7788408357672</v>
      </c>
      <c r="F57" s="77">
        <v>468.11583293626137</v>
      </c>
      <c r="G57" s="77">
        <v>548.91622449892157</v>
      </c>
      <c r="H57" s="77">
        <v>508.91746356100128</v>
      </c>
      <c r="I57" s="77">
        <v>595.86394949141561</v>
      </c>
      <c r="J57" s="77">
        <v>732.97113515228057</v>
      </c>
      <c r="K57" s="77">
        <v>646.6631294813601</v>
      </c>
      <c r="L57" s="77">
        <v>584.31161651688956</v>
      </c>
      <c r="M57" s="77">
        <v>405.57895931315284</v>
      </c>
      <c r="N57" s="77">
        <v>229.16817941610154</v>
      </c>
      <c r="O57" s="77">
        <v>204.26968214032965</v>
      </c>
      <c r="P57" s="77">
        <v>375.50226350240183</v>
      </c>
      <c r="Q57" s="77">
        <v>412.31784113994252</v>
      </c>
      <c r="R57" s="77">
        <v>324.07196959418997</v>
      </c>
      <c r="S57" s="77">
        <v>344.90968844814131</v>
      </c>
      <c r="T57" s="100"/>
      <c r="U57"/>
      <c r="V57"/>
      <c r="W57"/>
      <c r="X57"/>
      <c r="Y57"/>
      <c r="Z57"/>
      <c r="AA57"/>
      <c r="AB57"/>
      <c r="AC57"/>
      <c r="AD57"/>
      <c r="AE57"/>
      <c r="AF57"/>
      <c r="AG57"/>
      <c r="AH57"/>
      <c r="AI57"/>
      <c r="AJ57"/>
      <c r="AK57"/>
      <c r="AL57"/>
      <c r="AM57"/>
      <c r="AN57"/>
      <c r="AO57"/>
    </row>
    <row r="58" spans="1:41" ht="15">
      <c r="A58" s="91"/>
      <c r="B58" s="98" t="s">
        <v>15</v>
      </c>
      <c r="C58" s="98" t="s">
        <v>13</v>
      </c>
      <c r="D58" s="77">
        <v>484.47515122771244</v>
      </c>
      <c r="E58" s="77">
        <v>592.9189464708445</v>
      </c>
      <c r="F58" s="77">
        <v>645.88787887764647</v>
      </c>
      <c r="G58" s="77">
        <v>713.29898033448671</v>
      </c>
      <c r="H58" s="77">
        <v>826.75802927447012</v>
      </c>
      <c r="I58" s="77">
        <v>842.2840147139467</v>
      </c>
      <c r="J58" s="77">
        <v>860.31593100362693</v>
      </c>
      <c r="K58" s="77">
        <v>730.86627519861929</v>
      </c>
      <c r="L58" s="77">
        <v>634.04081025105074</v>
      </c>
      <c r="M58" s="77">
        <v>514.89908966339374</v>
      </c>
      <c r="N58" s="77">
        <v>441.35258038715597</v>
      </c>
      <c r="O58" s="77">
        <v>429.68778724057097</v>
      </c>
      <c r="P58" s="77">
        <v>398.46944726664196</v>
      </c>
      <c r="Q58" s="77">
        <v>496.41530321259165</v>
      </c>
      <c r="R58" s="77">
        <v>469.44696287662009</v>
      </c>
      <c r="S58" s="77">
        <v>389.80419508549045</v>
      </c>
      <c r="T58" s="100"/>
      <c r="U58"/>
      <c r="V58"/>
      <c r="W58"/>
      <c r="X58"/>
      <c r="Y58"/>
      <c r="Z58"/>
      <c r="AA58"/>
      <c r="AB58"/>
      <c r="AC58"/>
      <c r="AD58"/>
      <c r="AE58"/>
      <c r="AF58"/>
      <c r="AG58"/>
      <c r="AH58"/>
      <c r="AI58"/>
      <c r="AJ58"/>
      <c r="AK58"/>
      <c r="AL58"/>
      <c r="AM58"/>
      <c r="AN58"/>
      <c r="AO58"/>
    </row>
    <row r="59" spans="1:41" ht="15">
      <c r="A59" s="91"/>
      <c r="B59" s="98" t="s">
        <v>16</v>
      </c>
      <c r="C59" s="98" t="s">
        <v>17</v>
      </c>
      <c r="D59" s="77">
        <v>1006.5600977650275</v>
      </c>
      <c r="E59" s="77">
        <v>969.52032459618681</v>
      </c>
      <c r="F59" s="77">
        <v>878.97296803950815</v>
      </c>
      <c r="G59" s="77">
        <v>1041.5344598690685</v>
      </c>
      <c r="H59" s="77">
        <v>1208.4025292465901</v>
      </c>
      <c r="I59" s="77">
        <v>1159.8196815428043</v>
      </c>
      <c r="J59" s="77">
        <v>1097.2421749365442</v>
      </c>
      <c r="K59" s="77">
        <v>1021.9079697369486</v>
      </c>
      <c r="L59" s="77">
        <v>849.65384940722834</v>
      </c>
      <c r="M59" s="77">
        <v>805.68413265048423</v>
      </c>
      <c r="N59" s="77">
        <v>564.0599571727472</v>
      </c>
      <c r="O59" s="77">
        <v>544.45836181123695</v>
      </c>
      <c r="P59" s="77">
        <v>507.19138672231162</v>
      </c>
      <c r="Q59" s="77">
        <v>480.52659175443728</v>
      </c>
      <c r="R59" s="77">
        <v>465.28967383493875</v>
      </c>
      <c r="S59" s="77">
        <v>417.99622755470625</v>
      </c>
      <c r="T59" s="100"/>
      <c r="U59"/>
      <c r="V59"/>
      <c r="W59"/>
      <c r="X59"/>
      <c r="Y59"/>
      <c r="Z59"/>
      <c r="AA59"/>
      <c r="AB59"/>
      <c r="AC59"/>
      <c r="AD59"/>
      <c r="AE59"/>
      <c r="AF59"/>
      <c r="AG59"/>
      <c r="AH59"/>
      <c r="AI59"/>
      <c r="AJ59"/>
      <c r="AK59"/>
      <c r="AL59"/>
      <c r="AM59"/>
      <c r="AN59"/>
      <c r="AO59"/>
    </row>
    <row r="60" spans="1:41" ht="15">
      <c r="A60" s="91"/>
      <c r="B60" s="98" t="s">
        <v>18</v>
      </c>
      <c r="C60" s="98" t="s">
        <v>17</v>
      </c>
      <c r="D60" s="77">
        <v>840.94278096029564</v>
      </c>
      <c r="E60" s="77">
        <v>950.38027492394474</v>
      </c>
      <c r="F60" s="77">
        <v>828.49233361747656</v>
      </c>
      <c r="G60" s="77">
        <v>910.44227773976161</v>
      </c>
      <c r="H60" s="77">
        <v>827.92055762257678</v>
      </c>
      <c r="I60" s="77">
        <v>934.33506640889402</v>
      </c>
      <c r="J60" s="77">
        <v>850.1865149970323</v>
      </c>
      <c r="K60" s="77">
        <v>927.14913596735414</v>
      </c>
      <c r="L60" s="77">
        <v>800.94619748371235</v>
      </c>
      <c r="M60" s="77">
        <v>786.22570627002585</v>
      </c>
      <c r="N60" s="77">
        <v>659.60897316242574</v>
      </c>
      <c r="O60" s="77">
        <v>536.07702054650451</v>
      </c>
      <c r="P60" s="77">
        <v>512.80407072859725</v>
      </c>
      <c r="Q60" s="77">
        <v>557.59179458662493</v>
      </c>
      <c r="R60" s="77">
        <v>736.06448551813003</v>
      </c>
      <c r="S60" s="77">
        <v>714.99715373675724</v>
      </c>
      <c r="T60" s="100"/>
      <c r="U60"/>
      <c r="V60"/>
      <c r="W60"/>
      <c r="X60"/>
      <c r="Y60"/>
      <c r="Z60"/>
      <c r="AA60"/>
      <c r="AB60"/>
      <c r="AC60"/>
      <c r="AD60"/>
      <c r="AE60"/>
      <c r="AF60"/>
      <c r="AG60"/>
      <c r="AH60"/>
      <c r="AI60"/>
      <c r="AJ60"/>
      <c r="AK60"/>
      <c r="AL60"/>
      <c r="AM60"/>
      <c r="AN60"/>
      <c r="AO60"/>
    </row>
    <row r="61" spans="1:41" ht="15">
      <c r="A61" s="91"/>
      <c r="B61" s="98" t="s">
        <v>19</v>
      </c>
      <c r="C61" s="98" t="s">
        <v>20</v>
      </c>
      <c r="D61" s="77">
        <v>200.54677780409904</v>
      </c>
      <c r="E61" s="77">
        <v>160.51535340085471</v>
      </c>
      <c r="F61" s="77">
        <v>150.70438990101357</v>
      </c>
      <c r="G61" s="77">
        <v>208.46518474399386</v>
      </c>
      <c r="H61" s="77">
        <v>189.86966357480546</v>
      </c>
      <c r="I61" s="77">
        <v>312.68645816950328</v>
      </c>
      <c r="J61" s="77">
        <v>369.98046565838672</v>
      </c>
      <c r="K61" s="77">
        <v>371.51401463380836</v>
      </c>
      <c r="L61" s="77">
        <v>313.6613215922581</v>
      </c>
      <c r="M61" s="77">
        <v>339.6009778769685</v>
      </c>
      <c r="N61" s="77">
        <v>267.40936510948973</v>
      </c>
      <c r="O61" s="77">
        <v>287.15791342438627</v>
      </c>
      <c r="P61" s="77">
        <v>384.42186394938636</v>
      </c>
      <c r="Q61" s="77">
        <v>380.1362238763993</v>
      </c>
      <c r="R61" s="77">
        <v>383.79822405181903</v>
      </c>
      <c r="S61" s="77">
        <v>313.85731542062831</v>
      </c>
      <c r="T61" s="100"/>
      <c r="U61"/>
      <c r="V61"/>
      <c r="W61"/>
      <c r="X61"/>
      <c r="Y61"/>
      <c r="Z61"/>
      <c r="AA61"/>
      <c r="AB61"/>
      <c r="AC61"/>
      <c r="AD61"/>
      <c r="AE61"/>
      <c r="AF61"/>
      <c r="AG61"/>
      <c r="AH61"/>
      <c r="AI61"/>
      <c r="AJ61"/>
      <c r="AK61"/>
      <c r="AL61"/>
      <c r="AM61"/>
      <c r="AN61"/>
      <c r="AO61"/>
    </row>
    <row r="62" spans="1:41" ht="15">
      <c r="A62" s="91"/>
      <c r="B62" s="98" t="s">
        <v>21</v>
      </c>
      <c r="C62" s="98" t="s">
        <v>22</v>
      </c>
      <c r="D62" s="77">
        <v>150.62240272058332</v>
      </c>
      <c r="E62" s="77">
        <v>116.79397398175955</v>
      </c>
      <c r="F62" s="77">
        <v>134.23045347028341</v>
      </c>
      <c r="G62" s="77">
        <v>160.68112803616154</v>
      </c>
      <c r="H62" s="77">
        <v>173.73561216533122</v>
      </c>
      <c r="I62" s="77">
        <v>162.03164112938549</v>
      </c>
      <c r="J62" s="77">
        <v>102.6786050218769</v>
      </c>
      <c r="K62" s="77">
        <v>99.948203945281719</v>
      </c>
      <c r="L62" s="77">
        <v>108.49490366126305</v>
      </c>
      <c r="M62" s="77">
        <v>95.698483662115493</v>
      </c>
      <c r="N62" s="77">
        <v>111.14518715243825</v>
      </c>
      <c r="O62" s="77">
        <v>138.72868455188592</v>
      </c>
      <c r="P62" s="77">
        <v>161.02277011621891</v>
      </c>
      <c r="Q62" s="77">
        <v>105.16495740638594</v>
      </c>
      <c r="R62" s="77">
        <v>115.90017761002629</v>
      </c>
      <c r="S62" s="77">
        <v>134.11050958775814</v>
      </c>
      <c r="T62" s="100"/>
      <c r="U62"/>
      <c r="V62"/>
      <c r="W62"/>
      <c r="X62"/>
      <c r="Y62"/>
      <c r="Z62"/>
      <c r="AA62"/>
      <c r="AB62"/>
      <c r="AC62"/>
      <c r="AD62"/>
      <c r="AE62"/>
      <c r="AF62"/>
      <c r="AG62"/>
      <c r="AH62"/>
      <c r="AI62"/>
      <c r="AJ62"/>
      <c r="AK62"/>
      <c r="AL62"/>
      <c r="AM62"/>
      <c r="AN62"/>
      <c r="AO62"/>
    </row>
    <row r="63" spans="1:41" ht="15">
      <c r="A63" s="91"/>
      <c r="B63" s="98" t="s">
        <v>23</v>
      </c>
      <c r="C63" s="98" t="s">
        <v>24</v>
      </c>
      <c r="D63" s="77">
        <v>165.16423688063117</v>
      </c>
      <c r="E63" s="77">
        <v>173.99526353571898</v>
      </c>
      <c r="F63" s="77">
        <v>246.00363609324876</v>
      </c>
      <c r="G63" s="77">
        <v>297.47869196139612</v>
      </c>
      <c r="H63" s="77">
        <v>292.82626323330237</v>
      </c>
      <c r="I63" s="77">
        <v>313.23252200594732</v>
      </c>
      <c r="J63" s="77">
        <v>353.47303543391706</v>
      </c>
      <c r="K63" s="77">
        <v>415.57999304097973</v>
      </c>
      <c r="L63" s="77">
        <v>428.9976327954987</v>
      </c>
      <c r="M63" s="77">
        <v>344.41868013448584</v>
      </c>
      <c r="N63" s="77">
        <v>315.5736411794399</v>
      </c>
      <c r="O63" s="77">
        <v>347.1015329433942</v>
      </c>
      <c r="P63" s="77">
        <v>374.19230613534586</v>
      </c>
      <c r="Q63" s="77">
        <v>348.9677851263101</v>
      </c>
      <c r="R63" s="77">
        <v>342.58545511362075</v>
      </c>
      <c r="S63" s="77">
        <v>400.43725462335948</v>
      </c>
      <c r="T63" s="100"/>
      <c r="U63"/>
      <c r="V63"/>
      <c r="W63"/>
      <c r="X63"/>
      <c r="Y63"/>
      <c r="Z63"/>
      <c r="AA63"/>
      <c r="AB63"/>
      <c r="AC63"/>
      <c r="AD63"/>
      <c r="AE63"/>
      <c r="AF63"/>
      <c r="AG63"/>
      <c r="AH63"/>
      <c r="AI63"/>
      <c r="AJ63"/>
      <c r="AK63"/>
      <c r="AL63"/>
      <c r="AM63"/>
      <c r="AN63"/>
      <c r="AO63"/>
    </row>
    <row r="64" spans="1:41" ht="15">
      <c r="A64" s="91"/>
      <c r="B64" s="98" t="s">
        <v>25</v>
      </c>
      <c r="C64" s="98" t="s">
        <v>24</v>
      </c>
      <c r="D64" s="77">
        <v>115.23286602252834</v>
      </c>
      <c r="E64" s="77">
        <v>98.455411298815704</v>
      </c>
      <c r="F64" s="77">
        <v>103.65973898352583</v>
      </c>
      <c r="G64" s="77">
        <v>121.17735363571182</v>
      </c>
      <c r="H64" s="77">
        <v>129.27205162552553</v>
      </c>
      <c r="I64" s="77">
        <v>161.14706792762789</v>
      </c>
      <c r="J64" s="77">
        <v>131.11965709985145</v>
      </c>
      <c r="K64" s="77">
        <v>155.08016424637452</v>
      </c>
      <c r="L64" s="77">
        <v>167.39985428422537</v>
      </c>
      <c r="M64" s="77">
        <v>154.63178324983414</v>
      </c>
      <c r="N64" s="77">
        <v>133.45511188411973</v>
      </c>
      <c r="O64" s="77">
        <v>94.751731823935216</v>
      </c>
      <c r="P64" s="77">
        <v>105.9976033489862</v>
      </c>
      <c r="Q64" s="77">
        <v>108.5502195857086</v>
      </c>
      <c r="R64" s="77">
        <v>141.03115376224491</v>
      </c>
      <c r="S64" s="77">
        <v>137.36075556736947</v>
      </c>
      <c r="T64" s="100"/>
      <c r="U64"/>
      <c r="V64"/>
      <c r="W64"/>
      <c r="X64"/>
      <c r="Y64"/>
      <c r="Z64"/>
      <c r="AA64"/>
      <c r="AB64"/>
      <c r="AC64"/>
      <c r="AD64"/>
      <c r="AE64"/>
      <c r="AF64"/>
      <c r="AG64"/>
      <c r="AH64"/>
      <c r="AI64"/>
      <c r="AJ64"/>
      <c r="AK64"/>
      <c r="AL64"/>
      <c r="AM64"/>
      <c r="AN64"/>
      <c r="AO64"/>
    </row>
    <row r="65" spans="1:41" ht="15">
      <c r="A65" s="91"/>
      <c r="B65" s="98" t="s">
        <v>26</v>
      </c>
      <c r="C65" s="98" t="s">
        <v>24</v>
      </c>
      <c r="D65" s="77">
        <v>79.32368464703373</v>
      </c>
      <c r="E65" s="77">
        <v>82.430546237508096</v>
      </c>
      <c r="F65" s="77">
        <v>51.654825633145734</v>
      </c>
      <c r="G65" s="77">
        <v>91.503536020467166</v>
      </c>
      <c r="H65" s="77">
        <v>98.660160072638533</v>
      </c>
      <c r="I65" s="77">
        <v>139.2515357554613</v>
      </c>
      <c r="J65" s="77">
        <v>129.73377270331852</v>
      </c>
      <c r="K65" s="77">
        <v>133.1636440214746</v>
      </c>
      <c r="L65" s="77">
        <v>137.40746714496748</v>
      </c>
      <c r="M65" s="77">
        <v>143.37339230149365</v>
      </c>
      <c r="N65" s="77">
        <v>122.38173047588508</v>
      </c>
      <c r="O65" s="77">
        <v>140.53204325576684</v>
      </c>
      <c r="P65" s="77">
        <v>130.836704159319</v>
      </c>
      <c r="Q65" s="77">
        <v>100.21685557398266</v>
      </c>
      <c r="R65" s="77">
        <v>107.67883052258217</v>
      </c>
      <c r="S65" s="77">
        <v>143.94917986841295</v>
      </c>
      <c r="T65" s="100"/>
      <c r="U65"/>
      <c r="V65"/>
      <c r="W65"/>
      <c r="X65"/>
      <c r="Y65"/>
      <c r="Z65"/>
      <c r="AA65"/>
      <c r="AB65"/>
      <c r="AC65"/>
      <c r="AD65"/>
      <c r="AE65"/>
      <c r="AF65"/>
      <c r="AG65"/>
      <c r="AH65"/>
      <c r="AI65"/>
      <c r="AJ65"/>
      <c r="AK65"/>
      <c r="AL65"/>
      <c r="AM65"/>
      <c r="AN65"/>
      <c r="AO65"/>
    </row>
    <row r="66" spans="1:41" ht="15">
      <c r="A66" s="91"/>
      <c r="B66" s="98" t="s">
        <v>27</v>
      </c>
      <c r="C66" s="98" t="s">
        <v>24</v>
      </c>
      <c r="D66" s="77">
        <v>224.0846382006612</v>
      </c>
      <c r="E66" s="77">
        <v>219.59641211862225</v>
      </c>
      <c r="F66" s="77">
        <v>221.79839187209706</v>
      </c>
      <c r="G66" s="77">
        <v>209.65790055880589</v>
      </c>
      <c r="H66" s="77">
        <v>233.45931068905557</v>
      </c>
      <c r="I66" s="77">
        <v>278.15116112983463</v>
      </c>
      <c r="J66" s="77">
        <v>301.11153076235956</v>
      </c>
      <c r="K66" s="77">
        <v>331.33222518888971</v>
      </c>
      <c r="L66" s="77">
        <v>372.81106063048048</v>
      </c>
      <c r="M66" s="77">
        <v>338.29020075194791</v>
      </c>
      <c r="N66" s="77">
        <v>298.17585639511196</v>
      </c>
      <c r="O66" s="77">
        <v>351.00022162404639</v>
      </c>
      <c r="P66" s="77">
        <v>357.36650408775387</v>
      </c>
      <c r="Q66" s="77">
        <v>356.04085028954597</v>
      </c>
      <c r="R66" s="77">
        <v>405.02964754350177</v>
      </c>
      <c r="S66" s="77">
        <v>467.30122895699571</v>
      </c>
      <c r="T66" s="100"/>
      <c r="U66"/>
      <c r="V66"/>
      <c r="W66"/>
      <c r="X66"/>
      <c r="Y66"/>
      <c r="Z66"/>
      <c r="AA66"/>
      <c r="AB66"/>
      <c r="AC66"/>
      <c r="AD66"/>
      <c r="AE66"/>
      <c r="AF66"/>
      <c r="AG66"/>
      <c r="AH66"/>
      <c r="AI66"/>
      <c r="AJ66"/>
      <c r="AK66"/>
      <c r="AL66"/>
      <c r="AM66"/>
      <c r="AN66"/>
      <c r="AO66"/>
    </row>
    <row r="67" spans="1:41" ht="15">
      <c r="A67" s="91"/>
      <c r="B67" s="98" t="s">
        <v>28</v>
      </c>
      <c r="C67" s="98" t="s">
        <v>24</v>
      </c>
      <c r="D67" s="77">
        <v>120.3537904539147</v>
      </c>
      <c r="E67" s="77">
        <v>104.37961526418417</v>
      </c>
      <c r="F67" s="77">
        <v>104.62702076033591</v>
      </c>
      <c r="G67" s="77">
        <v>145.68047551679007</v>
      </c>
      <c r="H67" s="77">
        <v>158.67475357803801</v>
      </c>
      <c r="I67" s="77">
        <v>209.59255402064585</v>
      </c>
      <c r="J67" s="77">
        <v>217.95205289842721</v>
      </c>
      <c r="K67" s="77">
        <v>202.58614511266066</v>
      </c>
      <c r="L67" s="77">
        <v>225.49374802024835</v>
      </c>
      <c r="M67" s="77">
        <v>221.21507759426817</v>
      </c>
      <c r="N67" s="77">
        <v>185.48772773749906</v>
      </c>
      <c r="O67" s="77">
        <v>159.75054631675053</v>
      </c>
      <c r="P67" s="77">
        <v>134.55644275862036</v>
      </c>
      <c r="Q67" s="77">
        <v>143.90379670243289</v>
      </c>
      <c r="R67" s="77">
        <v>164.61235897205088</v>
      </c>
      <c r="S67" s="77">
        <v>174.44290598087886</v>
      </c>
      <c r="T67" s="100"/>
      <c r="U67"/>
      <c r="V67"/>
      <c r="W67"/>
      <c r="X67"/>
      <c r="Y67"/>
      <c r="Z67"/>
      <c r="AA67"/>
      <c r="AB67"/>
      <c r="AC67"/>
      <c r="AD67"/>
      <c r="AE67"/>
      <c r="AF67"/>
      <c r="AG67"/>
      <c r="AH67"/>
      <c r="AI67"/>
      <c r="AJ67"/>
      <c r="AK67"/>
      <c r="AL67"/>
      <c r="AM67"/>
      <c r="AN67"/>
      <c r="AO67"/>
    </row>
    <row r="68" spans="1:41" ht="15">
      <c r="A68" s="91"/>
      <c r="B68" s="98" t="s">
        <v>40</v>
      </c>
      <c r="C68" s="98" t="s">
        <v>41</v>
      </c>
      <c r="D68" s="77">
        <v>31.035993698636709</v>
      </c>
      <c r="E68" s="77">
        <v>37.804477914294452</v>
      </c>
      <c r="F68" s="77">
        <v>58.311264431991091</v>
      </c>
      <c r="G68" s="77">
        <v>69.754532013477558</v>
      </c>
      <c r="H68" s="77">
        <v>98.145432011328396</v>
      </c>
      <c r="I68" s="77">
        <v>108.82374866421098</v>
      </c>
      <c r="J68" s="77">
        <v>88.11419876737709</v>
      </c>
      <c r="K68" s="77">
        <v>115.71849309820784</v>
      </c>
      <c r="L68" s="77">
        <v>100.75665769390106</v>
      </c>
      <c r="M68" s="77">
        <v>87.413718525802224</v>
      </c>
      <c r="N68" s="77">
        <v>74.567297866854005</v>
      </c>
      <c r="O68" s="77">
        <v>53.167034105220154</v>
      </c>
      <c r="P68" s="77">
        <v>44.995932266237581</v>
      </c>
      <c r="Q68" s="77">
        <v>43.752739041890358</v>
      </c>
      <c r="R68" s="77">
        <v>66.493109370535777</v>
      </c>
      <c r="S68" s="77">
        <v>46.179801809610801</v>
      </c>
      <c r="T68" s="100"/>
      <c r="U68"/>
      <c r="V68"/>
      <c r="W68"/>
      <c r="X68"/>
      <c r="Y68"/>
      <c r="Z68"/>
      <c r="AA68"/>
      <c r="AB68"/>
      <c r="AC68"/>
      <c r="AD68"/>
      <c r="AE68"/>
      <c r="AF68"/>
      <c r="AG68"/>
      <c r="AH68"/>
      <c r="AI68"/>
      <c r="AJ68"/>
      <c r="AK68"/>
      <c r="AL68"/>
      <c r="AM68"/>
      <c r="AN68"/>
      <c r="AO68"/>
    </row>
    <row r="69" spans="1:41" ht="15.75" thickBot="1">
      <c r="A69" s="91"/>
      <c r="B69" s="96" t="s">
        <v>59</v>
      </c>
      <c r="C69" s="96"/>
      <c r="D69" s="99">
        <f>SUM(D55:D68)</f>
        <v>4644.497342557368</v>
      </c>
      <c r="E69" s="99">
        <f t="shared" ref="E69:P69" si="1">SUM(E55:E68)</f>
        <v>5010.5207689818944</v>
      </c>
      <c r="F69" s="99">
        <f t="shared" si="1"/>
        <v>5006.7326196761005</v>
      </c>
      <c r="G69" s="99">
        <f t="shared" si="1"/>
        <v>6014.4790577660815</v>
      </c>
      <c r="H69" s="99">
        <f t="shared" si="1"/>
        <v>6467.2530145510254</v>
      </c>
      <c r="I69" s="99">
        <f t="shared" si="1"/>
        <v>7150.8468451549616</v>
      </c>
      <c r="J69" s="99">
        <f t="shared" si="1"/>
        <v>7275.5390744491388</v>
      </c>
      <c r="K69" s="99">
        <f t="shared" si="1"/>
        <v>6633.4159047584772</v>
      </c>
      <c r="L69" s="99">
        <f t="shared" si="1"/>
        <v>5567.4049917655657</v>
      </c>
      <c r="M69" s="99">
        <f t="shared" si="1"/>
        <v>4916.8643517355595</v>
      </c>
      <c r="N69" s="99">
        <f t="shared" si="1"/>
        <v>3798.0839450379531</v>
      </c>
      <c r="O69" s="99">
        <f t="shared" si="1"/>
        <v>3829.363894802324</v>
      </c>
      <c r="P69" s="99">
        <f t="shared" si="1"/>
        <v>4191.6025533963457</v>
      </c>
      <c r="Q69" s="99">
        <f>SUM(Q55:Q68)</f>
        <v>4439.0891835171587</v>
      </c>
      <c r="R69" s="99">
        <f>SUM(R55:R68)</f>
        <v>4343.6039172966985</v>
      </c>
      <c r="S69" s="99">
        <f>SUM(S55:S68)</f>
        <v>4106.7560353508024</v>
      </c>
      <c r="T69" s="100"/>
      <c r="U69"/>
      <c r="V69"/>
      <c r="W69"/>
      <c r="X69"/>
      <c r="Y69"/>
      <c r="Z69"/>
      <c r="AA69"/>
      <c r="AB69"/>
      <c r="AC69"/>
      <c r="AD69"/>
      <c r="AE69"/>
      <c r="AF69"/>
      <c r="AG69"/>
      <c r="AH69"/>
      <c r="AI69"/>
      <c r="AJ69"/>
      <c r="AK69"/>
      <c r="AL69"/>
      <c r="AM69"/>
      <c r="AN69"/>
      <c r="AO69"/>
    </row>
    <row r="70" spans="1:41">
      <c r="A70" s="91"/>
      <c r="B70" s="91"/>
      <c r="C70" s="91"/>
      <c r="D70" s="91"/>
      <c r="E70" s="91"/>
      <c r="F70" s="91"/>
      <c r="G70" s="91"/>
      <c r="H70" s="91"/>
      <c r="I70" s="91"/>
      <c r="J70" s="91"/>
      <c r="K70" s="91"/>
      <c r="L70" s="91"/>
      <c r="M70" s="91"/>
      <c r="N70" s="91"/>
      <c r="O70" s="91"/>
      <c r="P70" s="91"/>
      <c r="Q70" s="91"/>
      <c r="R70" s="91"/>
      <c r="S70" s="91"/>
      <c r="T70" s="91"/>
    </row>
    <row r="71" spans="1:41" ht="12.75" customHeight="1">
      <c r="A71" s="91"/>
      <c r="B71" s="284" t="s">
        <v>268</v>
      </c>
      <c r="C71" s="285"/>
      <c r="D71" s="285"/>
      <c r="E71" s="285"/>
      <c r="F71" s="285"/>
      <c r="G71" s="285"/>
      <c r="H71" s="285"/>
      <c r="I71" s="285"/>
      <c r="J71" s="285"/>
      <c r="K71" s="285"/>
      <c r="L71" s="285"/>
      <c r="M71" s="285"/>
      <c r="N71" s="285"/>
      <c r="O71" s="285"/>
      <c r="P71" s="285"/>
      <c r="Q71" s="285"/>
      <c r="R71" s="285"/>
      <c r="S71" s="252"/>
      <c r="T71" s="91"/>
    </row>
    <row r="72" spans="1:41" ht="12.75" customHeight="1">
      <c r="A72" s="91"/>
      <c r="B72" s="286"/>
      <c r="C72" s="287"/>
      <c r="D72" s="287"/>
      <c r="E72" s="287"/>
      <c r="F72" s="287"/>
      <c r="G72" s="287"/>
      <c r="H72" s="287"/>
      <c r="I72" s="287"/>
      <c r="J72" s="287"/>
      <c r="K72" s="287"/>
      <c r="L72" s="287"/>
      <c r="M72" s="287"/>
      <c r="N72" s="287"/>
      <c r="O72" s="287"/>
      <c r="P72" s="287"/>
      <c r="Q72" s="287"/>
      <c r="R72" s="287"/>
      <c r="S72" s="253"/>
      <c r="T72" s="91"/>
    </row>
    <row r="73" spans="1:41" ht="39.75" customHeight="1">
      <c r="A73" s="91"/>
      <c r="B73" s="288"/>
      <c r="C73" s="289"/>
      <c r="D73" s="289"/>
      <c r="E73" s="289"/>
      <c r="F73" s="289"/>
      <c r="G73" s="289"/>
      <c r="H73" s="289"/>
      <c r="I73" s="289"/>
      <c r="J73" s="289"/>
      <c r="K73" s="289"/>
      <c r="L73" s="289"/>
      <c r="M73" s="289"/>
      <c r="N73" s="289"/>
      <c r="O73" s="289"/>
      <c r="P73" s="289"/>
      <c r="Q73" s="289"/>
      <c r="R73" s="289"/>
      <c r="S73" s="254"/>
      <c r="T73" s="91"/>
    </row>
    <row r="74" spans="1:41">
      <c r="A74" s="91"/>
      <c r="B74" s="91"/>
      <c r="C74" s="91"/>
      <c r="D74" s="91"/>
      <c r="E74" s="91"/>
      <c r="F74" s="91"/>
      <c r="G74" s="91"/>
      <c r="H74" s="91"/>
      <c r="I74" s="91"/>
      <c r="J74" s="91"/>
      <c r="K74" s="91"/>
      <c r="L74" s="91"/>
      <c r="M74" s="91"/>
      <c r="N74" s="91"/>
      <c r="O74" s="91"/>
      <c r="P74" s="91"/>
      <c r="Q74" s="91"/>
      <c r="R74" s="91"/>
      <c r="S74" s="91"/>
      <c r="T74" s="91"/>
    </row>
    <row r="75" spans="1:41" ht="15.75" customHeight="1">
      <c r="A75" s="91"/>
      <c r="B75" s="245" t="s">
        <v>44</v>
      </c>
      <c r="C75" s="249"/>
      <c r="D75" s="249"/>
      <c r="E75" s="249"/>
      <c r="F75" s="249"/>
      <c r="G75" s="249"/>
      <c r="H75" s="249"/>
      <c r="I75" s="249"/>
      <c r="J75" s="249"/>
      <c r="K75" s="249"/>
      <c r="L75" s="249"/>
      <c r="M75" s="249"/>
      <c r="N75" s="249"/>
      <c r="O75" s="249"/>
      <c r="P75" s="249"/>
      <c r="Q75" s="249"/>
      <c r="R75" s="246"/>
      <c r="S75" s="247"/>
      <c r="T75" s="91"/>
    </row>
    <row r="76" spans="1:41" ht="75" customHeight="1">
      <c r="A76" s="91"/>
      <c r="B76" s="281" t="s">
        <v>97</v>
      </c>
      <c r="C76" s="282"/>
      <c r="D76" s="282"/>
      <c r="E76" s="282"/>
      <c r="F76" s="282"/>
      <c r="G76" s="282"/>
      <c r="H76" s="282"/>
      <c r="I76" s="282"/>
      <c r="J76" s="282"/>
      <c r="K76" s="282"/>
      <c r="L76" s="282"/>
      <c r="M76" s="282"/>
      <c r="N76" s="282"/>
      <c r="O76" s="282"/>
      <c r="P76" s="282"/>
      <c r="Q76" s="282"/>
      <c r="R76" s="282"/>
      <c r="S76" s="251"/>
      <c r="T76" s="91"/>
    </row>
    <row r="77" spans="1:41">
      <c r="A77" s="91"/>
      <c r="B77" s="91"/>
      <c r="C77" s="91"/>
      <c r="D77" s="91"/>
      <c r="E77" s="91"/>
      <c r="F77" s="91"/>
      <c r="G77" s="91"/>
      <c r="H77" s="91"/>
      <c r="I77" s="91"/>
      <c r="J77" s="91"/>
      <c r="K77" s="91"/>
      <c r="L77" s="91"/>
      <c r="M77" s="91"/>
      <c r="N77" s="91"/>
      <c r="O77" s="91"/>
      <c r="P77" s="91"/>
      <c r="Q77" s="91"/>
      <c r="R77" s="91"/>
      <c r="S77" s="91"/>
      <c r="T77" s="91"/>
    </row>
    <row r="78" spans="1:41">
      <c r="A78" s="91"/>
      <c r="B78" s="91"/>
      <c r="C78" s="91"/>
      <c r="D78" s="91"/>
      <c r="E78" s="91"/>
      <c r="F78" s="91"/>
      <c r="G78" s="91"/>
      <c r="H78" s="91"/>
      <c r="I78" s="91"/>
      <c r="J78" s="91"/>
      <c r="K78" s="91"/>
      <c r="L78" s="91"/>
      <c r="M78" s="91"/>
      <c r="N78" s="91"/>
      <c r="O78" s="91"/>
      <c r="P78" s="91"/>
      <c r="Q78" s="91"/>
      <c r="R78" s="91"/>
      <c r="S78" s="91"/>
      <c r="T78" s="91"/>
    </row>
    <row r="79" spans="1:41">
      <c r="A79" s="91"/>
      <c r="B79" s="91"/>
      <c r="C79" s="91"/>
      <c r="D79" s="91"/>
      <c r="E79" s="91"/>
      <c r="F79" s="91"/>
      <c r="G79" s="91"/>
      <c r="H79" s="91"/>
      <c r="I79" s="91"/>
      <c r="J79" s="91"/>
      <c r="K79" s="91"/>
      <c r="L79" s="91"/>
      <c r="M79" s="91"/>
      <c r="N79" s="91"/>
      <c r="O79" s="91"/>
      <c r="P79" s="91"/>
      <c r="Q79" s="91"/>
      <c r="R79" s="91"/>
      <c r="S79" s="91"/>
      <c r="T79" s="91"/>
    </row>
    <row r="80" spans="1:41">
      <c r="A80" s="91"/>
      <c r="B80" s="91"/>
      <c r="C80" s="91"/>
      <c r="D80" s="91"/>
      <c r="E80" s="91"/>
      <c r="F80" s="91"/>
      <c r="G80" s="91"/>
      <c r="H80" s="91"/>
      <c r="I80" s="91"/>
      <c r="J80" s="91"/>
      <c r="K80" s="91"/>
      <c r="L80" s="91"/>
      <c r="M80" s="91"/>
      <c r="N80" s="91"/>
      <c r="O80" s="91"/>
      <c r="P80" s="91"/>
      <c r="Q80" s="91"/>
      <c r="R80" s="91"/>
      <c r="S80" s="91"/>
      <c r="T80" s="91"/>
    </row>
  </sheetData>
  <mergeCells count="6">
    <mergeCell ref="B76:R76"/>
    <mergeCell ref="B4:N4"/>
    <mergeCell ref="B27:N27"/>
    <mergeCell ref="B29:R29"/>
    <mergeCell ref="B49:R50"/>
    <mergeCell ref="B71:R73"/>
  </mergeCells>
  <phoneticPr fontId="125" type="noConversion"/>
  <pageMargins left="0.74803149606299213" right="0.74803149606299213" top="0.98425196850393704" bottom="0.98425196850393704" header="0.51181102362204722" footer="0.51181102362204722"/>
  <pageSetup paperSize="9" scale="40" fitToHeight="0" orientation="portrait" r:id="rId1"/>
  <headerFooter alignWithMargins="0"/>
  <ignoredErrors>
    <ignoredError sqref="D31:S31 D54:S54" numberStoredAsText="1"/>
    <ignoredError sqref="N46:P46 N69:P69"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AO94"/>
  <sheetViews>
    <sheetView showGridLines="0" workbookViewId="0"/>
  </sheetViews>
  <sheetFormatPr defaultColWidth="9.140625" defaultRowHeight="12.75"/>
  <cols>
    <col min="1" max="1" width="7.7109375" style="5" customWidth="1"/>
    <col min="2" max="2" width="29.5703125" style="5" customWidth="1"/>
    <col min="3" max="3" width="9.140625" style="5"/>
    <col min="4" max="15" width="10.140625" style="5" customWidth="1"/>
    <col min="16" max="16" width="10.5703125" style="5" customWidth="1"/>
    <col min="17" max="17" width="9.85546875" style="5" customWidth="1"/>
    <col min="18" max="18" width="9.85546875" style="35" customWidth="1"/>
    <col min="19" max="16384" width="9.140625" style="5"/>
  </cols>
  <sheetData>
    <row r="1" spans="1:20">
      <c r="A1" s="91"/>
      <c r="B1" s="91"/>
      <c r="C1" s="91"/>
      <c r="D1" s="91"/>
      <c r="E1" s="91"/>
      <c r="F1" s="91"/>
      <c r="G1" s="91"/>
      <c r="H1" s="91"/>
      <c r="I1" s="91"/>
      <c r="J1" s="91"/>
      <c r="K1" s="91"/>
      <c r="L1" s="91"/>
      <c r="M1" s="91"/>
      <c r="N1" s="91"/>
      <c r="O1" s="91"/>
      <c r="P1" s="91"/>
      <c r="Q1" s="91"/>
      <c r="R1" s="91"/>
      <c r="S1" s="91"/>
      <c r="T1" s="91"/>
    </row>
    <row r="2" spans="1:20">
      <c r="A2" s="91"/>
      <c r="B2" s="91"/>
      <c r="C2" s="91"/>
      <c r="D2" s="91"/>
      <c r="E2" s="91"/>
      <c r="F2" s="91"/>
      <c r="G2" s="91"/>
      <c r="H2" s="91"/>
      <c r="I2" s="91"/>
      <c r="J2" s="91"/>
      <c r="K2" s="91"/>
      <c r="L2" s="91"/>
      <c r="M2" s="91"/>
      <c r="N2" s="91"/>
      <c r="O2" s="91"/>
      <c r="P2" s="91"/>
      <c r="Q2" s="91"/>
      <c r="R2" s="91"/>
      <c r="S2" s="91"/>
      <c r="T2" s="91"/>
    </row>
    <row r="3" spans="1:20">
      <c r="A3" s="91"/>
      <c r="B3" s="91"/>
      <c r="C3" s="91"/>
      <c r="D3" s="91"/>
      <c r="E3" s="91"/>
      <c r="F3" s="91"/>
      <c r="G3" s="91"/>
      <c r="H3" s="91"/>
      <c r="I3" s="91"/>
      <c r="J3" s="91"/>
      <c r="K3" s="91"/>
      <c r="L3" s="91"/>
      <c r="M3" s="91"/>
      <c r="N3" s="91"/>
      <c r="O3" s="91"/>
      <c r="P3" s="91"/>
      <c r="Q3" s="91"/>
      <c r="R3" s="91"/>
      <c r="S3" s="91"/>
      <c r="T3" s="91"/>
    </row>
    <row r="4" spans="1:20" ht="27.75" customHeight="1">
      <c r="A4" s="91"/>
      <c r="B4" s="273" t="s">
        <v>52</v>
      </c>
      <c r="C4" s="273"/>
      <c r="D4" s="273"/>
      <c r="E4" s="273"/>
      <c r="F4" s="273"/>
      <c r="G4" s="273"/>
      <c r="H4" s="273"/>
      <c r="I4" s="273"/>
      <c r="J4" s="273"/>
      <c r="K4" s="273"/>
      <c r="L4" s="273"/>
      <c r="M4" s="273"/>
      <c r="N4" s="273"/>
      <c r="O4" s="273"/>
      <c r="P4" s="273"/>
      <c r="Q4" s="273"/>
      <c r="R4" s="273"/>
      <c r="S4" s="255"/>
    </row>
    <row r="5" spans="1:20">
      <c r="A5" s="91"/>
      <c r="B5" s="91"/>
      <c r="C5" s="91"/>
      <c r="D5" s="91"/>
      <c r="E5" s="91"/>
      <c r="F5" s="91"/>
      <c r="G5" s="91"/>
      <c r="H5" s="91"/>
      <c r="I5" s="91"/>
      <c r="J5" s="91"/>
      <c r="K5" s="91"/>
      <c r="L5" s="91"/>
      <c r="M5" s="91"/>
      <c r="N5" s="91"/>
      <c r="O5" s="91"/>
      <c r="P5" s="91"/>
      <c r="Q5" s="91"/>
      <c r="R5" s="91"/>
      <c r="S5" s="91"/>
      <c r="T5" s="91"/>
    </row>
    <row r="6" spans="1:20">
      <c r="A6" s="91"/>
      <c r="B6" s="91"/>
      <c r="C6" s="91"/>
      <c r="D6" s="91"/>
      <c r="E6" s="91"/>
      <c r="F6" s="91"/>
      <c r="G6" s="91"/>
      <c r="H6" s="91"/>
      <c r="I6" s="91"/>
      <c r="J6" s="91"/>
      <c r="K6" s="91"/>
      <c r="L6" s="91"/>
      <c r="M6" s="91"/>
      <c r="N6" s="91"/>
      <c r="O6" s="91"/>
      <c r="P6" s="91"/>
      <c r="Q6" s="91"/>
      <c r="R6" s="91"/>
      <c r="S6" s="91"/>
      <c r="T6" s="91"/>
    </row>
    <row r="7" spans="1:20">
      <c r="A7" s="91"/>
      <c r="B7" s="91"/>
      <c r="C7" s="91"/>
      <c r="D7" s="91"/>
      <c r="E7" s="91"/>
      <c r="F7" s="91"/>
      <c r="G7" s="91"/>
      <c r="H7" s="91"/>
      <c r="I7" s="91"/>
      <c r="J7" s="91"/>
      <c r="K7" s="91"/>
      <c r="L7" s="91"/>
      <c r="M7" s="91"/>
      <c r="N7" s="91"/>
      <c r="O7" s="91"/>
      <c r="P7" s="91"/>
      <c r="Q7" s="91"/>
      <c r="R7" s="91"/>
      <c r="S7" s="91"/>
      <c r="T7" s="91"/>
    </row>
    <row r="8" spans="1:20">
      <c r="A8" s="91"/>
      <c r="B8" s="91"/>
      <c r="C8" s="91"/>
      <c r="D8" s="91"/>
      <c r="E8" s="91"/>
      <c r="F8" s="91"/>
      <c r="G8" s="91"/>
      <c r="H8" s="91"/>
      <c r="I8" s="91"/>
      <c r="J8" s="91"/>
      <c r="K8" s="91"/>
      <c r="L8" s="91"/>
      <c r="M8" s="91"/>
      <c r="N8" s="91"/>
      <c r="O8" s="91"/>
      <c r="P8" s="91"/>
      <c r="Q8" s="91"/>
      <c r="R8" s="91"/>
      <c r="S8" s="91"/>
      <c r="T8" s="91"/>
    </row>
    <row r="9" spans="1:20">
      <c r="A9" s="91"/>
      <c r="B9" s="91"/>
      <c r="C9" s="91"/>
      <c r="D9" s="91"/>
      <c r="E9" s="91"/>
      <c r="F9" s="91"/>
      <c r="G9" s="91"/>
      <c r="H9" s="91"/>
      <c r="I9" s="91"/>
      <c r="J9" s="91"/>
      <c r="K9" s="91"/>
      <c r="L9" s="91"/>
      <c r="M9" s="91"/>
      <c r="N9" s="91"/>
      <c r="O9" s="91"/>
      <c r="P9" s="91"/>
      <c r="Q9" s="91"/>
      <c r="R9" s="91"/>
      <c r="S9" s="91"/>
      <c r="T9" s="91"/>
    </row>
    <row r="10" spans="1:20">
      <c r="A10" s="91"/>
      <c r="B10" s="91"/>
      <c r="C10" s="91"/>
      <c r="D10" s="91"/>
      <c r="E10" s="91"/>
      <c r="F10" s="91"/>
      <c r="G10" s="91"/>
      <c r="H10" s="91"/>
      <c r="I10" s="91"/>
      <c r="J10" s="91"/>
      <c r="K10" s="91"/>
      <c r="L10" s="91"/>
      <c r="M10" s="91"/>
      <c r="N10" s="91"/>
      <c r="O10" s="91"/>
      <c r="P10" s="91"/>
      <c r="Q10" s="91"/>
      <c r="R10" s="91"/>
      <c r="S10" s="91"/>
      <c r="T10" s="91"/>
    </row>
    <row r="11" spans="1:20">
      <c r="A11" s="91"/>
      <c r="B11" s="91"/>
      <c r="C11" s="91"/>
      <c r="D11" s="91"/>
      <c r="E11" s="91"/>
      <c r="F11" s="91"/>
      <c r="G11" s="91"/>
      <c r="H11" s="91"/>
      <c r="I11" s="91"/>
      <c r="J11" s="91"/>
      <c r="K11" s="91"/>
      <c r="L11" s="91"/>
      <c r="M11" s="91"/>
      <c r="N11" s="91"/>
      <c r="O11" s="91"/>
      <c r="P11" s="91"/>
      <c r="Q11" s="91"/>
      <c r="R11" s="91"/>
      <c r="S11" s="91"/>
      <c r="T11" s="91"/>
    </row>
    <row r="12" spans="1:20">
      <c r="A12" s="91"/>
      <c r="B12" s="91"/>
      <c r="C12" s="91"/>
      <c r="D12" s="91"/>
      <c r="E12" s="91"/>
      <c r="F12" s="91"/>
      <c r="G12" s="91"/>
      <c r="H12" s="91"/>
      <c r="I12" s="91"/>
      <c r="J12" s="91"/>
      <c r="K12" s="91"/>
      <c r="L12" s="91"/>
      <c r="M12" s="91"/>
      <c r="N12" s="91"/>
      <c r="O12" s="91"/>
      <c r="P12" s="91"/>
      <c r="Q12" s="91"/>
      <c r="R12" s="91"/>
      <c r="S12" s="91"/>
      <c r="T12" s="91"/>
    </row>
    <row r="13" spans="1:20">
      <c r="A13" s="91"/>
      <c r="B13" s="91"/>
      <c r="C13" s="91"/>
      <c r="D13" s="91"/>
      <c r="E13" s="91"/>
      <c r="F13" s="91"/>
      <c r="G13" s="91"/>
      <c r="H13" s="91"/>
      <c r="I13" s="91"/>
      <c r="J13" s="91"/>
      <c r="K13" s="91"/>
      <c r="L13" s="91"/>
      <c r="M13" s="91"/>
      <c r="N13" s="91"/>
      <c r="O13" s="91"/>
      <c r="P13" s="91"/>
      <c r="Q13" s="91"/>
      <c r="R13" s="91"/>
      <c r="S13" s="91"/>
      <c r="T13" s="91"/>
    </row>
    <row r="14" spans="1:20">
      <c r="A14" s="91"/>
      <c r="B14" s="91"/>
      <c r="C14" s="91"/>
      <c r="D14" s="91"/>
      <c r="E14" s="91"/>
      <c r="F14" s="91"/>
      <c r="G14" s="91"/>
      <c r="H14" s="91"/>
      <c r="I14" s="91"/>
      <c r="J14" s="91"/>
      <c r="K14" s="91"/>
      <c r="L14" s="91"/>
      <c r="M14" s="91"/>
      <c r="N14" s="91"/>
      <c r="O14" s="91"/>
      <c r="P14" s="91"/>
      <c r="Q14" s="91"/>
      <c r="R14" s="91"/>
      <c r="S14" s="91"/>
      <c r="T14" s="91"/>
    </row>
    <row r="15" spans="1:20">
      <c r="A15" s="91"/>
      <c r="B15" s="91"/>
      <c r="C15" s="91"/>
      <c r="D15" s="91"/>
      <c r="E15" s="91"/>
      <c r="F15" s="91"/>
      <c r="G15" s="91"/>
      <c r="H15" s="91"/>
      <c r="I15" s="91"/>
      <c r="J15" s="91"/>
      <c r="K15" s="91"/>
      <c r="L15" s="91"/>
      <c r="M15" s="91"/>
      <c r="N15" s="91"/>
      <c r="O15" s="91"/>
      <c r="P15" s="91"/>
      <c r="Q15" s="91"/>
      <c r="R15" s="91"/>
      <c r="S15" s="91"/>
      <c r="T15" s="91"/>
    </row>
    <row r="16" spans="1:20">
      <c r="A16" s="91"/>
      <c r="B16" s="91"/>
      <c r="C16" s="91"/>
      <c r="D16" s="91"/>
      <c r="E16" s="91"/>
      <c r="F16" s="91"/>
      <c r="G16" s="91"/>
      <c r="H16" s="91"/>
      <c r="I16" s="91"/>
      <c r="J16" s="91"/>
      <c r="K16" s="91"/>
      <c r="L16" s="91"/>
      <c r="M16" s="91"/>
      <c r="N16" s="91"/>
      <c r="O16" s="91"/>
      <c r="P16" s="91"/>
      <c r="Q16" s="91"/>
      <c r="R16" s="91"/>
      <c r="S16" s="91"/>
      <c r="T16" s="91"/>
    </row>
    <row r="17" spans="1:41">
      <c r="A17" s="91"/>
      <c r="B17" s="91"/>
      <c r="C17" s="91" t="s">
        <v>86</v>
      </c>
      <c r="D17" s="91"/>
      <c r="E17" s="91"/>
      <c r="F17" s="91"/>
      <c r="G17" s="91"/>
      <c r="H17" s="91"/>
      <c r="I17" s="91"/>
      <c r="J17" s="91"/>
      <c r="K17" s="91"/>
      <c r="L17" s="91"/>
      <c r="M17" s="91"/>
      <c r="N17" s="91"/>
      <c r="O17" s="91"/>
      <c r="P17" s="91"/>
      <c r="Q17" s="91"/>
      <c r="R17" s="91"/>
      <c r="S17" s="91"/>
      <c r="T17" s="91"/>
    </row>
    <row r="18" spans="1:41">
      <c r="A18" s="91"/>
      <c r="B18" s="91"/>
      <c r="C18" s="91"/>
      <c r="D18" s="91"/>
      <c r="E18" s="91"/>
      <c r="F18" s="91"/>
      <c r="G18" s="91"/>
      <c r="H18" s="91"/>
      <c r="I18" s="91"/>
      <c r="J18" s="91"/>
      <c r="K18" s="91"/>
      <c r="L18" s="91"/>
      <c r="M18" s="91"/>
      <c r="N18" s="91"/>
      <c r="O18" s="91"/>
      <c r="P18" s="91"/>
      <c r="Q18" s="91"/>
      <c r="R18" s="91"/>
      <c r="S18" s="91"/>
      <c r="T18" s="91"/>
    </row>
    <row r="19" spans="1:41">
      <c r="A19" s="91"/>
      <c r="B19" s="91"/>
      <c r="C19" s="91"/>
      <c r="D19" s="91"/>
      <c r="E19" s="91"/>
      <c r="F19" s="91"/>
      <c r="G19" s="91"/>
      <c r="H19" s="91"/>
      <c r="I19" s="91"/>
      <c r="J19" s="91"/>
      <c r="K19" s="91"/>
      <c r="L19" s="91"/>
      <c r="M19" s="91"/>
      <c r="N19" s="91"/>
      <c r="O19" s="91"/>
      <c r="P19" s="91"/>
      <c r="Q19" s="91"/>
      <c r="R19" s="91"/>
      <c r="S19" s="91"/>
      <c r="T19" s="91"/>
    </row>
    <row r="20" spans="1:41">
      <c r="A20" s="91"/>
      <c r="B20" s="91"/>
      <c r="C20" s="91"/>
      <c r="D20" s="91"/>
      <c r="E20" s="91"/>
      <c r="F20" s="91"/>
      <c r="G20" s="91"/>
      <c r="H20" s="91"/>
      <c r="I20" s="91"/>
      <c r="J20" s="91"/>
      <c r="K20" s="91"/>
      <c r="L20" s="91"/>
      <c r="M20" s="91"/>
      <c r="N20" s="91"/>
      <c r="O20" s="91"/>
      <c r="P20" s="91"/>
      <c r="Q20" s="91"/>
      <c r="R20" s="91"/>
      <c r="S20" s="91"/>
      <c r="T20" s="91"/>
    </row>
    <row r="21" spans="1:41">
      <c r="A21" s="91"/>
      <c r="B21" s="91"/>
      <c r="C21" s="91"/>
      <c r="D21" s="91"/>
      <c r="E21" s="91"/>
      <c r="F21" s="91"/>
      <c r="G21" s="91"/>
      <c r="H21" s="91"/>
      <c r="I21" s="91"/>
      <c r="J21" s="91"/>
      <c r="K21" s="91"/>
      <c r="L21" s="91"/>
      <c r="M21" s="91"/>
      <c r="N21" s="91"/>
      <c r="O21" s="91"/>
      <c r="P21" s="91"/>
      <c r="Q21" s="91"/>
      <c r="R21" s="91"/>
      <c r="S21" s="91"/>
      <c r="T21" s="91"/>
    </row>
    <row r="22" spans="1:41">
      <c r="A22" s="91"/>
      <c r="B22" s="91"/>
      <c r="C22" s="91"/>
      <c r="D22" s="91"/>
      <c r="E22" s="91"/>
      <c r="F22" s="91"/>
      <c r="G22" s="91"/>
      <c r="H22" s="91"/>
      <c r="I22" s="91"/>
      <c r="J22" s="91"/>
      <c r="K22" s="91"/>
      <c r="L22" s="91"/>
      <c r="M22" s="91"/>
      <c r="N22" s="91"/>
      <c r="O22" s="91"/>
      <c r="P22" s="91"/>
      <c r="Q22" s="91"/>
      <c r="R22" s="91"/>
      <c r="S22" s="91"/>
      <c r="T22" s="91"/>
    </row>
    <row r="23" spans="1:41">
      <c r="A23" s="91"/>
      <c r="B23" s="91"/>
      <c r="C23" s="91"/>
      <c r="D23" s="91"/>
      <c r="E23" s="91"/>
      <c r="F23" s="91"/>
      <c r="G23" s="91"/>
      <c r="H23" s="91"/>
      <c r="I23" s="91"/>
      <c r="J23" s="91"/>
      <c r="K23" s="91"/>
      <c r="L23" s="91"/>
      <c r="M23" s="91"/>
      <c r="N23" s="91"/>
      <c r="O23" s="91"/>
      <c r="P23" s="91"/>
      <c r="Q23" s="91"/>
      <c r="R23" s="91"/>
      <c r="S23" s="91"/>
      <c r="T23" s="91"/>
    </row>
    <row r="24" spans="1:41">
      <c r="A24" s="91"/>
      <c r="B24" s="91"/>
      <c r="C24" s="91"/>
      <c r="D24" s="91"/>
      <c r="E24" s="91"/>
      <c r="F24" s="91"/>
      <c r="G24" s="91"/>
      <c r="H24" s="91"/>
      <c r="I24" s="91"/>
      <c r="J24" s="91"/>
      <c r="K24" s="91"/>
      <c r="L24" s="91"/>
      <c r="M24" s="91"/>
      <c r="N24" s="91"/>
      <c r="O24" s="91"/>
      <c r="P24" s="91"/>
      <c r="Q24" s="91"/>
      <c r="R24" s="91"/>
      <c r="S24" s="91"/>
      <c r="T24" s="91"/>
    </row>
    <row r="25" spans="1:41">
      <c r="A25" s="91"/>
      <c r="B25" s="91"/>
      <c r="C25" s="91"/>
      <c r="D25" s="91"/>
      <c r="E25" s="91"/>
      <c r="F25" s="91"/>
      <c r="G25" s="91"/>
      <c r="H25" s="91"/>
      <c r="I25" s="91"/>
      <c r="J25" s="91"/>
      <c r="K25" s="91"/>
      <c r="L25" s="91"/>
      <c r="M25" s="91"/>
      <c r="N25" s="91"/>
      <c r="O25" s="91"/>
      <c r="P25" s="91"/>
      <c r="Q25" s="91"/>
      <c r="R25" s="91"/>
      <c r="S25" s="91"/>
      <c r="T25" s="91"/>
    </row>
    <row r="26" spans="1:41">
      <c r="A26" s="91"/>
      <c r="B26" s="91"/>
      <c r="C26" s="91"/>
      <c r="D26" s="91"/>
      <c r="E26" s="91"/>
      <c r="F26" s="91"/>
      <c r="G26" s="91"/>
      <c r="H26" s="91"/>
      <c r="I26" s="91"/>
      <c r="J26" s="91"/>
      <c r="K26" s="91"/>
      <c r="L26" s="91"/>
      <c r="M26" s="91"/>
      <c r="N26" s="91"/>
      <c r="O26" s="91"/>
      <c r="P26" s="91"/>
      <c r="Q26" s="91"/>
      <c r="R26" s="91"/>
      <c r="S26" s="91"/>
      <c r="T26" s="91"/>
    </row>
    <row r="27" spans="1:41" ht="41.25" customHeight="1">
      <c r="A27" s="91"/>
      <c r="B27" s="274"/>
      <c r="C27" s="274"/>
      <c r="D27" s="274"/>
      <c r="E27" s="274"/>
      <c r="F27" s="274"/>
      <c r="G27" s="274"/>
      <c r="H27" s="274"/>
      <c r="I27" s="274"/>
      <c r="J27" s="274"/>
      <c r="K27" s="274"/>
      <c r="L27" s="274"/>
      <c r="M27" s="274"/>
      <c r="N27" s="274"/>
      <c r="O27" s="93"/>
      <c r="P27" s="91"/>
      <c r="Q27" s="91"/>
      <c r="R27" s="91"/>
      <c r="S27" s="91"/>
      <c r="T27" s="91"/>
    </row>
    <row r="28" spans="1:41" ht="22.5" customHeight="1">
      <c r="A28" s="91"/>
      <c r="B28" s="91"/>
      <c r="C28" s="91"/>
      <c r="D28" s="91"/>
      <c r="E28" s="91"/>
      <c r="F28" s="91"/>
      <c r="G28" s="91"/>
      <c r="H28" s="91"/>
      <c r="I28" s="91"/>
      <c r="J28" s="91"/>
      <c r="K28" s="91"/>
      <c r="L28" s="91"/>
      <c r="M28" s="91"/>
      <c r="N28" s="91"/>
      <c r="O28" s="91"/>
      <c r="P28" s="91"/>
      <c r="Q28" s="91"/>
      <c r="R28" s="91"/>
      <c r="S28" s="91"/>
      <c r="T28" s="91"/>
    </row>
    <row r="29" spans="1:41" ht="36" customHeight="1">
      <c r="A29" s="91"/>
      <c r="B29" s="275" t="s">
        <v>143</v>
      </c>
      <c r="C29" s="276"/>
      <c r="D29" s="276"/>
      <c r="E29" s="276"/>
      <c r="F29" s="276"/>
      <c r="G29" s="276"/>
      <c r="H29" s="276"/>
      <c r="I29" s="276"/>
      <c r="J29" s="276"/>
      <c r="K29" s="276"/>
      <c r="L29" s="276"/>
      <c r="M29" s="276"/>
      <c r="N29" s="276"/>
      <c r="O29" s="276"/>
      <c r="P29" s="276"/>
      <c r="Q29" s="276"/>
      <c r="R29" s="276"/>
      <c r="S29" s="248"/>
    </row>
    <row r="30" spans="1:41" ht="31.5" customHeight="1">
      <c r="A30" s="91"/>
      <c r="B30" s="82" t="s">
        <v>50</v>
      </c>
      <c r="C30" s="91"/>
      <c r="D30" s="91"/>
      <c r="E30" s="91"/>
      <c r="F30" s="91"/>
      <c r="G30" s="91"/>
      <c r="H30" s="91"/>
      <c r="I30" s="91"/>
      <c r="J30" s="91"/>
      <c r="K30" s="91"/>
      <c r="L30" s="91"/>
      <c r="M30" s="91"/>
      <c r="N30" s="91"/>
      <c r="O30" s="91"/>
      <c r="P30" s="91"/>
      <c r="Q30" s="91"/>
      <c r="R30" s="91"/>
      <c r="S30" s="91"/>
      <c r="T30" s="100"/>
      <c r="U30"/>
      <c r="V30"/>
      <c r="W30"/>
      <c r="X30"/>
      <c r="Y30"/>
      <c r="Z30"/>
      <c r="AA30"/>
      <c r="AB30"/>
      <c r="AC30"/>
      <c r="AD30"/>
      <c r="AE30"/>
      <c r="AF30"/>
      <c r="AG30"/>
      <c r="AH30"/>
      <c r="AI30"/>
      <c r="AJ30"/>
      <c r="AK30"/>
      <c r="AL30"/>
      <c r="AM30"/>
      <c r="AN30"/>
      <c r="AO30"/>
    </row>
    <row r="31" spans="1:41" ht="15.75" thickBot="1">
      <c r="A31" s="91"/>
      <c r="B31" s="96" t="s">
        <v>166</v>
      </c>
      <c r="C31" s="96" t="s">
        <v>0</v>
      </c>
      <c r="D31" s="97" t="s">
        <v>1</v>
      </c>
      <c r="E31" s="97" t="s">
        <v>2</v>
      </c>
      <c r="F31" s="97" t="s">
        <v>3</v>
      </c>
      <c r="G31" s="97" t="s">
        <v>4</v>
      </c>
      <c r="H31" s="97" t="s">
        <v>5</v>
      </c>
      <c r="I31" s="97" t="s">
        <v>6</v>
      </c>
      <c r="J31" s="97" t="s">
        <v>7</v>
      </c>
      <c r="K31" s="97" t="s">
        <v>8</v>
      </c>
      <c r="L31" s="97" t="s">
        <v>9</v>
      </c>
      <c r="M31" s="97" t="s">
        <v>10</v>
      </c>
      <c r="N31" s="97">
        <v>2016</v>
      </c>
      <c r="O31" s="97">
        <v>2017</v>
      </c>
      <c r="P31" s="97">
        <v>2018</v>
      </c>
      <c r="Q31" s="97" t="s">
        <v>32</v>
      </c>
      <c r="R31" s="97" t="s">
        <v>33</v>
      </c>
      <c r="S31" s="97" t="s">
        <v>34</v>
      </c>
      <c r="T31" s="100"/>
      <c r="U31"/>
      <c r="V31"/>
      <c r="W31"/>
      <c r="X31"/>
      <c r="Y31"/>
      <c r="Z31"/>
      <c r="AA31"/>
      <c r="AB31"/>
      <c r="AC31"/>
      <c r="AD31"/>
      <c r="AE31"/>
      <c r="AF31"/>
      <c r="AG31"/>
      <c r="AH31"/>
      <c r="AI31"/>
      <c r="AJ31"/>
      <c r="AK31"/>
      <c r="AL31"/>
      <c r="AM31"/>
      <c r="AN31"/>
      <c r="AO31"/>
    </row>
    <row r="32" spans="1:41" ht="15">
      <c r="A32" s="91"/>
      <c r="B32" s="98" t="s">
        <v>43</v>
      </c>
      <c r="C32" s="98" t="s">
        <v>11</v>
      </c>
      <c r="D32" s="77">
        <v>57.101309491906321</v>
      </c>
      <c r="E32" s="77">
        <v>55.251914144924918</v>
      </c>
      <c r="F32" s="77">
        <v>58.268126760330759</v>
      </c>
      <c r="G32" s="77">
        <v>59.962284820198896</v>
      </c>
      <c r="H32" s="77">
        <v>77.011703121626965</v>
      </c>
      <c r="I32" s="77">
        <v>82.710700507135385</v>
      </c>
      <c r="J32" s="77">
        <v>88.35958541488634</v>
      </c>
      <c r="K32" s="77">
        <v>94.406343440899505</v>
      </c>
      <c r="L32" s="77">
        <v>97.43193502158168</v>
      </c>
      <c r="M32" s="77">
        <v>69.664212533601869</v>
      </c>
      <c r="N32" s="77">
        <v>52.908355832194999</v>
      </c>
      <c r="O32" s="77">
        <v>54.986740109112127</v>
      </c>
      <c r="P32" s="77">
        <v>55.548658303202501</v>
      </c>
      <c r="Q32" s="77">
        <v>57.106145069827988</v>
      </c>
      <c r="R32" s="77">
        <v>59.51790104474167</v>
      </c>
      <c r="S32" s="77">
        <v>60.136088487867255</v>
      </c>
      <c r="T32" s="100"/>
      <c r="U32"/>
      <c r="V32"/>
      <c r="W32"/>
      <c r="X32"/>
      <c r="Y32"/>
      <c r="Z32"/>
      <c r="AA32"/>
      <c r="AB32"/>
      <c r="AC32"/>
      <c r="AD32"/>
      <c r="AE32"/>
      <c r="AF32"/>
      <c r="AG32"/>
      <c r="AH32"/>
      <c r="AI32"/>
      <c r="AJ32"/>
      <c r="AK32"/>
      <c r="AL32"/>
      <c r="AM32"/>
      <c r="AN32"/>
      <c r="AO32"/>
    </row>
    <row r="33" spans="1:41" ht="15">
      <c r="A33" s="91"/>
      <c r="B33" s="98" t="s">
        <v>12</v>
      </c>
      <c r="C33" s="98" t="s">
        <v>13</v>
      </c>
      <c r="D33" s="77">
        <v>457.73207507762817</v>
      </c>
      <c r="E33" s="77">
        <v>470.50757266089914</v>
      </c>
      <c r="F33" s="77">
        <v>477.85103206886129</v>
      </c>
      <c r="G33" s="77">
        <v>480.45367014938103</v>
      </c>
      <c r="H33" s="77">
        <v>642.63676400036877</v>
      </c>
      <c r="I33" s="77">
        <v>656.01394849204598</v>
      </c>
      <c r="J33" s="77">
        <v>669.92050750766396</v>
      </c>
      <c r="K33" s="77">
        <v>682.2691014798886</v>
      </c>
      <c r="L33" s="77">
        <v>684.0502073807105</v>
      </c>
      <c r="M33" s="77">
        <v>484.92743214548756</v>
      </c>
      <c r="N33" s="77">
        <v>454.86139889937908</v>
      </c>
      <c r="O33" s="77">
        <v>463.01629968041931</v>
      </c>
      <c r="P33" s="77">
        <v>455.46099325290902</v>
      </c>
      <c r="Q33" s="77">
        <v>462.39660964761214</v>
      </c>
      <c r="R33" s="77">
        <v>489.17055064048964</v>
      </c>
      <c r="S33" s="77">
        <v>475.33281141713928</v>
      </c>
      <c r="T33" s="100"/>
      <c r="U33"/>
      <c r="V33"/>
      <c r="W33"/>
      <c r="X33"/>
      <c r="Y33"/>
      <c r="Z33"/>
      <c r="AA33"/>
      <c r="AB33"/>
      <c r="AC33"/>
      <c r="AD33"/>
      <c r="AE33"/>
      <c r="AF33"/>
      <c r="AG33"/>
      <c r="AH33"/>
      <c r="AI33"/>
      <c r="AJ33"/>
      <c r="AK33"/>
      <c r="AL33"/>
      <c r="AM33"/>
      <c r="AN33"/>
      <c r="AO33"/>
    </row>
    <row r="34" spans="1:41" ht="15">
      <c r="A34" s="91"/>
      <c r="B34" s="98" t="s">
        <v>14</v>
      </c>
      <c r="C34" s="98" t="s">
        <v>13</v>
      </c>
      <c r="D34" s="77">
        <v>300.75793853215572</v>
      </c>
      <c r="E34" s="77">
        <v>304.70127241773991</v>
      </c>
      <c r="F34" s="77">
        <v>307.86707690638013</v>
      </c>
      <c r="G34" s="77">
        <v>309.52870397923226</v>
      </c>
      <c r="H34" s="77">
        <v>376.74595512883445</v>
      </c>
      <c r="I34" s="77">
        <v>379.77069054774182</v>
      </c>
      <c r="J34" s="77">
        <v>385.43515342662084</v>
      </c>
      <c r="K34" s="77">
        <v>390.23449610777192</v>
      </c>
      <c r="L34" s="77">
        <v>388.72256666213741</v>
      </c>
      <c r="M34" s="77">
        <v>268.35721307886479</v>
      </c>
      <c r="N34" s="77">
        <v>272.63314021241604</v>
      </c>
      <c r="O34" s="77">
        <v>277.03797264234083</v>
      </c>
      <c r="P34" s="77">
        <v>281.77207965728178</v>
      </c>
      <c r="Q34" s="77">
        <v>287.16073616689323</v>
      </c>
      <c r="R34" s="77">
        <v>285.15119725074697</v>
      </c>
      <c r="S34" s="77">
        <v>289.0792794340166</v>
      </c>
      <c r="T34" s="100"/>
      <c r="U34"/>
      <c r="V34"/>
      <c r="W34"/>
      <c r="X34"/>
      <c r="Y34"/>
      <c r="Z34"/>
      <c r="AA34"/>
      <c r="AB34"/>
      <c r="AC34"/>
      <c r="AD34"/>
      <c r="AE34"/>
      <c r="AF34"/>
      <c r="AG34"/>
      <c r="AH34"/>
      <c r="AI34"/>
      <c r="AJ34"/>
      <c r="AK34"/>
      <c r="AL34"/>
      <c r="AM34"/>
      <c r="AN34"/>
      <c r="AO34"/>
    </row>
    <row r="35" spans="1:41" ht="15">
      <c r="A35" s="91"/>
      <c r="B35" s="98" t="s">
        <v>15</v>
      </c>
      <c r="C35" s="98" t="s">
        <v>13</v>
      </c>
      <c r="D35" s="77">
        <v>338.22987954386207</v>
      </c>
      <c r="E35" s="77">
        <v>400.36163700677542</v>
      </c>
      <c r="F35" s="77">
        <v>404.62335937049687</v>
      </c>
      <c r="G35" s="77">
        <v>410.424588767253</v>
      </c>
      <c r="H35" s="77">
        <v>501.38530341584942</v>
      </c>
      <c r="I35" s="77">
        <v>511.66169633655738</v>
      </c>
      <c r="J35" s="77">
        <v>521.51565554869239</v>
      </c>
      <c r="K35" s="77">
        <v>530.08150498760551</v>
      </c>
      <c r="L35" s="77">
        <v>535.96607760444942</v>
      </c>
      <c r="M35" s="77">
        <v>359.62485796254691</v>
      </c>
      <c r="N35" s="77">
        <v>363.48093145023034</v>
      </c>
      <c r="O35" s="77">
        <v>367.2986783915897</v>
      </c>
      <c r="P35" s="77">
        <v>371.30718336581265</v>
      </c>
      <c r="Q35" s="77">
        <v>375.48471036520351</v>
      </c>
      <c r="R35" s="77">
        <v>397.12521952174632</v>
      </c>
      <c r="S35" s="77">
        <v>378.67978814844491</v>
      </c>
      <c r="T35" s="100"/>
      <c r="U35"/>
      <c r="V35"/>
      <c r="W35"/>
      <c r="X35"/>
      <c r="Y35"/>
      <c r="Z35"/>
      <c r="AA35"/>
      <c r="AB35"/>
      <c r="AC35"/>
      <c r="AD35"/>
      <c r="AE35"/>
      <c r="AF35"/>
      <c r="AG35"/>
      <c r="AH35"/>
      <c r="AI35"/>
      <c r="AJ35"/>
      <c r="AK35"/>
      <c r="AL35"/>
      <c r="AM35"/>
      <c r="AN35"/>
      <c r="AO35"/>
    </row>
    <row r="36" spans="1:41" ht="15">
      <c r="A36" s="91"/>
      <c r="B36" s="98" t="s">
        <v>16</v>
      </c>
      <c r="C36" s="98" t="s">
        <v>17</v>
      </c>
      <c r="D36" s="77">
        <v>308.22183418219362</v>
      </c>
      <c r="E36" s="77">
        <v>359.26363639273836</v>
      </c>
      <c r="F36" s="77">
        <v>402.85409230420044</v>
      </c>
      <c r="G36" s="77">
        <v>413.54717051176027</v>
      </c>
      <c r="H36" s="77">
        <v>411.45528673454004</v>
      </c>
      <c r="I36" s="77">
        <v>391.8807257719817</v>
      </c>
      <c r="J36" s="77">
        <v>394.03638340574201</v>
      </c>
      <c r="K36" s="77">
        <v>405.05369045523969</v>
      </c>
      <c r="L36" s="77">
        <v>414.94541955705751</v>
      </c>
      <c r="M36" s="77">
        <v>410.22447490640013</v>
      </c>
      <c r="N36" s="77">
        <v>376.60249832330805</v>
      </c>
      <c r="O36" s="77">
        <v>373.08749507263292</v>
      </c>
      <c r="P36" s="77">
        <v>378.3081671239928</v>
      </c>
      <c r="Q36" s="77">
        <v>390.30268394156974</v>
      </c>
      <c r="R36" s="77">
        <v>392.69413574622496</v>
      </c>
      <c r="S36" s="77">
        <v>368.24723432698045</v>
      </c>
      <c r="T36" s="100"/>
      <c r="U36"/>
      <c r="V36"/>
      <c r="W36"/>
      <c r="X36"/>
      <c r="Y36"/>
      <c r="Z36"/>
      <c r="AA36"/>
      <c r="AB36"/>
      <c r="AC36"/>
      <c r="AD36"/>
      <c r="AE36"/>
      <c r="AF36"/>
      <c r="AG36"/>
      <c r="AH36"/>
      <c r="AI36"/>
      <c r="AJ36"/>
      <c r="AK36"/>
      <c r="AL36"/>
      <c r="AM36"/>
      <c r="AN36"/>
      <c r="AO36"/>
    </row>
    <row r="37" spans="1:41" ht="15">
      <c r="A37" s="91"/>
      <c r="B37" s="98" t="s">
        <v>18</v>
      </c>
      <c r="C37" s="98" t="s">
        <v>17</v>
      </c>
      <c r="D37" s="77">
        <v>382.46119859263786</v>
      </c>
      <c r="E37" s="77">
        <v>378.73686497328168</v>
      </c>
      <c r="F37" s="77">
        <v>377.65996067494655</v>
      </c>
      <c r="G37" s="77">
        <v>336.98633821469315</v>
      </c>
      <c r="H37" s="77">
        <v>339.41992540179234</v>
      </c>
      <c r="I37" s="77">
        <v>435.91787849306371</v>
      </c>
      <c r="J37" s="77">
        <v>457.02845529214875</v>
      </c>
      <c r="K37" s="77">
        <v>455.68007377914188</v>
      </c>
      <c r="L37" s="77">
        <v>451.62500362415233</v>
      </c>
      <c r="M37" s="77">
        <v>436.88512432138612</v>
      </c>
      <c r="N37" s="77">
        <v>372.93132375059901</v>
      </c>
      <c r="O37" s="77">
        <v>379.36643878335315</v>
      </c>
      <c r="P37" s="77">
        <v>385.69650660317552</v>
      </c>
      <c r="Q37" s="77">
        <v>393.6648388415648</v>
      </c>
      <c r="R37" s="77">
        <v>401.07005832503779</v>
      </c>
      <c r="S37" s="77">
        <v>380.07250546185867</v>
      </c>
      <c r="T37" s="100"/>
      <c r="U37"/>
      <c r="V37"/>
      <c r="W37"/>
      <c r="X37"/>
      <c r="Y37"/>
      <c r="Z37"/>
      <c r="AA37"/>
      <c r="AB37"/>
      <c r="AC37"/>
      <c r="AD37"/>
      <c r="AE37"/>
      <c r="AF37"/>
      <c r="AG37"/>
      <c r="AH37"/>
      <c r="AI37"/>
      <c r="AJ37"/>
      <c r="AK37"/>
      <c r="AL37"/>
      <c r="AM37"/>
      <c r="AN37"/>
      <c r="AO37"/>
    </row>
    <row r="38" spans="1:41" ht="15">
      <c r="A38" s="91"/>
      <c r="B38" s="98" t="s">
        <v>19</v>
      </c>
      <c r="C38" s="98" t="s">
        <v>20</v>
      </c>
      <c r="D38" s="77">
        <v>179.44621774167334</v>
      </c>
      <c r="E38" s="77">
        <v>188.12909924530271</v>
      </c>
      <c r="F38" s="77">
        <v>191.40414353897813</v>
      </c>
      <c r="G38" s="77">
        <v>190.4790146312917</v>
      </c>
      <c r="H38" s="77">
        <v>191.77726788473421</v>
      </c>
      <c r="I38" s="77">
        <v>238.24362072273598</v>
      </c>
      <c r="J38" s="77">
        <v>235.46084482037142</v>
      </c>
      <c r="K38" s="77">
        <v>258.63408859103941</v>
      </c>
      <c r="L38" s="77">
        <v>264.25097996404111</v>
      </c>
      <c r="M38" s="77">
        <v>266.72281541780279</v>
      </c>
      <c r="N38" s="77">
        <v>267.65544542802024</v>
      </c>
      <c r="O38" s="77">
        <v>277.29018208584483</v>
      </c>
      <c r="P38" s="77">
        <v>277.176268694736</v>
      </c>
      <c r="Q38" s="77">
        <v>280.77855263057938</v>
      </c>
      <c r="R38" s="77">
        <v>284.17656046958996</v>
      </c>
      <c r="S38" s="77">
        <v>290.35787312971286</v>
      </c>
      <c r="T38" s="100"/>
      <c r="U38"/>
      <c r="V38"/>
      <c r="W38"/>
      <c r="X38"/>
      <c r="Y38"/>
      <c r="Z38"/>
      <c r="AA38"/>
      <c r="AB38"/>
      <c r="AC38"/>
      <c r="AD38"/>
      <c r="AE38"/>
      <c r="AF38"/>
      <c r="AG38"/>
      <c r="AH38"/>
      <c r="AI38"/>
      <c r="AJ38"/>
      <c r="AK38"/>
      <c r="AL38"/>
      <c r="AM38"/>
      <c r="AN38"/>
      <c r="AO38"/>
    </row>
    <row r="39" spans="1:41" ht="15">
      <c r="A39" s="91"/>
      <c r="B39" s="98" t="s">
        <v>21</v>
      </c>
      <c r="C39" s="98" t="s">
        <v>22</v>
      </c>
      <c r="D39" s="77">
        <v>47.323673297372864</v>
      </c>
      <c r="E39" s="77">
        <v>46.235304473537084</v>
      </c>
      <c r="F39" s="77">
        <v>83.547408467189953</v>
      </c>
      <c r="G39" s="77">
        <v>90.14199085857463</v>
      </c>
      <c r="H39" s="77">
        <v>93.215984095645624</v>
      </c>
      <c r="I39" s="77">
        <v>96.503571235718354</v>
      </c>
      <c r="J39" s="77">
        <v>96.323618670875092</v>
      </c>
      <c r="K39" s="77">
        <v>85.896360293713698</v>
      </c>
      <c r="L39" s="77">
        <v>84.708860827568827</v>
      </c>
      <c r="M39" s="77">
        <v>85.639840683614224</v>
      </c>
      <c r="N39" s="77">
        <v>85.472691477130127</v>
      </c>
      <c r="O39" s="77">
        <v>84.777063808681945</v>
      </c>
      <c r="P39" s="77">
        <v>71.000900548909286</v>
      </c>
      <c r="Q39" s="77">
        <v>69.450126807850779</v>
      </c>
      <c r="R39" s="77">
        <v>93.200451461021089</v>
      </c>
      <c r="S39" s="77">
        <v>92.772015596126693</v>
      </c>
      <c r="T39" s="100"/>
      <c r="U39"/>
      <c r="V39"/>
      <c r="W39"/>
      <c r="X39"/>
      <c r="Y39"/>
      <c r="Z39"/>
      <c r="AA39"/>
      <c r="AB39"/>
      <c r="AC39"/>
      <c r="AD39"/>
      <c r="AE39"/>
      <c r="AF39"/>
      <c r="AG39"/>
      <c r="AH39"/>
      <c r="AI39"/>
      <c r="AJ39"/>
      <c r="AK39"/>
      <c r="AL39"/>
      <c r="AM39"/>
      <c r="AN39"/>
      <c r="AO39"/>
    </row>
    <row r="40" spans="1:41" ht="15">
      <c r="A40" s="91"/>
      <c r="B40" s="98" t="s">
        <v>23</v>
      </c>
      <c r="C40" s="98" t="s">
        <v>24</v>
      </c>
      <c r="D40" s="77">
        <v>157.12683193835025</v>
      </c>
      <c r="E40" s="77">
        <v>161.10286236228228</v>
      </c>
      <c r="F40" s="77">
        <v>165.37341355835738</v>
      </c>
      <c r="G40" s="77">
        <v>169.49670436836098</v>
      </c>
      <c r="H40" s="77">
        <v>174.20903672265078</v>
      </c>
      <c r="I40" s="77">
        <v>193.25363365764451</v>
      </c>
      <c r="J40" s="77">
        <v>201.50725101497341</v>
      </c>
      <c r="K40" s="77">
        <v>208.50764122215233</v>
      </c>
      <c r="L40" s="77">
        <v>219.05200637640988</v>
      </c>
      <c r="M40" s="77">
        <v>222.05016566988814</v>
      </c>
      <c r="N40" s="77">
        <v>245.3955131744074</v>
      </c>
      <c r="O40" s="77">
        <v>249.95985553518474</v>
      </c>
      <c r="P40" s="77">
        <v>255.9996358663474</v>
      </c>
      <c r="Q40" s="77">
        <v>261.0013751931042</v>
      </c>
      <c r="R40" s="77">
        <v>267.0500531707176</v>
      </c>
      <c r="S40" s="77">
        <v>273.25549022884638</v>
      </c>
      <c r="T40" s="100"/>
      <c r="U40"/>
      <c r="V40"/>
      <c r="W40"/>
      <c r="X40"/>
      <c r="Y40"/>
      <c r="Z40"/>
      <c r="AA40"/>
      <c r="AB40"/>
      <c r="AC40"/>
      <c r="AD40"/>
      <c r="AE40"/>
      <c r="AF40"/>
      <c r="AG40"/>
      <c r="AH40"/>
      <c r="AI40"/>
      <c r="AJ40"/>
      <c r="AK40"/>
      <c r="AL40"/>
      <c r="AM40"/>
      <c r="AN40"/>
      <c r="AO40"/>
    </row>
    <row r="41" spans="1:41" ht="15">
      <c r="A41" s="91"/>
      <c r="B41" s="98" t="s">
        <v>25</v>
      </c>
      <c r="C41" s="98" t="s">
        <v>24</v>
      </c>
      <c r="D41" s="77">
        <v>50.068531264329039</v>
      </c>
      <c r="E41" s="77">
        <v>51.71342977674832</v>
      </c>
      <c r="F41" s="77">
        <v>51.982916283259271</v>
      </c>
      <c r="G41" s="77">
        <v>53.013738985760163</v>
      </c>
      <c r="H41" s="77">
        <v>54.044561688261055</v>
      </c>
      <c r="I41" s="77">
        <v>53.222797296043254</v>
      </c>
      <c r="J41" s="77">
        <v>57.749318973166901</v>
      </c>
      <c r="K41" s="77">
        <v>60.705278981999747</v>
      </c>
      <c r="L41" s="77">
        <v>58.050273577874414</v>
      </c>
      <c r="M41" s="77">
        <v>58.974799819024071</v>
      </c>
      <c r="N41" s="77">
        <v>89.924479666424091</v>
      </c>
      <c r="O41" s="77">
        <v>91.205718775323191</v>
      </c>
      <c r="P41" s="77">
        <v>94.62567659382772</v>
      </c>
      <c r="Q41" s="77">
        <v>96.224408905564417</v>
      </c>
      <c r="R41" s="77">
        <v>98.427051581387346</v>
      </c>
      <c r="S41" s="77">
        <v>100.60225150361718</v>
      </c>
      <c r="T41" s="100"/>
      <c r="U41"/>
      <c r="V41"/>
      <c r="W41"/>
      <c r="X41"/>
      <c r="Y41"/>
      <c r="Z41"/>
      <c r="AA41"/>
      <c r="AB41"/>
      <c r="AC41"/>
      <c r="AD41"/>
      <c r="AE41"/>
      <c r="AF41"/>
      <c r="AG41"/>
      <c r="AH41"/>
      <c r="AI41"/>
      <c r="AJ41"/>
      <c r="AK41"/>
      <c r="AL41"/>
      <c r="AM41"/>
      <c r="AN41"/>
      <c r="AO41"/>
    </row>
    <row r="42" spans="1:41" ht="15">
      <c r="A42" s="91"/>
      <c r="B42" s="98" t="s">
        <v>26</v>
      </c>
      <c r="C42" s="98" t="s">
        <v>24</v>
      </c>
      <c r="D42" s="77">
        <v>73.732224470855684</v>
      </c>
      <c r="E42" s="77">
        <v>74.904408045497462</v>
      </c>
      <c r="F42" s="77">
        <v>76.415293136255755</v>
      </c>
      <c r="G42" s="77">
        <v>78.097384149350873</v>
      </c>
      <c r="H42" s="77">
        <v>79.906890666748524</v>
      </c>
      <c r="I42" s="77">
        <v>70.854565644868586</v>
      </c>
      <c r="J42" s="77">
        <v>69.516918605422688</v>
      </c>
      <c r="K42" s="77">
        <v>69.785961177373721</v>
      </c>
      <c r="L42" s="77">
        <v>75.865650445170374</v>
      </c>
      <c r="M42" s="77">
        <v>74.677234307949149</v>
      </c>
      <c r="N42" s="77">
        <v>98.588196252037847</v>
      </c>
      <c r="O42" s="77">
        <v>96.671791117529111</v>
      </c>
      <c r="P42" s="77">
        <v>97.80942715479361</v>
      </c>
      <c r="Q42" s="77">
        <v>99.770296088027237</v>
      </c>
      <c r="R42" s="77">
        <v>100.28322315478168</v>
      </c>
      <c r="S42" s="77">
        <v>114.61610799125044</v>
      </c>
      <c r="T42" s="100"/>
      <c r="U42"/>
      <c r="V42"/>
      <c r="W42"/>
      <c r="X42"/>
      <c r="Y42"/>
      <c r="Z42"/>
      <c r="AA42"/>
      <c r="AB42"/>
      <c r="AC42"/>
      <c r="AD42"/>
      <c r="AE42"/>
      <c r="AF42"/>
      <c r="AG42"/>
      <c r="AH42"/>
      <c r="AI42"/>
      <c r="AJ42"/>
      <c r="AK42"/>
      <c r="AL42"/>
      <c r="AM42"/>
      <c r="AN42"/>
      <c r="AO42"/>
    </row>
    <row r="43" spans="1:41" ht="15">
      <c r="A43" s="91"/>
      <c r="B43" s="98" t="s">
        <v>27</v>
      </c>
      <c r="C43" s="98" t="s">
        <v>24</v>
      </c>
      <c r="D43" s="77">
        <v>167.87684012157385</v>
      </c>
      <c r="E43" s="77">
        <v>171.70561015943429</v>
      </c>
      <c r="F43" s="77">
        <v>175.09259903908008</v>
      </c>
      <c r="G43" s="77">
        <v>178.92136907694055</v>
      </c>
      <c r="H43" s="77">
        <v>183.48644104515878</v>
      </c>
      <c r="I43" s="77">
        <v>181.60346651083617</v>
      </c>
      <c r="J43" s="77">
        <v>200.18966463536393</v>
      </c>
      <c r="K43" s="77">
        <v>211.54066201003945</v>
      </c>
      <c r="L43" s="77">
        <v>200.19186335305733</v>
      </c>
      <c r="M43" s="77">
        <v>202.93637914918088</v>
      </c>
      <c r="N43" s="77">
        <v>247.71018483668107</v>
      </c>
      <c r="O43" s="77">
        <v>254.20114178018969</v>
      </c>
      <c r="P43" s="77">
        <v>265.03446898893338</v>
      </c>
      <c r="Q43" s="77">
        <v>267.90246459587968</v>
      </c>
      <c r="R43" s="77">
        <v>273.86610368127174</v>
      </c>
      <c r="S43" s="77">
        <v>280.96257076869438</v>
      </c>
      <c r="T43" s="100"/>
      <c r="U43"/>
      <c r="V43"/>
      <c r="W43"/>
      <c r="X43"/>
      <c r="Y43"/>
      <c r="Z43"/>
      <c r="AA43"/>
      <c r="AB43"/>
      <c r="AC43"/>
      <c r="AD43"/>
      <c r="AE43"/>
      <c r="AF43"/>
      <c r="AG43"/>
      <c r="AH43"/>
      <c r="AI43"/>
      <c r="AJ43"/>
      <c r="AK43"/>
      <c r="AL43"/>
      <c r="AM43"/>
      <c r="AN43"/>
      <c r="AO43"/>
    </row>
    <row r="44" spans="1:41" ht="15">
      <c r="A44" s="91"/>
      <c r="B44" s="98" t="s">
        <v>28</v>
      </c>
      <c r="C44" s="98" t="s">
        <v>24</v>
      </c>
      <c r="D44" s="77">
        <v>118.98639194581725</v>
      </c>
      <c r="E44" s="77">
        <v>121.48981850903371</v>
      </c>
      <c r="F44" s="77">
        <v>123.99324507225016</v>
      </c>
      <c r="G44" s="77">
        <v>126.64393202153816</v>
      </c>
      <c r="H44" s="77">
        <v>126.34941124939506</v>
      </c>
      <c r="I44" s="77">
        <v>128.78568990591981</v>
      </c>
      <c r="J44" s="77">
        <v>131.41590599804613</v>
      </c>
      <c r="K44" s="77">
        <v>132.11274000717387</v>
      </c>
      <c r="L44" s="77">
        <v>137.2637846218295</v>
      </c>
      <c r="M44" s="77">
        <v>139.09956817782495</v>
      </c>
      <c r="N44" s="77">
        <v>152.90563513246479</v>
      </c>
      <c r="O44" s="77">
        <v>156.18081725775525</v>
      </c>
      <c r="P44" s="77">
        <v>159.57282168749103</v>
      </c>
      <c r="Q44" s="77">
        <v>160.56679848559094</v>
      </c>
      <c r="R44" s="77">
        <v>162.6613132946772</v>
      </c>
      <c r="S44" s="77">
        <v>165.49222472630771</v>
      </c>
      <c r="T44" s="100"/>
      <c r="U44"/>
      <c r="V44"/>
      <c r="W44"/>
      <c r="X44"/>
      <c r="Y44"/>
      <c r="Z44"/>
      <c r="AA44"/>
      <c r="AB44"/>
      <c r="AC44"/>
      <c r="AD44"/>
      <c r="AE44"/>
      <c r="AF44"/>
      <c r="AG44"/>
      <c r="AH44"/>
      <c r="AI44"/>
      <c r="AJ44"/>
      <c r="AK44"/>
      <c r="AL44"/>
      <c r="AM44"/>
      <c r="AN44"/>
      <c r="AO44"/>
    </row>
    <row r="45" spans="1:41" ht="15">
      <c r="A45" s="91"/>
      <c r="B45" s="98" t="s">
        <v>40</v>
      </c>
      <c r="C45" s="98" t="s">
        <v>41</v>
      </c>
      <c r="D45" s="29">
        <v>49.58759625394238</v>
      </c>
      <c r="E45" s="29">
        <v>51.294466990655287</v>
      </c>
      <c r="F45" s="29">
        <v>63.287616053176272</v>
      </c>
      <c r="G45" s="29">
        <v>94.407908905706719</v>
      </c>
      <c r="H45" s="29">
        <v>85.758372988523746</v>
      </c>
      <c r="I45" s="29">
        <v>99.038555999427075</v>
      </c>
      <c r="J45" s="29">
        <v>110.64512128133795</v>
      </c>
      <c r="K45" s="29">
        <v>107.22403394293215</v>
      </c>
      <c r="L45" s="29">
        <v>92.94393690942195</v>
      </c>
      <c r="M45" s="29">
        <v>82.743004345708329</v>
      </c>
      <c r="N45" s="29">
        <v>89.283656430844843</v>
      </c>
      <c r="O45" s="29">
        <v>77.373709802853426</v>
      </c>
      <c r="P45" s="29">
        <v>90.503973305466218</v>
      </c>
      <c r="Q45" s="29">
        <v>92.285822964599348</v>
      </c>
      <c r="R45" s="77">
        <v>69.192422838474585</v>
      </c>
      <c r="S45" s="77">
        <v>68.674266092749065</v>
      </c>
      <c r="T45" s="100"/>
      <c r="U45"/>
      <c r="V45"/>
      <c r="W45"/>
      <c r="X45"/>
      <c r="Y45"/>
      <c r="Z45"/>
      <c r="AA45"/>
      <c r="AB45"/>
      <c r="AC45"/>
      <c r="AD45"/>
      <c r="AE45"/>
      <c r="AF45"/>
      <c r="AG45"/>
      <c r="AH45"/>
      <c r="AI45"/>
      <c r="AJ45"/>
      <c r="AK45"/>
      <c r="AL45"/>
      <c r="AM45"/>
      <c r="AN45"/>
      <c r="AO45"/>
    </row>
    <row r="46" spans="1:41" ht="15.75" thickBot="1">
      <c r="A46" s="91"/>
      <c r="B46" s="96" t="s">
        <v>59</v>
      </c>
      <c r="C46" s="96"/>
      <c r="D46" s="99">
        <f>SUM(D32:D45)</f>
        <v>2688.6525424542988</v>
      </c>
      <c r="E46" s="99">
        <f t="shared" ref="E46:O46" si="0">SUM(E32:E45)</f>
        <v>2835.3978971588504</v>
      </c>
      <c r="F46" s="99">
        <f t="shared" si="0"/>
        <v>2960.2202832337634</v>
      </c>
      <c r="G46" s="99">
        <f t="shared" si="0"/>
        <v>2992.1047994400424</v>
      </c>
      <c r="H46" s="99">
        <f t="shared" si="0"/>
        <v>3337.4029041441295</v>
      </c>
      <c r="I46" s="99">
        <f t="shared" si="0"/>
        <v>3519.4615411217201</v>
      </c>
      <c r="J46" s="99">
        <f t="shared" si="0"/>
        <v>3619.1043845953118</v>
      </c>
      <c r="K46" s="99">
        <f t="shared" si="0"/>
        <v>3692.1319764769714</v>
      </c>
      <c r="L46" s="99">
        <f t="shared" si="0"/>
        <v>3705.0685659254623</v>
      </c>
      <c r="M46" s="99">
        <f t="shared" si="0"/>
        <v>3162.5271225192805</v>
      </c>
      <c r="N46" s="99">
        <f t="shared" si="0"/>
        <v>3170.3534508661382</v>
      </c>
      <c r="O46" s="99">
        <f t="shared" si="0"/>
        <v>3202.4539048428096</v>
      </c>
      <c r="P46" s="99">
        <f>SUM(P32:P45)</f>
        <v>3239.8167611468789</v>
      </c>
      <c r="Q46" s="99">
        <f>SUM(Q32:Q45)</f>
        <v>3294.0955697038676</v>
      </c>
      <c r="R46" s="99">
        <f>SUM(R32:R45)</f>
        <v>3373.5862421809088</v>
      </c>
      <c r="S46" s="99">
        <f>SUM(S32:S45)</f>
        <v>3338.2805073136119</v>
      </c>
      <c r="T46" s="100"/>
      <c r="U46"/>
      <c r="V46"/>
      <c r="W46"/>
      <c r="X46"/>
      <c r="Y46"/>
      <c r="Z46"/>
      <c r="AA46"/>
      <c r="AB46"/>
      <c r="AC46"/>
      <c r="AD46"/>
      <c r="AE46"/>
      <c r="AF46"/>
      <c r="AG46"/>
      <c r="AH46"/>
      <c r="AI46"/>
      <c r="AJ46"/>
      <c r="AK46"/>
      <c r="AL46"/>
      <c r="AM46"/>
      <c r="AN46"/>
      <c r="AO46"/>
    </row>
    <row r="47" spans="1:41" ht="15">
      <c r="A47" s="91"/>
      <c r="B47" s="91"/>
      <c r="C47" s="91"/>
      <c r="D47" s="91"/>
      <c r="E47" s="91"/>
      <c r="F47" s="91"/>
      <c r="G47" s="91"/>
      <c r="H47" s="91"/>
      <c r="I47" s="91"/>
      <c r="J47" s="91"/>
      <c r="K47" s="91"/>
      <c r="L47" s="91"/>
      <c r="M47" s="91"/>
      <c r="N47" s="91"/>
      <c r="O47" s="91"/>
      <c r="P47" s="91"/>
      <c r="Q47" s="91"/>
      <c r="R47" s="91"/>
      <c r="S47" s="91"/>
      <c r="T47" s="100"/>
      <c r="U47"/>
      <c r="V47"/>
      <c r="W47"/>
      <c r="X47"/>
      <c r="Y47"/>
      <c r="Z47"/>
      <c r="AA47"/>
      <c r="AB47"/>
      <c r="AC47"/>
      <c r="AD47"/>
      <c r="AE47"/>
      <c r="AF47"/>
      <c r="AG47"/>
      <c r="AH47"/>
      <c r="AI47"/>
      <c r="AJ47"/>
      <c r="AK47"/>
      <c r="AL47"/>
      <c r="AM47"/>
      <c r="AN47"/>
      <c r="AO47"/>
    </row>
    <row r="48" spans="1:41" ht="15">
      <c r="A48" s="91"/>
      <c r="B48" s="232" t="s">
        <v>35</v>
      </c>
      <c r="C48" s="233"/>
      <c r="D48" s="233"/>
      <c r="E48" s="233"/>
      <c r="F48" s="233"/>
      <c r="G48" s="233"/>
      <c r="H48" s="233"/>
      <c r="I48" s="233"/>
      <c r="J48" s="233"/>
      <c r="K48" s="233"/>
      <c r="L48" s="233"/>
      <c r="M48" s="233"/>
      <c r="N48" s="233"/>
      <c r="O48" s="233"/>
      <c r="P48" s="233"/>
      <c r="Q48" s="233"/>
      <c r="R48" s="234"/>
      <c r="S48" s="235"/>
      <c r="T48" s="100"/>
      <c r="U48"/>
      <c r="V48"/>
      <c r="W48"/>
      <c r="X48"/>
      <c r="Y48"/>
      <c r="Z48"/>
      <c r="AA48"/>
      <c r="AB48"/>
      <c r="AC48"/>
      <c r="AD48"/>
      <c r="AE48"/>
      <c r="AF48"/>
      <c r="AG48"/>
      <c r="AH48"/>
      <c r="AI48"/>
      <c r="AJ48"/>
      <c r="AK48"/>
      <c r="AL48"/>
      <c r="AM48"/>
      <c r="AN48"/>
      <c r="AO48"/>
    </row>
    <row r="49" spans="1:41" ht="15" customHeight="1">
      <c r="A49" s="91"/>
      <c r="B49" s="278" t="s">
        <v>92</v>
      </c>
      <c r="C49" s="279"/>
      <c r="D49" s="279"/>
      <c r="E49" s="279"/>
      <c r="F49" s="279"/>
      <c r="G49" s="279"/>
      <c r="H49" s="279"/>
      <c r="I49" s="279"/>
      <c r="J49" s="279"/>
      <c r="K49" s="279"/>
      <c r="L49" s="279"/>
      <c r="M49" s="279"/>
      <c r="N49" s="279"/>
      <c r="O49" s="279"/>
      <c r="P49" s="279"/>
      <c r="Q49" s="279"/>
      <c r="R49" s="279"/>
      <c r="S49" s="250"/>
      <c r="T49" s="100"/>
      <c r="U49"/>
      <c r="V49"/>
      <c r="W49"/>
      <c r="X49"/>
      <c r="Y49"/>
      <c r="Z49"/>
      <c r="AA49"/>
      <c r="AB49"/>
      <c r="AC49"/>
      <c r="AD49"/>
      <c r="AE49"/>
      <c r="AF49"/>
      <c r="AG49"/>
      <c r="AH49"/>
      <c r="AI49"/>
      <c r="AJ49"/>
      <c r="AK49"/>
      <c r="AL49"/>
      <c r="AM49"/>
      <c r="AN49"/>
      <c r="AO49"/>
    </row>
    <row r="50" spans="1:41" ht="21.75" customHeight="1">
      <c r="A50" s="91"/>
      <c r="B50" s="281"/>
      <c r="C50" s="282"/>
      <c r="D50" s="282"/>
      <c r="E50" s="282"/>
      <c r="F50" s="282"/>
      <c r="G50" s="282"/>
      <c r="H50" s="282"/>
      <c r="I50" s="282"/>
      <c r="J50" s="282"/>
      <c r="K50" s="282"/>
      <c r="L50" s="282"/>
      <c r="M50" s="282"/>
      <c r="N50" s="282"/>
      <c r="O50" s="282"/>
      <c r="P50" s="282"/>
      <c r="Q50" s="282"/>
      <c r="R50" s="282"/>
      <c r="S50" s="251"/>
      <c r="T50" s="100"/>
      <c r="U50"/>
      <c r="V50"/>
      <c r="W50"/>
      <c r="X50"/>
      <c r="Y50"/>
      <c r="Z50"/>
      <c r="AA50"/>
      <c r="AB50"/>
      <c r="AC50"/>
      <c r="AD50"/>
      <c r="AE50"/>
      <c r="AF50"/>
      <c r="AG50"/>
      <c r="AH50"/>
      <c r="AI50"/>
      <c r="AJ50"/>
      <c r="AK50"/>
      <c r="AL50"/>
      <c r="AM50"/>
      <c r="AN50"/>
      <c r="AO50"/>
    </row>
    <row r="51" spans="1:41" ht="15">
      <c r="A51" s="91"/>
      <c r="B51" s="91"/>
      <c r="C51" s="91"/>
      <c r="D51" s="91"/>
      <c r="E51" s="91"/>
      <c r="F51" s="91"/>
      <c r="G51" s="91"/>
      <c r="H51" s="91"/>
      <c r="I51" s="91"/>
      <c r="J51" s="91"/>
      <c r="K51" s="91"/>
      <c r="L51" s="91"/>
      <c r="M51" s="91"/>
      <c r="N51" s="91"/>
      <c r="O51" s="91"/>
      <c r="P51" s="91"/>
      <c r="Q51" s="91"/>
      <c r="R51" s="91"/>
      <c r="S51" s="91"/>
      <c r="T51" s="100"/>
      <c r="U51"/>
      <c r="V51"/>
      <c r="W51"/>
      <c r="X51"/>
      <c r="Y51"/>
      <c r="Z51"/>
      <c r="AA51"/>
      <c r="AB51"/>
      <c r="AC51"/>
      <c r="AD51"/>
      <c r="AE51"/>
      <c r="AF51"/>
      <c r="AG51"/>
      <c r="AH51"/>
      <c r="AI51"/>
      <c r="AJ51"/>
      <c r="AK51"/>
      <c r="AL51"/>
      <c r="AM51"/>
      <c r="AN51"/>
      <c r="AO51"/>
    </row>
    <row r="52" spans="1:41" s="35" customFormat="1" ht="15">
      <c r="A52" s="91"/>
      <c r="B52" s="91"/>
      <c r="C52" s="91"/>
      <c r="D52" s="91"/>
      <c r="E52" s="91"/>
      <c r="F52" s="91"/>
      <c r="G52" s="91"/>
      <c r="H52" s="91"/>
      <c r="I52" s="91"/>
      <c r="J52" s="91"/>
      <c r="K52" s="91"/>
      <c r="L52" s="91"/>
      <c r="M52" s="91"/>
      <c r="N52" s="91"/>
      <c r="O52" s="91"/>
      <c r="P52" s="91"/>
      <c r="Q52" s="91"/>
      <c r="R52" s="91"/>
      <c r="S52" s="91"/>
      <c r="T52" s="100"/>
      <c r="U52" s="34"/>
      <c r="V52" s="34"/>
      <c r="W52" s="34"/>
      <c r="X52" s="34"/>
      <c r="Y52" s="34"/>
      <c r="Z52" s="34"/>
      <c r="AA52" s="34"/>
      <c r="AB52" s="34"/>
      <c r="AC52" s="34"/>
      <c r="AD52" s="34"/>
      <c r="AE52" s="34"/>
      <c r="AF52" s="34"/>
      <c r="AG52" s="34"/>
      <c r="AH52" s="34"/>
      <c r="AI52" s="34"/>
      <c r="AJ52" s="34"/>
      <c r="AK52" s="34"/>
      <c r="AL52" s="34"/>
      <c r="AM52" s="34"/>
      <c r="AN52" s="34"/>
      <c r="AO52" s="34"/>
    </row>
    <row r="53" spans="1:41" ht="31.5" customHeight="1">
      <c r="A53" s="91"/>
      <c r="B53" s="82" t="s">
        <v>51</v>
      </c>
      <c r="C53" s="91"/>
      <c r="D53" s="91"/>
      <c r="E53" s="91"/>
      <c r="F53" s="91"/>
      <c r="G53" s="91"/>
      <c r="H53" s="91"/>
      <c r="I53" s="91"/>
      <c r="J53" s="91"/>
      <c r="K53" s="91"/>
      <c r="L53" s="91"/>
      <c r="M53" s="91"/>
      <c r="N53" s="91"/>
      <c r="O53" s="91"/>
      <c r="P53" s="91"/>
      <c r="Q53" s="91"/>
      <c r="R53" s="91"/>
      <c r="S53" s="91"/>
      <c r="T53" s="100"/>
      <c r="U53"/>
      <c r="V53"/>
      <c r="W53"/>
      <c r="X53"/>
      <c r="Y53"/>
      <c r="Z53"/>
      <c r="AA53"/>
      <c r="AB53"/>
      <c r="AC53"/>
      <c r="AD53"/>
      <c r="AE53"/>
      <c r="AF53"/>
      <c r="AG53"/>
      <c r="AH53"/>
      <c r="AI53"/>
      <c r="AJ53"/>
      <c r="AK53"/>
      <c r="AL53"/>
      <c r="AM53"/>
      <c r="AN53"/>
      <c r="AO53"/>
    </row>
    <row r="54" spans="1:41" ht="15.75" thickBot="1">
      <c r="A54" s="91"/>
      <c r="B54" s="96" t="s">
        <v>166</v>
      </c>
      <c r="C54" s="96" t="s">
        <v>0</v>
      </c>
      <c r="D54" s="97" t="s">
        <v>1</v>
      </c>
      <c r="E54" s="97" t="s">
        <v>2</v>
      </c>
      <c r="F54" s="97" t="s">
        <v>3</v>
      </c>
      <c r="G54" s="97" t="s">
        <v>4</v>
      </c>
      <c r="H54" s="97" t="s">
        <v>5</v>
      </c>
      <c r="I54" s="97" t="s">
        <v>6</v>
      </c>
      <c r="J54" s="97" t="s">
        <v>7</v>
      </c>
      <c r="K54" s="97" t="s">
        <v>8</v>
      </c>
      <c r="L54" s="97" t="s">
        <v>9</v>
      </c>
      <c r="M54" s="97" t="s">
        <v>10</v>
      </c>
      <c r="N54" s="97">
        <v>2016</v>
      </c>
      <c r="O54" s="97">
        <v>2017</v>
      </c>
      <c r="P54" s="97">
        <v>2018</v>
      </c>
      <c r="Q54" s="97" t="s">
        <v>32</v>
      </c>
      <c r="R54" s="97" t="s">
        <v>33</v>
      </c>
      <c r="S54" s="97" t="s">
        <v>34</v>
      </c>
      <c r="T54" s="100"/>
      <c r="U54"/>
      <c r="V54"/>
      <c r="W54"/>
      <c r="X54"/>
      <c r="Y54"/>
      <c r="Z54"/>
      <c r="AA54"/>
      <c r="AB54"/>
      <c r="AC54"/>
      <c r="AD54"/>
      <c r="AE54"/>
      <c r="AF54"/>
      <c r="AG54"/>
      <c r="AH54"/>
      <c r="AI54"/>
      <c r="AJ54"/>
      <c r="AK54"/>
      <c r="AL54"/>
      <c r="AM54"/>
      <c r="AN54"/>
      <c r="AO54"/>
    </row>
    <row r="55" spans="1:41" ht="15">
      <c r="A55" s="91"/>
      <c r="B55" s="98" t="s">
        <v>43</v>
      </c>
      <c r="C55" s="98" t="s">
        <v>11</v>
      </c>
      <c r="D55" s="77">
        <v>48.077083985399689</v>
      </c>
      <c r="E55" s="77">
        <v>47.193737572747153</v>
      </c>
      <c r="F55" s="77">
        <v>52.056174769588232</v>
      </c>
      <c r="G55" s="77">
        <v>53.116218208636511</v>
      </c>
      <c r="H55" s="77">
        <v>59.613241138606512</v>
      </c>
      <c r="I55" s="77">
        <v>66.967405367007231</v>
      </c>
      <c r="J55" s="77">
        <v>72.567413774490532</v>
      </c>
      <c r="K55" s="77">
        <v>79.561621619198903</v>
      </c>
      <c r="L55" s="77">
        <v>90.046574473148155</v>
      </c>
      <c r="M55" s="77">
        <v>81.724832088404327</v>
      </c>
      <c r="N55" s="77">
        <v>44.170182392457697</v>
      </c>
      <c r="O55" s="77">
        <v>50.380595276344707</v>
      </c>
      <c r="P55" s="77">
        <v>59.030094630177857</v>
      </c>
      <c r="Q55" s="77">
        <v>57.054233962305538</v>
      </c>
      <c r="R55" s="77">
        <v>54.22917947392741</v>
      </c>
      <c r="S55" s="77">
        <v>55.176106216298805</v>
      </c>
      <c r="T55" s="100"/>
      <c r="U55"/>
      <c r="V55"/>
      <c r="W55"/>
      <c r="X55"/>
      <c r="Y55"/>
      <c r="Z55"/>
      <c r="AA55"/>
      <c r="AB55"/>
      <c r="AC55"/>
      <c r="AD55"/>
      <c r="AE55"/>
      <c r="AF55"/>
      <c r="AG55"/>
      <c r="AH55"/>
      <c r="AI55"/>
      <c r="AJ55"/>
      <c r="AK55"/>
      <c r="AL55"/>
      <c r="AM55"/>
      <c r="AN55"/>
      <c r="AO55"/>
    </row>
    <row r="56" spans="1:41" ht="15">
      <c r="A56" s="91"/>
      <c r="B56" s="98" t="s">
        <v>12</v>
      </c>
      <c r="C56" s="98" t="s">
        <v>13</v>
      </c>
      <c r="D56" s="77">
        <v>549.90083623656403</v>
      </c>
      <c r="E56" s="77">
        <v>480.61308448603717</v>
      </c>
      <c r="F56" s="77">
        <v>675.52004849090872</v>
      </c>
      <c r="G56" s="77">
        <v>618.61805797032036</v>
      </c>
      <c r="H56" s="77">
        <v>677.67682450052621</v>
      </c>
      <c r="I56" s="77">
        <v>657.29536434919544</v>
      </c>
      <c r="J56" s="77">
        <v>725.23148560420771</v>
      </c>
      <c r="K56" s="77">
        <v>585.2048993958141</v>
      </c>
      <c r="L56" s="77">
        <v>653.43020698544126</v>
      </c>
      <c r="M56" s="77">
        <v>722.83076673275696</v>
      </c>
      <c r="N56" s="77">
        <v>642.34918294525244</v>
      </c>
      <c r="O56" s="77">
        <v>570.43786427978841</v>
      </c>
      <c r="P56" s="77">
        <v>491.82303239928899</v>
      </c>
      <c r="Q56" s="77">
        <v>462.21638365419</v>
      </c>
      <c r="R56" s="77">
        <v>410.64798895091798</v>
      </c>
      <c r="S56" s="77">
        <v>388.77460084616678</v>
      </c>
      <c r="T56" s="100"/>
      <c r="U56"/>
      <c r="V56"/>
      <c r="W56"/>
      <c r="X56"/>
      <c r="Y56"/>
      <c r="Z56"/>
      <c r="AA56"/>
      <c r="AB56"/>
      <c r="AC56"/>
      <c r="AD56"/>
      <c r="AE56"/>
      <c r="AF56"/>
      <c r="AG56"/>
      <c r="AH56"/>
      <c r="AI56"/>
      <c r="AJ56"/>
      <c r="AK56"/>
      <c r="AL56"/>
      <c r="AM56"/>
      <c r="AN56"/>
      <c r="AO56"/>
    </row>
    <row r="57" spans="1:41" ht="15">
      <c r="A57" s="91"/>
      <c r="B57" s="98" t="s">
        <v>14</v>
      </c>
      <c r="C57" s="98" t="s">
        <v>13</v>
      </c>
      <c r="D57" s="77">
        <v>238.64671970597576</v>
      </c>
      <c r="E57" s="77">
        <v>261.00830262955697</v>
      </c>
      <c r="F57" s="77">
        <v>321.77436123788118</v>
      </c>
      <c r="G57" s="77">
        <v>299.02850102129327</v>
      </c>
      <c r="H57" s="77">
        <v>285.09579359842235</v>
      </c>
      <c r="I57" s="77">
        <v>299.03251278660537</v>
      </c>
      <c r="J57" s="77">
        <v>304.92260781532701</v>
      </c>
      <c r="K57" s="77">
        <v>277.45992178004593</v>
      </c>
      <c r="L57" s="77">
        <v>315.23233355533819</v>
      </c>
      <c r="M57" s="77">
        <v>300.94798946065686</v>
      </c>
      <c r="N57" s="77">
        <v>339.55754064925571</v>
      </c>
      <c r="O57" s="77">
        <v>327.65723068589313</v>
      </c>
      <c r="P57" s="77">
        <v>271.97808228756116</v>
      </c>
      <c r="Q57" s="77">
        <v>258.15189433866328</v>
      </c>
      <c r="R57" s="77">
        <v>230.81959668646562</v>
      </c>
      <c r="S57" s="77">
        <v>245.8946664328536</v>
      </c>
      <c r="T57" s="100"/>
      <c r="U57"/>
      <c r="V57"/>
      <c r="W57"/>
      <c r="X57"/>
      <c r="Y57"/>
      <c r="Z57"/>
      <c r="AA57"/>
      <c r="AB57"/>
      <c r="AC57"/>
      <c r="AD57"/>
      <c r="AE57"/>
      <c r="AF57"/>
      <c r="AG57"/>
      <c r="AH57"/>
      <c r="AI57"/>
      <c r="AJ57"/>
      <c r="AK57"/>
      <c r="AL57"/>
      <c r="AM57"/>
      <c r="AN57"/>
      <c r="AO57"/>
    </row>
    <row r="58" spans="1:41" ht="15">
      <c r="A58" s="91"/>
      <c r="B58" s="98" t="s">
        <v>15</v>
      </c>
      <c r="C58" s="98" t="s">
        <v>13</v>
      </c>
      <c r="D58" s="77">
        <v>344.01807626989233</v>
      </c>
      <c r="E58" s="77">
        <v>408.46457918046241</v>
      </c>
      <c r="F58" s="77">
        <v>464.09813658262192</v>
      </c>
      <c r="G58" s="77">
        <v>438.53776017158867</v>
      </c>
      <c r="H58" s="77">
        <v>461.69954241690454</v>
      </c>
      <c r="I58" s="77">
        <v>476.71777274623571</v>
      </c>
      <c r="J58" s="77">
        <v>575.96853507471451</v>
      </c>
      <c r="K58" s="77">
        <v>535.77018800553856</v>
      </c>
      <c r="L58" s="77">
        <v>518.37998068013439</v>
      </c>
      <c r="M58" s="77">
        <v>434.61517127052593</v>
      </c>
      <c r="N58" s="77">
        <v>341.86150368275082</v>
      </c>
      <c r="O58" s="77">
        <v>345.76431857435256</v>
      </c>
      <c r="P58" s="77">
        <v>365.06158098041266</v>
      </c>
      <c r="Q58" s="77">
        <v>416.60789135977456</v>
      </c>
      <c r="R58" s="77">
        <v>401.6962553362003</v>
      </c>
      <c r="S58" s="77">
        <v>402.94399799124187</v>
      </c>
      <c r="T58" s="100"/>
      <c r="U58"/>
      <c r="V58"/>
      <c r="W58"/>
      <c r="X58"/>
      <c r="Y58"/>
      <c r="Z58"/>
      <c r="AA58"/>
      <c r="AB58"/>
      <c r="AC58"/>
      <c r="AD58"/>
      <c r="AE58"/>
      <c r="AF58"/>
      <c r="AG58"/>
      <c r="AH58"/>
      <c r="AI58"/>
      <c r="AJ58"/>
      <c r="AK58"/>
      <c r="AL58"/>
      <c r="AM58"/>
      <c r="AN58"/>
      <c r="AO58"/>
    </row>
    <row r="59" spans="1:41" ht="15">
      <c r="A59" s="91"/>
      <c r="B59" s="98" t="s">
        <v>16</v>
      </c>
      <c r="C59" s="98" t="s">
        <v>17</v>
      </c>
      <c r="D59" s="77">
        <v>287.8103408439253</v>
      </c>
      <c r="E59" s="77">
        <v>335.16191593527503</v>
      </c>
      <c r="F59" s="77">
        <v>354.96701297463756</v>
      </c>
      <c r="G59" s="77">
        <v>365.55990080135564</v>
      </c>
      <c r="H59" s="77">
        <v>368.86944210472984</v>
      </c>
      <c r="I59" s="77">
        <v>405.87539475842743</v>
      </c>
      <c r="J59" s="77">
        <v>439.21389028431838</v>
      </c>
      <c r="K59" s="77">
        <v>470.09341925928913</v>
      </c>
      <c r="L59" s="77">
        <v>428.67993088344701</v>
      </c>
      <c r="M59" s="77">
        <v>436.92642917662334</v>
      </c>
      <c r="N59" s="77">
        <v>380.10692196853552</v>
      </c>
      <c r="O59" s="77">
        <v>382.17650813599431</v>
      </c>
      <c r="P59" s="77">
        <v>384.22916222461896</v>
      </c>
      <c r="Q59" s="77">
        <v>363.3892086876578</v>
      </c>
      <c r="R59" s="77">
        <v>345.1026870627432</v>
      </c>
      <c r="S59" s="77">
        <v>386.96923828769718</v>
      </c>
      <c r="T59" s="100"/>
      <c r="U59"/>
      <c r="V59"/>
      <c r="W59"/>
      <c r="X59"/>
      <c r="Y59"/>
      <c r="Z59"/>
      <c r="AA59"/>
      <c r="AB59"/>
      <c r="AC59"/>
      <c r="AD59"/>
      <c r="AE59"/>
      <c r="AF59"/>
      <c r="AG59"/>
      <c r="AH59"/>
      <c r="AI59"/>
      <c r="AJ59"/>
      <c r="AK59"/>
      <c r="AL59"/>
      <c r="AM59"/>
      <c r="AN59"/>
      <c r="AO59"/>
    </row>
    <row r="60" spans="1:41" ht="15">
      <c r="A60" s="91"/>
      <c r="B60" s="98" t="s">
        <v>18</v>
      </c>
      <c r="C60" s="98" t="s">
        <v>17</v>
      </c>
      <c r="D60" s="77">
        <v>387.89364596353045</v>
      </c>
      <c r="E60" s="77">
        <v>362.59937882308139</v>
      </c>
      <c r="F60" s="77">
        <v>391.58371346340499</v>
      </c>
      <c r="G60" s="77">
        <v>383.5499086050184</v>
      </c>
      <c r="H60" s="77">
        <v>382.06316463282741</v>
      </c>
      <c r="I60" s="77">
        <v>463.51459328456576</v>
      </c>
      <c r="J60" s="77">
        <v>485.40183616029481</v>
      </c>
      <c r="K60" s="77">
        <v>402.09750591369107</v>
      </c>
      <c r="L60" s="77">
        <v>399.98266122368204</v>
      </c>
      <c r="M60" s="77">
        <v>430.81746630684484</v>
      </c>
      <c r="N60" s="77">
        <v>429.76213777339808</v>
      </c>
      <c r="O60" s="77">
        <v>381.5278470927002</v>
      </c>
      <c r="P60" s="77">
        <v>406.27793435485177</v>
      </c>
      <c r="Q60" s="77">
        <v>405.89991348185248</v>
      </c>
      <c r="R60" s="77">
        <v>410.09898565207368</v>
      </c>
      <c r="S60" s="77">
        <v>371.76212855716847</v>
      </c>
      <c r="T60" s="100"/>
      <c r="U60"/>
      <c r="V60"/>
      <c r="W60"/>
      <c r="X60"/>
      <c r="Y60"/>
      <c r="Z60"/>
      <c r="AA60"/>
      <c r="AB60"/>
      <c r="AC60"/>
      <c r="AD60"/>
      <c r="AE60"/>
      <c r="AF60"/>
      <c r="AG60"/>
      <c r="AH60"/>
      <c r="AI60"/>
      <c r="AJ60"/>
      <c r="AK60"/>
      <c r="AL60"/>
      <c r="AM60"/>
      <c r="AN60"/>
      <c r="AO60"/>
    </row>
    <row r="61" spans="1:41" ht="15">
      <c r="A61" s="91"/>
      <c r="B61" s="98" t="s">
        <v>19</v>
      </c>
      <c r="C61" s="98" t="s">
        <v>20</v>
      </c>
      <c r="D61" s="77">
        <v>159.27746826150911</v>
      </c>
      <c r="E61" s="77">
        <v>150.93919756629685</v>
      </c>
      <c r="F61" s="77">
        <v>170.0650400652259</v>
      </c>
      <c r="G61" s="77">
        <v>188.61616275319409</v>
      </c>
      <c r="H61" s="77">
        <v>186.98162728809478</v>
      </c>
      <c r="I61" s="77">
        <v>234.84867477853555</v>
      </c>
      <c r="J61" s="77">
        <v>244.88694061045214</v>
      </c>
      <c r="K61" s="77">
        <v>261.72785258367168</v>
      </c>
      <c r="L61" s="77">
        <v>267.60563756767147</v>
      </c>
      <c r="M61" s="77">
        <v>277.62638494598025</v>
      </c>
      <c r="N61" s="77">
        <v>233.77137676728859</v>
      </c>
      <c r="O61" s="77">
        <v>269.08458738256058</v>
      </c>
      <c r="P61" s="77">
        <v>265.14003987114626</v>
      </c>
      <c r="Q61" s="77">
        <v>274.0410321601276</v>
      </c>
      <c r="R61" s="77">
        <v>244.59642840310866</v>
      </c>
      <c r="S61" s="77">
        <v>250.37145175581153</v>
      </c>
      <c r="T61" s="100"/>
      <c r="U61"/>
      <c r="V61"/>
      <c r="W61"/>
      <c r="X61"/>
      <c r="Y61"/>
      <c r="Z61"/>
      <c r="AA61"/>
      <c r="AB61"/>
      <c r="AC61"/>
      <c r="AD61"/>
      <c r="AE61"/>
      <c r="AF61"/>
      <c r="AG61"/>
      <c r="AH61"/>
      <c r="AI61"/>
      <c r="AJ61"/>
      <c r="AK61"/>
      <c r="AL61"/>
      <c r="AM61"/>
      <c r="AN61"/>
      <c r="AO61"/>
    </row>
    <row r="62" spans="1:41" ht="15">
      <c r="A62" s="91"/>
      <c r="B62" s="98" t="s">
        <v>21</v>
      </c>
      <c r="C62" s="98" t="s">
        <v>22</v>
      </c>
      <c r="D62" s="77">
        <v>68.760241139562439</v>
      </c>
      <c r="E62" s="77">
        <v>69.975907244467152</v>
      </c>
      <c r="F62" s="77">
        <v>71.047335270771924</v>
      </c>
      <c r="G62" s="77">
        <v>79.969395394397836</v>
      </c>
      <c r="H62" s="77">
        <v>94.26426084724703</v>
      </c>
      <c r="I62" s="77">
        <v>91.251690979025454</v>
      </c>
      <c r="J62" s="77">
        <v>100.33710528321907</v>
      </c>
      <c r="K62" s="77">
        <v>82.340287770573681</v>
      </c>
      <c r="L62" s="77">
        <v>84.032185397401619</v>
      </c>
      <c r="M62" s="77">
        <v>71.183096125419453</v>
      </c>
      <c r="N62" s="77">
        <v>76.628024187618095</v>
      </c>
      <c r="O62" s="77">
        <v>100.81287007665522</v>
      </c>
      <c r="P62" s="77">
        <v>91.206200960026678</v>
      </c>
      <c r="Q62" s="77">
        <v>81.249408730523186</v>
      </c>
      <c r="R62" s="77">
        <v>84.148373508224722</v>
      </c>
      <c r="S62" s="77">
        <v>90.352903573703131</v>
      </c>
      <c r="T62" s="100"/>
      <c r="U62"/>
      <c r="V62"/>
      <c r="W62"/>
      <c r="X62"/>
      <c r="Y62"/>
      <c r="Z62"/>
      <c r="AA62"/>
      <c r="AB62"/>
      <c r="AC62"/>
      <c r="AD62"/>
      <c r="AE62"/>
      <c r="AF62"/>
      <c r="AG62"/>
      <c r="AH62"/>
      <c r="AI62"/>
      <c r="AJ62"/>
      <c r="AK62"/>
      <c r="AL62"/>
      <c r="AM62"/>
      <c r="AN62"/>
      <c r="AO62"/>
    </row>
    <row r="63" spans="1:41" ht="15">
      <c r="A63" s="91"/>
      <c r="B63" s="98" t="s">
        <v>23</v>
      </c>
      <c r="C63" s="98" t="s">
        <v>24</v>
      </c>
      <c r="D63" s="77">
        <v>114.45313053096881</v>
      </c>
      <c r="E63" s="77">
        <v>140.84501655926354</v>
      </c>
      <c r="F63" s="77">
        <v>152.91727428080566</v>
      </c>
      <c r="G63" s="77">
        <v>175.96836667072458</v>
      </c>
      <c r="H63" s="77">
        <v>172.47389945312366</v>
      </c>
      <c r="I63" s="77">
        <v>174.40518083298386</v>
      </c>
      <c r="J63" s="77">
        <v>185.37339317869498</v>
      </c>
      <c r="K63" s="77">
        <v>211.25566427640655</v>
      </c>
      <c r="L63" s="77">
        <v>214.15611747689294</v>
      </c>
      <c r="M63" s="77">
        <v>226.68524646088605</v>
      </c>
      <c r="N63" s="77">
        <v>250.87435653940884</v>
      </c>
      <c r="O63" s="77">
        <v>221.7611589794642</v>
      </c>
      <c r="P63" s="77">
        <v>205.70180531525787</v>
      </c>
      <c r="Q63" s="77">
        <v>211.62311268250608</v>
      </c>
      <c r="R63" s="77">
        <v>221.09820401115087</v>
      </c>
      <c r="S63" s="77">
        <v>231.92399853413889</v>
      </c>
      <c r="T63" s="100"/>
      <c r="U63"/>
      <c r="V63"/>
      <c r="W63"/>
      <c r="X63"/>
      <c r="Y63"/>
      <c r="Z63"/>
      <c r="AA63"/>
      <c r="AB63"/>
      <c r="AC63"/>
      <c r="AD63"/>
      <c r="AE63"/>
      <c r="AF63"/>
      <c r="AG63"/>
      <c r="AH63"/>
      <c r="AI63"/>
      <c r="AJ63"/>
      <c r="AK63"/>
      <c r="AL63"/>
      <c r="AM63"/>
      <c r="AN63"/>
      <c r="AO63"/>
    </row>
    <row r="64" spans="1:41" ht="15">
      <c r="A64" s="91"/>
      <c r="B64" s="98" t="s">
        <v>25</v>
      </c>
      <c r="C64" s="98" t="s">
        <v>24</v>
      </c>
      <c r="D64" s="77">
        <v>38.002226676770853</v>
      </c>
      <c r="E64" s="77">
        <v>43.801834772717655</v>
      </c>
      <c r="F64" s="77">
        <v>42.05242226245948</v>
      </c>
      <c r="G64" s="77">
        <v>49.246543451942017</v>
      </c>
      <c r="H64" s="77">
        <v>54.824269746971943</v>
      </c>
      <c r="I64" s="77">
        <v>50.228547709990913</v>
      </c>
      <c r="J64" s="77">
        <v>64.08644466133758</v>
      </c>
      <c r="K64" s="77">
        <v>62.413521148440182</v>
      </c>
      <c r="L64" s="77">
        <v>63.786047595944069</v>
      </c>
      <c r="M64" s="77">
        <v>61.534506668779095</v>
      </c>
      <c r="N64" s="77">
        <v>81.204864474924804</v>
      </c>
      <c r="O64" s="77">
        <v>79.919017611504103</v>
      </c>
      <c r="P64" s="77">
        <v>73.582215989386114</v>
      </c>
      <c r="Q64" s="77">
        <v>80.696711448251548</v>
      </c>
      <c r="R64" s="77">
        <v>77.894888151463306</v>
      </c>
      <c r="S64" s="77">
        <v>67.370495557146228</v>
      </c>
      <c r="T64" s="100"/>
      <c r="U64"/>
      <c r="V64"/>
      <c r="W64"/>
      <c r="X64"/>
      <c r="Y64"/>
      <c r="Z64"/>
      <c r="AA64"/>
      <c r="AB64"/>
      <c r="AC64"/>
      <c r="AD64"/>
      <c r="AE64"/>
      <c r="AF64"/>
      <c r="AG64"/>
      <c r="AH64"/>
      <c r="AI64"/>
      <c r="AJ64"/>
      <c r="AK64"/>
      <c r="AL64"/>
      <c r="AM64"/>
      <c r="AN64"/>
      <c r="AO64"/>
    </row>
    <row r="65" spans="1:41" ht="15">
      <c r="A65" s="91"/>
      <c r="B65" s="98" t="s">
        <v>26</v>
      </c>
      <c r="C65" s="98" t="s">
        <v>24</v>
      </c>
      <c r="D65" s="77">
        <v>73.143621189237948</v>
      </c>
      <c r="E65" s="77">
        <v>79.337798030062999</v>
      </c>
      <c r="F65" s="77">
        <v>68.024099007642491</v>
      </c>
      <c r="G65" s="77">
        <v>63.729902183544326</v>
      </c>
      <c r="H65" s="77">
        <v>75.83765965654473</v>
      </c>
      <c r="I65" s="77">
        <v>75.175050942037345</v>
      </c>
      <c r="J65" s="77">
        <v>86.032204751054351</v>
      </c>
      <c r="K65" s="77">
        <v>83.107507381185897</v>
      </c>
      <c r="L65" s="77">
        <v>81.026050661097344</v>
      </c>
      <c r="M65" s="77">
        <v>82.41505800407144</v>
      </c>
      <c r="N65" s="77">
        <v>89.563490096314169</v>
      </c>
      <c r="O65" s="77">
        <v>93.649917752411639</v>
      </c>
      <c r="P65" s="77">
        <v>85.738540069005467</v>
      </c>
      <c r="Q65" s="77">
        <v>90.087371593178815</v>
      </c>
      <c r="R65" s="77">
        <v>76.474179998244722</v>
      </c>
      <c r="S65" s="77">
        <v>71.722880477281166</v>
      </c>
      <c r="T65" s="100"/>
      <c r="U65"/>
      <c r="V65"/>
      <c r="W65"/>
      <c r="X65"/>
      <c r="Y65"/>
      <c r="Z65"/>
      <c r="AA65"/>
      <c r="AB65"/>
      <c r="AC65"/>
      <c r="AD65"/>
      <c r="AE65"/>
      <c r="AF65"/>
      <c r="AG65"/>
      <c r="AH65"/>
      <c r="AI65"/>
      <c r="AJ65"/>
      <c r="AK65"/>
      <c r="AL65"/>
      <c r="AM65"/>
      <c r="AN65"/>
      <c r="AO65"/>
    </row>
    <row r="66" spans="1:41" ht="15">
      <c r="A66" s="91"/>
      <c r="B66" s="98" t="s">
        <v>27</v>
      </c>
      <c r="C66" s="98" t="s">
        <v>24</v>
      </c>
      <c r="D66" s="77">
        <v>165.62018466924619</v>
      </c>
      <c r="E66" s="77">
        <v>146.52111766823859</v>
      </c>
      <c r="F66" s="77">
        <v>151.22938082696922</v>
      </c>
      <c r="G66" s="77">
        <v>165.54678619132622</v>
      </c>
      <c r="H66" s="77">
        <v>161.17371502033461</v>
      </c>
      <c r="I66" s="77">
        <v>168.59951515167839</v>
      </c>
      <c r="J66" s="77">
        <v>200.66090712769613</v>
      </c>
      <c r="K66" s="77">
        <v>215.48794250925792</v>
      </c>
      <c r="L66" s="77">
        <v>196.5571785991861</v>
      </c>
      <c r="M66" s="77">
        <v>210.03622663413458</v>
      </c>
      <c r="N66" s="77">
        <v>213.83029033193458</v>
      </c>
      <c r="O66" s="77">
        <v>228.83081023389559</v>
      </c>
      <c r="P66" s="77">
        <v>237.01274950870521</v>
      </c>
      <c r="Q66" s="77">
        <v>232.23941003657029</v>
      </c>
      <c r="R66" s="77">
        <v>221.76402740416611</v>
      </c>
      <c r="S66" s="77">
        <v>245.32257697733957</v>
      </c>
      <c r="T66" s="100"/>
      <c r="U66"/>
      <c r="V66"/>
      <c r="W66"/>
      <c r="X66"/>
      <c r="Y66"/>
      <c r="Z66"/>
      <c r="AA66"/>
      <c r="AB66"/>
      <c r="AC66"/>
      <c r="AD66"/>
      <c r="AE66"/>
      <c r="AF66"/>
      <c r="AG66"/>
      <c r="AH66"/>
      <c r="AI66"/>
      <c r="AJ66"/>
      <c r="AK66"/>
      <c r="AL66"/>
      <c r="AM66"/>
      <c r="AN66"/>
      <c r="AO66"/>
    </row>
    <row r="67" spans="1:41" ht="15">
      <c r="A67" s="91"/>
      <c r="B67" s="98" t="s">
        <v>28</v>
      </c>
      <c r="C67" s="98" t="s">
        <v>24</v>
      </c>
      <c r="D67" s="77">
        <v>115.36694254635225</v>
      </c>
      <c r="E67" s="77">
        <v>109.74455640219668</v>
      </c>
      <c r="F67" s="77">
        <v>111.25894798816911</v>
      </c>
      <c r="G67" s="77">
        <v>112.50014044599187</v>
      </c>
      <c r="H67" s="77">
        <v>119.04094160916942</v>
      </c>
      <c r="I67" s="77">
        <v>146.44977787188137</v>
      </c>
      <c r="J67" s="77">
        <v>147.80628501624341</v>
      </c>
      <c r="K67" s="77">
        <v>132.95272337854337</v>
      </c>
      <c r="L67" s="77">
        <v>136.41886844158603</v>
      </c>
      <c r="M67" s="77">
        <v>129.30971861742063</v>
      </c>
      <c r="N67" s="77">
        <v>150.15238446167234</v>
      </c>
      <c r="O67" s="77">
        <v>142.19633454628683</v>
      </c>
      <c r="P67" s="77">
        <v>115.25099467425642</v>
      </c>
      <c r="Q67" s="77">
        <v>115.5362583611893</v>
      </c>
      <c r="R67" s="77">
        <v>121.41305456454437</v>
      </c>
      <c r="S67" s="77">
        <v>120.15791733468379</v>
      </c>
      <c r="T67" s="100"/>
      <c r="U67"/>
      <c r="V67"/>
      <c r="W67"/>
      <c r="X67"/>
      <c r="Y67"/>
      <c r="Z67"/>
      <c r="AA67"/>
      <c r="AB67"/>
      <c r="AC67"/>
      <c r="AD67"/>
      <c r="AE67"/>
      <c r="AF67"/>
      <c r="AG67"/>
      <c r="AH67"/>
      <c r="AI67"/>
      <c r="AJ67"/>
      <c r="AK67"/>
      <c r="AL67"/>
      <c r="AM67"/>
      <c r="AN67"/>
      <c r="AO67"/>
    </row>
    <row r="68" spans="1:41" ht="15">
      <c r="A68" s="91"/>
      <c r="B68" s="98" t="s">
        <v>40</v>
      </c>
      <c r="C68" s="98" t="s">
        <v>41</v>
      </c>
      <c r="D68" s="77">
        <v>49.58759625394238</v>
      </c>
      <c r="E68" s="77">
        <v>51.294466990655287</v>
      </c>
      <c r="F68" s="77">
        <v>63.287616053176272</v>
      </c>
      <c r="G68" s="77">
        <v>94.407908905706719</v>
      </c>
      <c r="H68" s="77">
        <v>85.758372988523746</v>
      </c>
      <c r="I68" s="77">
        <v>99.038555999427075</v>
      </c>
      <c r="J68" s="77">
        <v>110.64512128133795</v>
      </c>
      <c r="K68" s="77">
        <v>107.22403394293215</v>
      </c>
      <c r="L68" s="77">
        <v>92.94393690942195</v>
      </c>
      <c r="M68" s="77">
        <v>82.743004345708329</v>
      </c>
      <c r="N68" s="77">
        <v>89.283656430844843</v>
      </c>
      <c r="O68" s="77">
        <v>77.373709802853426</v>
      </c>
      <c r="P68" s="77">
        <v>90.503973305466218</v>
      </c>
      <c r="Q68" s="77">
        <v>92.285822964599348</v>
      </c>
      <c r="R68" s="77">
        <v>90.02045103595475</v>
      </c>
      <c r="S68" s="77">
        <v>79.159284720505198</v>
      </c>
      <c r="T68" s="100"/>
      <c r="U68"/>
      <c r="V68"/>
      <c r="W68"/>
      <c r="X68"/>
      <c r="Y68"/>
      <c r="Z68"/>
      <c r="AA68"/>
      <c r="AB68"/>
      <c r="AC68"/>
      <c r="AD68"/>
      <c r="AE68"/>
      <c r="AF68"/>
      <c r="AG68"/>
      <c r="AH68"/>
      <c r="AI68"/>
      <c r="AJ68"/>
      <c r="AK68"/>
      <c r="AL68"/>
      <c r="AM68"/>
      <c r="AN68"/>
      <c r="AO68"/>
    </row>
    <row r="69" spans="1:41" ht="15.75" thickBot="1">
      <c r="A69" s="91"/>
      <c r="B69" s="96" t="s">
        <v>59</v>
      </c>
      <c r="C69" s="96"/>
      <c r="D69" s="103">
        <f>SUM(D55:D68)</f>
        <v>2640.5581142728774</v>
      </c>
      <c r="E69" s="103">
        <f t="shared" ref="E69:P69" si="1">SUM(E55:E68)</f>
        <v>2687.5008938610586</v>
      </c>
      <c r="F69" s="103">
        <f t="shared" si="1"/>
        <v>3089.8815632742621</v>
      </c>
      <c r="G69" s="103">
        <f t="shared" si="1"/>
        <v>3088.3955527750409</v>
      </c>
      <c r="H69" s="103">
        <f t="shared" si="1"/>
        <v>3185.3727550020262</v>
      </c>
      <c r="I69" s="103">
        <f>SUM(I55:I68)</f>
        <v>3409.4000375575965</v>
      </c>
      <c r="J69" s="103">
        <f t="shared" si="1"/>
        <v>3743.1341706233889</v>
      </c>
      <c r="K69" s="103">
        <f t="shared" si="1"/>
        <v>3506.69708896459</v>
      </c>
      <c r="L69" s="103">
        <f t="shared" si="1"/>
        <v>3542.2777104503934</v>
      </c>
      <c r="M69" s="103">
        <f t="shared" si="1"/>
        <v>3549.3958968382117</v>
      </c>
      <c r="N69" s="103">
        <f t="shared" si="1"/>
        <v>3363.1159127016563</v>
      </c>
      <c r="O69" s="103">
        <f t="shared" si="1"/>
        <v>3271.5727704307042</v>
      </c>
      <c r="P69" s="103">
        <f t="shared" si="1"/>
        <v>3142.5364065701619</v>
      </c>
      <c r="Q69" s="103">
        <f>SUM(Q55:Q68)</f>
        <v>3141.0786534613899</v>
      </c>
      <c r="R69" s="103">
        <f>SUM(R55:R68)</f>
        <v>2990.0043002391858</v>
      </c>
      <c r="S69" s="103">
        <f>SUM(S55:S68)</f>
        <v>3007.9022472620359</v>
      </c>
      <c r="T69" s="100"/>
      <c r="U69"/>
      <c r="V69"/>
      <c r="W69"/>
      <c r="X69"/>
      <c r="Y69"/>
      <c r="Z69"/>
      <c r="AA69"/>
      <c r="AB69"/>
      <c r="AC69"/>
      <c r="AD69"/>
      <c r="AE69"/>
      <c r="AF69"/>
      <c r="AG69"/>
      <c r="AH69"/>
      <c r="AI69"/>
      <c r="AJ69"/>
      <c r="AK69"/>
      <c r="AL69"/>
      <c r="AM69"/>
      <c r="AN69"/>
      <c r="AO69"/>
    </row>
    <row r="70" spans="1:41">
      <c r="A70" s="91"/>
      <c r="B70" s="91"/>
      <c r="C70" s="91"/>
      <c r="D70" s="91"/>
      <c r="E70" s="91"/>
      <c r="F70" s="91"/>
      <c r="G70" s="91"/>
      <c r="H70" s="91"/>
      <c r="I70" s="91"/>
      <c r="J70" s="91"/>
      <c r="K70" s="91"/>
      <c r="L70" s="91"/>
      <c r="M70" s="91"/>
      <c r="N70" s="91"/>
      <c r="O70" s="91"/>
      <c r="P70" s="91"/>
      <c r="Q70" s="91"/>
      <c r="R70" s="91"/>
      <c r="S70" s="91"/>
      <c r="T70" s="91"/>
    </row>
    <row r="71" spans="1:41" ht="15">
      <c r="A71" s="91"/>
      <c r="B71" s="232" t="s">
        <v>35</v>
      </c>
      <c r="C71" s="233"/>
      <c r="D71" s="233"/>
      <c r="E71" s="233"/>
      <c r="F71" s="233"/>
      <c r="G71" s="233"/>
      <c r="H71" s="233"/>
      <c r="I71" s="233"/>
      <c r="J71" s="233"/>
      <c r="K71" s="233"/>
      <c r="L71" s="233"/>
      <c r="M71" s="233"/>
      <c r="N71" s="233"/>
      <c r="O71" s="233"/>
      <c r="P71" s="233"/>
      <c r="Q71" s="233"/>
      <c r="R71" s="234"/>
      <c r="S71" s="235"/>
      <c r="T71" s="91"/>
    </row>
    <row r="72" spans="1:41" ht="12.75" customHeight="1">
      <c r="A72" s="91"/>
      <c r="B72" s="278" t="s">
        <v>172</v>
      </c>
      <c r="C72" s="279"/>
      <c r="D72" s="279"/>
      <c r="E72" s="279"/>
      <c r="F72" s="279"/>
      <c r="G72" s="279"/>
      <c r="H72" s="279"/>
      <c r="I72" s="279"/>
      <c r="J72" s="279"/>
      <c r="K72" s="279"/>
      <c r="L72" s="279"/>
      <c r="M72" s="279"/>
      <c r="N72" s="279"/>
      <c r="O72" s="279"/>
      <c r="P72" s="279"/>
      <c r="Q72" s="279"/>
      <c r="R72" s="279"/>
      <c r="S72" s="280"/>
      <c r="T72" s="91"/>
    </row>
    <row r="73" spans="1:41" ht="12.75" customHeight="1">
      <c r="A73" s="91"/>
      <c r="B73" s="281"/>
      <c r="C73" s="282"/>
      <c r="D73" s="282"/>
      <c r="E73" s="282"/>
      <c r="F73" s="282"/>
      <c r="G73" s="282"/>
      <c r="H73" s="282"/>
      <c r="I73" s="282"/>
      <c r="J73" s="282"/>
      <c r="K73" s="282"/>
      <c r="L73" s="282"/>
      <c r="M73" s="282"/>
      <c r="N73" s="282"/>
      <c r="O73" s="282"/>
      <c r="P73" s="282"/>
      <c r="Q73" s="282"/>
      <c r="R73" s="282"/>
      <c r="S73" s="283"/>
      <c r="T73" s="91"/>
    </row>
    <row r="74" spans="1:41">
      <c r="A74" s="91"/>
      <c r="B74" s="91"/>
      <c r="C74" s="91"/>
      <c r="D74" s="91"/>
      <c r="E74" s="91"/>
      <c r="F74" s="91"/>
      <c r="G74" s="91"/>
      <c r="H74" s="91"/>
      <c r="I74" s="91"/>
      <c r="J74" s="91"/>
      <c r="K74" s="91"/>
      <c r="L74" s="91"/>
      <c r="M74" s="91"/>
      <c r="N74" s="91"/>
      <c r="O74" s="91"/>
      <c r="P74" s="91"/>
      <c r="Q74" s="91"/>
      <c r="R74" s="91"/>
      <c r="S74" s="91"/>
      <c r="T74" s="91"/>
    </row>
    <row r="75" spans="1:41" ht="15.75" customHeight="1">
      <c r="A75" s="91"/>
      <c r="B75" s="245" t="s">
        <v>44</v>
      </c>
      <c r="C75" s="249"/>
      <c r="D75" s="249"/>
      <c r="E75" s="249"/>
      <c r="F75" s="249"/>
      <c r="G75" s="249"/>
      <c r="H75" s="249"/>
      <c r="I75" s="249"/>
      <c r="J75" s="249"/>
      <c r="K75" s="249"/>
      <c r="L75" s="249"/>
      <c r="M75" s="249"/>
      <c r="N75" s="249"/>
      <c r="O75" s="249"/>
      <c r="P75" s="249"/>
      <c r="Q75" s="249"/>
      <c r="R75" s="246"/>
      <c r="S75" s="247"/>
      <c r="T75" s="91"/>
    </row>
    <row r="76" spans="1:41" ht="37.5" customHeight="1">
      <c r="A76" s="91"/>
      <c r="B76" s="278" t="s">
        <v>149</v>
      </c>
      <c r="C76" s="279"/>
      <c r="D76" s="279"/>
      <c r="E76" s="279"/>
      <c r="F76" s="279"/>
      <c r="G76" s="279"/>
      <c r="H76" s="279"/>
      <c r="I76" s="279"/>
      <c r="J76" s="279"/>
      <c r="K76" s="279"/>
      <c r="L76" s="279"/>
      <c r="M76" s="279"/>
      <c r="N76" s="279"/>
      <c r="O76" s="279"/>
      <c r="P76" s="279"/>
      <c r="Q76" s="279"/>
      <c r="R76" s="279"/>
      <c r="S76" s="250"/>
      <c r="T76" s="91"/>
    </row>
    <row r="77" spans="1:41" ht="39" customHeight="1">
      <c r="A77" s="91"/>
      <c r="B77" s="278"/>
      <c r="C77" s="279"/>
      <c r="D77" s="279"/>
      <c r="E77" s="279"/>
      <c r="F77" s="279"/>
      <c r="G77" s="279"/>
      <c r="H77" s="279"/>
      <c r="I77" s="279"/>
      <c r="J77" s="279"/>
      <c r="K77" s="279"/>
      <c r="L77" s="279"/>
      <c r="M77" s="279"/>
      <c r="N77" s="279"/>
      <c r="O77" s="279"/>
      <c r="P77" s="279"/>
      <c r="Q77" s="279"/>
      <c r="R77" s="279"/>
      <c r="S77" s="250"/>
      <c r="T77" s="91"/>
    </row>
    <row r="78" spans="1:41" ht="20.25" customHeight="1">
      <c r="A78" s="91"/>
      <c r="B78" s="281"/>
      <c r="C78" s="282"/>
      <c r="D78" s="282"/>
      <c r="E78" s="282"/>
      <c r="F78" s="282"/>
      <c r="G78" s="282"/>
      <c r="H78" s="282"/>
      <c r="I78" s="282"/>
      <c r="J78" s="282"/>
      <c r="K78" s="282"/>
      <c r="L78" s="282"/>
      <c r="M78" s="282"/>
      <c r="N78" s="282"/>
      <c r="O78" s="282"/>
      <c r="P78" s="282"/>
      <c r="Q78" s="282"/>
      <c r="R78" s="282"/>
      <c r="S78" s="251"/>
      <c r="T78" s="91"/>
    </row>
    <row r="79" spans="1:41">
      <c r="A79" s="91"/>
      <c r="B79" s="91"/>
      <c r="C79" s="91"/>
      <c r="D79" s="91"/>
      <c r="E79" s="91"/>
      <c r="F79" s="91"/>
      <c r="G79" s="91"/>
      <c r="H79" s="91"/>
      <c r="I79" s="91"/>
      <c r="J79" s="91"/>
      <c r="K79" s="91"/>
      <c r="L79" s="91"/>
      <c r="M79" s="91"/>
      <c r="N79" s="91"/>
      <c r="O79" s="91"/>
      <c r="P79" s="91"/>
      <c r="Q79" s="91"/>
      <c r="R79" s="91"/>
      <c r="S79" s="91"/>
      <c r="T79" s="91"/>
    </row>
    <row r="80" spans="1:41">
      <c r="A80" s="91"/>
      <c r="B80" s="91"/>
      <c r="C80" s="91"/>
      <c r="D80" s="91"/>
      <c r="E80" s="91"/>
      <c r="F80" s="91"/>
      <c r="G80" s="91"/>
      <c r="H80" s="91"/>
      <c r="I80" s="91"/>
      <c r="J80" s="91"/>
      <c r="K80" s="91"/>
      <c r="L80" s="91"/>
      <c r="M80" s="91"/>
      <c r="N80" s="91"/>
      <c r="O80" s="91"/>
      <c r="P80" s="91"/>
      <c r="Q80" s="91"/>
      <c r="R80" s="91"/>
      <c r="S80" s="91"/>
      <c r="T80" s="91"/>
    </row>
    <row r="81" spans="1:21">
      <c r="A81" s="91"/>
      <c r="B81" s="91"/>
      <c r="C81" s="91"/>
      <c r="D81" s="91"/>
      <c r="E81" s="91"/>
      <c r="F81" s="91"/>
      <c r="G81" s="91"/>
      <c r="H81" s="91"/>
      <c r="I81" s="91"/>
      <c r="J81" s="91"/>
      <c r="K81" s="91"/>
      <c r="L81" s="91"/>
      <c r="M81" s="91"/>
      <c r="N81" s="91"/>
      <c r="O81" s="91"/>
      <c r="P81" s="91"/>
      <c r="Q81" s="91"/>
      <c r="R81" s="91"/>
      <c r="S81" s="91"/>
      <c r="T81" s="91"/>
    </row>
    <row r="82" spans="1:21" ht="15">
      <c r="B82"/>
      <c r="Q82"/>
      <c r="R82"/>
      <c r="S82"/>
      <c r="T82"/>
      <c r="U82"/>
    </row>
    <row r="83" spans="1:21" ht="15">
      <c r="Q83"/>
      <c r="R83"/>
      <c r="S83"/>
      <c r="T83"/>
      <c r="U83"/>
    </row>
    <row r="84" spans="1:21" ht="15">
      <c r="Q84"/>
      <c r="R84"/>
      <c r="S84"/>
      <c r="T84"/>
      <c r="U84"/>
    </row>
    <row r="85" spans="1:21" ht="15">
      <c r="Q85"/>
      <c r="R85"/>
      <c r="S85"/>
      <c r="T85"/>
      <c r="U85"/>
    </row>
    <row r="86" spans="1:21" ht="15">
      <c r="Q86"/>
      <c r="R86"/>
      <c r="S86"/>
      <c r="T86"/>
      <c r="U86"/>
    </row>
    <row r="87" spans="1:21" ht="15">
      <c r="Q87"/>
      <c r="R87"/>
      <c r="S87"/>
      <c r="T87"/>
      <c r="U87"/>
    </row>
    <row r="88" spans="1:21" ht="15">
      <c r="Q88"/>
      <c r="R88"/>
      <c r="S88"/>
      <c r="T88"/>
      <c r="U88"/>
    </row>
    <row r="89" spans="1:21" ht="15">
      <c r="Q89"/>
      <c r="R89"/>
      <c r="S89"/>
      <c r="T89"/>
      <c r="U89"/>
    </row>
    <row r="90" spans="1:21" ht="15">
      <c r="Q90"/>
      <c r="R90"/>
      <c r="S90"/>
      <c r="T90"/>
      <c r="U90"/>
    </row>
    <row r="91" spans="1:21" ht="15">
      <c r="Q91"/>
      <c r="R91"/>
      <c r="S91"/>
      <c r="T91"/>
      <c r="U91"/>
    </row>
    <row r="92" spans="1:21" ht="15">
      <c r="Q92"/>
      <c r="R92"/>
      <c r="S92"/>
      <c r="T92"/>
      <c r="U92"/>
    </row>
    <row r="93" spans="1:21" ht="15">
      <c r="Q93"/>
      <c r="R93"/>
      <c r="S93"/>
      <c r="T93"/>
      <c r="U93"/>
    </row>
    <row r="94" spans="1:21" ht="15">
      <c r="Q94"/>
      <c r="R94"/>
      <c r="S94"/>
      <c r="T94"/>
      <c r="U94"/>
    </row>
  </sheetData>
  <mergeCells count="6">
    <mergeCell ref="B76:R78"/>
    <mergeCell ref="B27:N27"/>
    <mergeCell ref="B4:R4"/>
    <mergeCell ref="B29:R29"/>
    <mergeCell ref="B49:R50"/>
    <mergeCell ref="B72:S73"/>
  </mergeCells>
  <phoneticPr fontId="125" type="noConversion"/>
  <pageMargins left="0.74803149606299213" right="0.74803149606299213" top="0.98425196850393704" bottom="0.98425196850393704" header="0.51181102362204722" footer="0.51181102362204722"/>
  <pageSetup paperSize="9" scale="39" fitToHeight="0" orientation="portrait" r:id="rId1"/>
  <headerFooter alignWithMargins="0"/>
  <ignoredErrors>
    <ignoredError sqref="D31:S31 D54:S54" numberStoredAsText="1"/>
    <ignoredError sqref="N46:P46 N69:P6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s E 1 0 T 0 F x x w e n A A A A + A A A A B I A H A B D b 2 5 m a W c v U G F j a 2 F n Z S 5 4 b W w g o h g A K K A U A A A A A A A A A A A A A A A A A A A A A A A A A A A A h Y 9 N C s I w G E S v U r J v / t S i 5 W u K u L U g i O K 2 x N g G 2 1 S a 1 P R u L j y S V 7 C g V X c u Z 3 g D b x 6 3 O 6 R 9 X Q V X 1 V r d m A Q x T F G g j G y O 2 h Q J 6 t w p n K N U w C a X 5 7 x Q w Q A b G / d W J 6 h 0 7 h I T 4 r 3 H f o K b t i C c U k Y O 2 X o r S 1 X n o T b W 5 U Y q 9 F k d / 6 + Q g P 1 L R n A c M T x j C 4 6 n E Q M y 1 p B p 8 0 X 4 Y I w p k J 8 S V l 3 l u l Y J Z c L l D s g Y g b x f i C d Q S w M E F A A C A A g A s E 1 0 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N d E 8 o i k e 4 D g A A A B E A A A A T A B w A R m 9 y b X V s Y X M v U 2 V j d G l v b j E u b S C i G A A o o B Q A A A A A A A A A A A A A A A A A A A A A A A A A A A A r T k 0 u y c z P U w i G 0 I b W A F B L A Q I t A B Q A A g A I A L B N d E 9 B c c c H p w A A A P g A A A A S A A A A A A A A A A A A A A A A A A A A A A B D b 2 5 m a W c v U G F j a 2 F n Z S 5 4 b W x Q S w E C L Q A U A A I A C A C w T X R P D 8 r p q 6 Q A A A D p A A A A E w A A A A A A A A A A A A A A A A D z A A A A W 0 N v b n R l b n R f V H l w Z X N d L n h t b F B L A Q I t A B Q A A g A I A L B N d E 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J Y P A o 4 K r w S Z t v a U c + y 6 2 V A A A A A A I A A A A A A A N m A A D A A A A A E A A A A H 9 L 3 7 c x B o C b C h d + f + z y u q w A A A A A B I A A A K A A A A A Q A A A A X N w 4 g e q o V Z h O F e k X p e 0 m t 1 A A A A D u b 2 X g 4 V k A o + o 4 k Q e 4 7 2 Y h 2 L 4 I W I B f 7 / C l b T z a 9 V N t R L d t R + L i 1 j b q E W Z T 6 H V y b h x Q x i H 1 N + W E 7 r v R d D v 1 X p x a x J j o s 8 j p J C h k P X 3 5 H r t + j B Q A A A A f T Z 5 l a x B N 9 / 3 3 I W w O 7 g B + u J s 2 a g = = < / D a t a M a s h u p > 
</file>

<file path=customXml/itemProps1.xml><?xml version="1.0" encoding="utf-8"?>
<ds:datastoreItem xmlns:ds="http://schemas.openxmlformats.org/officeDocument/2006/customXml" ds:itemID="{EAD8339F-DDA3-46AA-8CF0-DE28D9952E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11</vt:i4>
      </vt:variant>
    </vt:vector>
  </HeadingPairs>
  <TitlesOfParts>
    <vt:vector size="30" baseType="lpstr">
      <vt:lpstr>Introduction</vt:lpstr>
      <vt:lpstr>Contents</vt:lpstr>
      <vt:lpstr>Dashboard</vt:lpstr>
      <vt:lpstr>Calculations</vt:lpstr>
      <vt:lpstr>New data sheet</vt:lpstr>
      <vt:lpstr>1. Revenue</vt:lpstr>
      <vt:lpstr>2. RAB</vt:lpstr>
      <vt:lpstr>3. Capex</vt:lpstr>
      <vt:lpstr>4. Opex</vt:lpstr>
      <vt:lpstr>5. SAIDI</vt:lpstr>
      <vt:lpstr>6. SAIFI</vt:lpstr>
      <vt:lpstr>7. Energy delivered</vt:lpstr>
      <vt:lpstr>8. Customer numbers</vt:lpstr>
      <vt:lpstr>9. Circuit length</vt:lpstr>
      <vt:lpstr>10. Utilisation</vt:lpstr>
      <vt:lpstr>11. Reg service life</vt:lpstr>
      <vt:lpstr>Compare 14.2.20</vt:lpstr>
      <vt:lpstr>Compare 11.6.20</vt:lpstr>
      <vt:lpstr>Updates_2020</vt:lpstr>
      <vt:lpstr>'1. Revenue'!Print_Area</vt:lpstr>
      <vt:lpstr>'11. Reg service life'!Print_Area</vt:lpstr>
      <vt:lpstr>'2. RAB'!Print_Area</vt:lpstr>
      <vt:lpstr>'3. Capex'!Print_Area</vt:lpstr>
      <vt:lpstr>'4. Opex'!Print_Area</vt:lpstr>
      <vt:lpstr>'5. SAIDI'!Print_Area</vt:lpstr>
      <vt:lpstr>'6. SAIFI'!Print_Area</vt:lpstr>
      <vt:lpstr>'7. Energy delivered'!Print_Area</vt:lpstr>
      <vt:lpstr>'8. Customer numbers'!Print_Area</vt:lpstr>
      <vt:lpstr>Contents!Print_Area</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Tuomainen, Anton</cp:lastModifiedBy>
  <cp:lastPrinted>2022-06-24T06:39:12Z</cp:lastPrinted>
  <dcterms:created xsi:type="dcterms:W3CDTF">2017-04-28T01:48:03Z</dcterms:created>
  <dcterms:modified xsi:type="dcterms:W3CDTF">2022-07-06T06:39:45Z</dcterms:modified>
</cp:coreProperties>
</file>