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DMT\NPRT\Performance Reports\2020 report - For website\"/>
    </mc:Choice>
  </mc:AlternateContent>
  <bookViews>
    <workbookView xWindow="0" yWindow="0" windowWidth="19200" windowHeight="6180"/>
  </bookViews>
  <sheets>
    <sheet name="Introduction" sheetId="26" r:id="rId1"/>
    <sheet name="Summary - DNSP" sheetId="23" r:id="rId2"/>
    <sheet name="Profitability - DNSP" sheetId="1" r:id="rId3"/>
    <sheet name="Summary - TNSP" sheetId="25" r:id="rId4"/>
    <sheet name="Profitability - TNSP" sheetId="5" r:id="rId5"/>
    <sheet name="Data" sheetId="4" state="hidden" r:id="rId6"/>
    <sheet name="Inputs" sheetId="3"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Data!$A$1:$D$3453</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3">#REF!</definedName>
    <definedName name="DMS_50_03_01">#REF!</definedName>
    <definedName name="DMS_50_03_02" localSheetId="0">#REF!</definedName>
    <definedName name="DMS_50_03_02" localSheetId="3">#REF!</definedName>
    <definedName name="DMS_50_03_02">#REF!</definedName>
    <definedName name="DMS_RAB" localSheetId="0">#REF!</definedName>
    <definedName name="DMS_RAB" localSheetId="3">#REF!</definedName>
    <definedName name="DMS_RAB">#REF!</definedName>
    <definedName name="DMS_TAB" localSheetId="0">#REF!</definedName>
    <definedName name="DMS_TAB" localSheetId="3">#REF!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3">#REF!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Introduction!$A$1:$Q$30</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3">#REF!</definedName>
    <definedName name="X_Factor">#REF!</definedName>
    <definedName name="x_rank">[2]Calculations!$A$351:$AE$351</definedName>
    <definedName name="y_rank">[2]Calculations!$A$351:$A$377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5" l="1"/>
  <c r="G22" i="25"/>
  <c r="H22" i="25"/>
  <c r="D18" i="5" l="1"/>
  <c r="E18" i="5"/>
  <c r="F18" i="5"/>
  <c r="G18" i="5"/>
  <c r="H18" i="5"/>
  <c r="C18" i="5"/>
  <c r="D18" i="1"/>
  <c r="E18" i="1"/>
  <c r="F18" i="1"/>
  <c r="G18" i="1"/>
  <c r="H18" i="1"/>
  <c r="C18" i="1"/>
  <c r="H51" i="1" l="1"/>
  <c r="G51" i="1"/>
  <c r="F51" i="1"/>
  <c r="E51" i="1"/>
  <c r="D51" i="1"/>
  <c r="C51" i="1"/>
  <c r="C28" i="1" l="1"/>
  <c r="F28" i="1"/>
  <c r="H106" i="25" l="1"/>
  <c r="G106" i="25"/>
  <c r="F106" i="25"/>
  <c r="E106" i="25"/>
  <c r="D106" i="25"/>
  <c r="C106" i="25"/>
  <c r="H105" i="25"/>
  <c r="G105" i="25"/>
  <c r="F105" i="25"/>
  <c r="E105" i="25"/>
  <c r="D105" i="25"/>
  <c r="C105" i="25"/>
  <c r="H104" i="25"/>
  <c r="G104" i="25"/>
  <c r="F104" i="25"/>
  <c r="E104" i="25"/>
  <c r="D104" i="25"/>
  <c r="C104" i="25"/>
  <c r="H103" i="25"/>
  <c r="G103" i="25"/>
  <c r="F103" i="25"/>
  <c r="E103" i="25"/>
  <c r="D103" i="25"/>
  <c r="C103" i="25"/>
  <c r="H102" i="25"/>
  <c r="G102" i="25"/>
  <c r="F102" i="25"/>
  <c r="E102" i="25"/>
  <c r="D102" i="25"/>
  <c r="C102" i="25"/>
  <c r="H98" i="25"/>
  <c r="G98" i="25"/>
  <c r="F98" i="25"/>
  <c r="E98" i="25"/>
  <c r="D98" i="25"/>
  <c r="C98" i="25"/>
  <c r="H97" i="25"/>
  <c r="G97" i="25"/>
  <c r="F97" i="25"/>
  <c r="E97" i="25"/>
  <c r="D97" i="25"/>
  <c r="C97" i="25"/>
  <c r="H96" i="25"/>
  <c r="G96" i="25"/>
  <c r="F96" i="25"/>
  <c r="E96" i="25"/>
  <c r="D96" i="25"/>
  <c r="C96" i="25"/>
  <c r="H95" i="25"/>
  <c r="G95" i="25"/>
  <c r="F95" i="25"/>
  <c r="E95" i="25"/>
  <c r="D95" i="25"/>
  <c r="C95" i="25"/>
  <c r="H94" i="25"/>
  <c r="G94" i="25"/>
  <c r="F94" i="25"/>
  <c r="E94" i="25"/>
  <c r="D94" i="25"/>
  <c r="C94" i="25"/>
  <c r="H88" i="25"/>
  <c r="G88" i="25"/>
  <c r="F88" i="25"/>
  <c r="E88" i="25"/>
  <c r="D88" i="25"/>
  <c r="C88" i="25"/>
  <c r="H87" i="25"/>
  <c r="G87" i="25"/>
  <c r="F87" i="25"/>
  <c r="E87" i="25"/>
  <c r="D87" i="25"/>
  <c r="C87" i="25"/>
  <c r="H86" i="25"/>
  <c r="G86" i="25"/>
  <c r="F86" i="25"/>
  <c r="E86" i="25"/>
  <c r="D86" i="25"/>
  <c r="C86" i="25"/>
  <c r="H85" i="25"/>
  <c r="G85" i="25"/>
  <c r="F85" i="25"/>
  <c r="E85" i="25"/>
  <c r="D85" i="25"/>
  <c r="C85" i="25"/>
  <c r="H84" i="25"/>
  <c r="G84" i="25"/>
  <c r="F84" i="25"/>
  <c r="E84" i="25"/>
  <c r="D84" i="25"/>
  <c r="C84" i="25"/>
  <c r="H80" i="25"/>
  <c r="G80" i="25"/>
  <c r="F80" i="25"/>
  <c r="E80" i="25"/>
  <c r="D80" i="25"/>
  <c r="C80" i="25"/>
  <c r="H79" i="25"/>
  <c r="G79" i="25"/>
  <c r="F79" i="25"/>
  <c r="E79" i="25"/>
  <c r="D79" i="25"/>
  <c r="C79" i="25"/>
  <c r="H78" i="25"/>
  <c r="G78" i="25"/>
  <c r="F78" i="25"/>
  <c r="E78" i="25"/>
  <c r="D78" i="25"/>
  <c r="C78" i="25"/>
  <c r="H77" i="25"/>
  <c r="G77" i="25"/>
  <c r="F77" i="25"/>
  <c r="E77" i="25"/>
  <c r="D77" i="25"/>
  <c r="C77" i="25"/>
  <c r="H76" i="25"/>
  <c r="G76" i="25"/>
  <c r="F76" i="25"/>
  <c r="E76" i="25"/>
  <c r="D76" i="25"/>
  <c r="C76" i="25"/>
  <c r="H68" i="25"/>
  <c r="G68" i="25"/>
  <c r="F68" i="25"/>
  <c r="E68" i="25"/>
  <c r="D68" i="25"/>
  <c r="C68" i="25"/>
  <c r="H67" i="25"/>
  <c r="G67" i="25"/>
  <c r="F67" i="25"/>
  <c r="E67" i="25"/>
  <c r="D67" i="25"/>
  <c r="C67" i="25"/>
  <c r="H66" i="25"/>
  <c r="G66" i="25"/>
  <c r="F66" i="25"/>
  <c r="E66" i="25"/>
  <c r="D66" i="25"/>
  <c r="C66" i="25"/>
  <c r="H65" i="25"/>
  <c r="G65" i="25"/>
  <c r="F65" i="25"/>
  <c r="E65" i="25"/>
  <c r="D65" i="25"/>
  <c r="C65" i="25"/>
  <c r="H64" i="25"/>
  <c r="G64" i="25"/>
  <c r="F64" i="25"/>
  <c r="E64" i="25"/>
  <c r="D64" i="25"/>
  <c r="C64" i="25"/>
  <c r="H60" i="25"/>
  <c r="G60" i="25"/>
  <c r="F60" i="25"/>
  <c r="E60" i="25"/>
  <c r="D60" i="25"/>
  <c r="C60" i="25"/>
  <c r="H59" i="25"/>
  <c r="G59" i="25"/>
  <c r="F59" i="25"/>
  <c r="E59" i="25"/>
  <c r="D59" i="25"/>
  <c r="C59" i="25"/>
  <c r="H58" i="25"/>
  <c r="G58" i="25"/>
  <c r="F58" i="25"/>
  <c r="E58" i="25"/>
  <c r="D58" i="25"/>
  <c r="C58" i="25"/>
  <c r="H57" i="25"/>
  <c r="G57" i="25"/>
  <c r="F57" i="25"/>
  <c r="E57" i="25"/>
  <c r="D57" i="25"/>
  <c r="C57" i="25"/>
  <c r="H56" i="25"/>
  <c r="G56" i="25"/>
  <c r="F56" i="25"/>
  <c r="E56" i="25"/>
  <c r="D56" i="25"/>
  <c r="C56" i="25"/>
  <c r="H52" i="25"/>
  <c r="G52" i="25"/>
  <c r="F52" i="25"/>
  <c r="E52" i="25"/>
  <c r="D52" i="25"/>
  <c r="C52" i="25"/>
  <c r="H51" i="25"/>
  <c r="G51" i="25"/>
  <c r="F51" i="25"/>
  <c r="E51" i="25"/>
  <c r="D51" i="25"/>
  <c r="C51" i="25"/>
  <c r="H50" i="25"/>
  <c r="G50" i="25"/>
  <c r="F50" i="25"/>
  <c r="E50" i="25"/>
  <c r="D50" i="25"/>
  <c r="C50" i="25"/>
  <c r="H49" i="25"/>
  <c r="G49" i="25"/>
  <c r="F49" i="25"/>
  <c r="E49" i="25"/>
  <c r="D49" i="25"/>
  <c r="C49" i="25"/>
  <c r="H48" i="25"/>
  <c r="G48" i="25"/>
  <c r="F48" i="25"/>
  <c r="E48" i="25"/>
  <c r="D48" i="25"/>
  <c r="C48" i="25"/>
  <c r="H42" i="25"/>
  <c r="G42" i="25"/>
  <c r="F42" i="25"/>
  <c r="E42" i="25"/>
  <c r="D42" i="25"/>
  <c r="C42" i="25"/>
  <c r="H41" i="25"/>
  <c r="G41" i="25"/>
  <c r="F41" i="25"/>
  <c r="E41" i="25"/>
  <c r="D41" i="25"/>
  <c r="C41" i="25"/>
  <c r="H40" i="25"/>
  <c r="G40" i="25"/>
  <c r="F40" i="25"/>
  <c r="E40" i="25"/>
  <c r="D40" i="25"/>
  <c r="C40" i="25"/>
  <c r="H39" i="25"/>
  <c r="G39" i="25"/>
  <c r="F39" i="25"/>
  <c r="E39" i="25"/>
  <c r="D39" i="25"/>
  <c r="C39" i="25"/>
  <c r="H38" i="25"/>
  <c r="G38" i="25"/>
  <c r="F38" i="25"/>
  <c r="E38" i="25"/>
  <c r="D38" i="25"/>
  <c r="C38" i="25"/>
  <c r="H34" i="25"/>
  <c r="G34" i="25"/>
  <c r="F34" i="25"/>
  <c r="E34" i="25"/>
  <c r="D34" i="25"/>
  <c r="C34" i="25"/>
  <c r="H33" i="25"/>
  <c r="G33" i="25"/>
  <c r="F33" i="25"/>
  <c r="E33" i="25"/>
  <c r="D33" i="25"/>
  <c r="C33" i="25"/>
  <c r="H32" i="25"/>
  <c r="G32" i="25"/>
  <c r="F32" i="25"/>
  <c r="E32" i="25"/>
  <c r="D32" i="25"/>
  <c r="C32" i="25"/>
  <c r="H31" i="25"/>
  <c r="G31" i="25"/>
  <c r="F31" i="25"/>
  <c r="E31" i="25"/>
  <c r="D31" i="25"/>
  <c r="C31" i="25"/>
  <c r="H30" i="25"/>
  <c r="G30" i="25"/>
  <c r="F30" i="25"/>
  <c r="E30" i="25"/>
  <c r="D30" i="25"/>
  <c r="C30" i="25"/>
  <c r="H26" i="25"/>
  <c r="G26" i="25"/>
  <c r="F26" i="25"/>
  <c r="E26" i="25"/>
  <c r="D26" i="25"/>
  <c r="C26" i="25"/>
  <c r="H25" i="25"/>
  <c r="G25" i="25"/>
  <c r="F25" i="25"/>
  <c r="E25" i="25"/>
  <c r="D25" i="25"/>
  <c r="C25" i="25"/>
  <c r="H24" i="25"/>
  <c r="G24" i="25"/>
  <c r="F24" i="25"/>
  <c r="E24" i="25"/>
  <c r="D24" i="25"/>
  <c r="C24" i="25"/>
  <c r="H23" i="25"/>
  <c r="G23" i="25"/>
  <c r="F23" i="25"/>
  <c r="E23" i="25"/>
  <c r="D23" i="25"/>
  <c r="C23" i="25"/>
  <c r="E22" i="25"/>
  <c r="D22" i="25"/>
  <c r="C22" i="25"/>
  <c r="D174" i="23"/>
  <c r="E174" i="23"/>
  <c r="F174" i="23"/>
  <c r="G174" i="23"/>
  <c r="H174" i="23"/>
  <c r="D175" i="23"/>
  <c r="E175" i="23"/>
  <c r="F175" i="23"/>
  <c r="G175" i="23"/>
  <c r="H175" i="23"/>
  <c r="D176" i="23"/>
  <c r="E176" i="23"/>
  <c r="F176" i="23"/>
  <c r="G176" i="23"/>
  <c r="H176" i="23"/>
  <c r="D177" i="23"/>
  <c r="E177" i="23"/>
  <c r="F177" i="23"/>
  <c r="G177" i="23"/>
  <c r="H177" i="23"/>
  <c r="D178" i="23"/>
  <c r="E178" i="23"/>
  <c r="F178" i="23"/>
  <c r="G178" i="23"/>
  <c r="H178" i="23"/>
  <c r="D179" i="23"/>
  <c r="E179" i="23"/>
  <c r="F179" i="23"/>
  <c r="G179" i="23"/>
  <c r="H179" i="23"/>
  <c r="D180" i="23"/>
  <c r="E180" i="23"/>
  <c r="F180" i="23"/>
  <c r="G180" i="23"/>
  <c r="H180" i="23"/>
  <c r="D181" i="23"/>
  <c r="E181" i="23"/>
  <c r="F181" i="23"/>
  <c r="G181" i="23"/>
  <c r="H181" i="23"/>
  <c r="D182" i="23"/>
  <c r="E182" i="23"/>
  <c r="F182" i="23"/>
  <c r="G182" i="23"/>
  <c r="H182" i="23"/>
  <c r="D183" i="23"/>
  <c r="E183" i="23"/>
  <c r="F183" i="23"/>
  <c r="G183" i="23"/>
  <c r="H183" i="23"/>
  <c r="D184" i="23"/>
  <c r="E184" i="23"/>
  <c r="F184" i="23"/>
  <c r="G184" i="23"/>
  <c r="H184" i="23"/>
  <c r="D185" i="23"/>
  <c r="E185" i="23"/>
  <c r="F185" i="23"/>
  <c r="G185" i="23"/>
  <c r="H185" i="23"/>
  <c r="D186" i="23"/>
  <c r="E186" i="23"/>
  <c r="F186" i="23"/>
  <c r="G186" i="23"/>
  <c r="H186" i="23"/>
  <c r="C175" i="23"/>
  <c r="C176" i="23"/>
  <c r="C177" i="23"/>
  <c r="C178" i="23"/>
  <c r="C179" i="23"/>
  <c r="C180" i="23"/>
  <c r="C181" i="23"/>
  <c r="C182" i="23"/>
  <c r="C183" i="23"/>
  <c r="C184" i="23"/>
  <c r="C185" i="23"/>
  <c r="C186" i="23"/>
  <c r="C159" i="23"/>
  <c r="C160" i="23"/>
  <c r="C161" i="23"/>
  <c r="C162" i="23"/>
  <c r="C163" i="23"/>
  <c r="C164" i="23"/>
  <c r="C165" i="23"/>
  <c r="C166" i="23"/>
  <c r="C167" i="23"/>
  <c r="C168" i="23"/>
  <c r="C169" i="23"/>
  <c r="C170" i="23"/>
  <c r="C174" i="23"/>
  <c r="D158" i="23"/>
  <c r="E158" i="23"/>
  <c r="F158" i="23"/>
  <c r="G158" i="23"/>
  <c r="H158" i="23"/>
  <c r="D159" i="23"/>
  <c r="E159" i="23"/>
  <c r="F159" i="23"/>
  <c r="G159" i="23"/>
  <c r="H159" i="23"/>
  <c r="D160" i="23"/>
  <c r="E160" i="23"/>
  <c r="F160" i="23"/>
  <c r="G160" i="23"/>
  <c r="H160" i="23"/>
  <c r="D161" i="23"/>
  <c r="E161" i="23"/>
  <c r="F161" i="23"/>
  <c r="G161" i="23"/>
  <c r="H161" i="23"/>
  <c r="D162" i="23"/>
  <c r="E162" i="23"/>
  <c r="F162" i="23"/>
  <c r="G162" i="23"/>
  <c r="H162" i="23"/>
  <c r="D163" i="23"/>
  <c r="E163" i="23"/>
  <c r="F163" i="23"/>
  <c r="G163" i="23"/>
  <c r="H163" i="23"/>
  <c r="D164" i="23"/>
  <c r="E164" i="23"/>
  <c r="F164" i="23"/>
  <c r="G164" i="23"/>
  <c r="H164" i="23"/>
  <c r="D165" i="23"/>
  <c r="E165" i="23"/>
  <c r="F165" i="23"/>
  <c r="G165" i="23"/>
  <c r="H165" i="23"/>
  <c r="D166" i="23"/>
  <c r="E166" i="23"/>
  <c r="F166" i="23"/>
  <c r="G166" i="23"/>
  <c r="H166" i="23"/>
  <c r="D167" i="23"/>
  <c r="E167" i="23"/>
  <c r="F167" i="23"/>
  <c r="G167" i="23"/>
  <c r="H167" i="23"/>
  <c r="D168" i="23"/>
  <c r="E168" i="23"/>
  <c r="F168" i="23"/>
  <c r="G168" i="23"/>
  <c r="H168" i="23"/>
  <c r="D169" i="23"/>
  <c r="E169" i="23"/>
  <c r="F169" i="23"/>
  <c r="G169" i="23"/>
  <c r="H169" i="23"/>
  <c r="D170" i="23"/>
  <c r="E170" i="23"/>
  <c r="F170" i="23"/>
  <c r="G170" i="23"/>
  <c r="H170" i="23"/>
  <c r="C158" i="23"/>
  <c r="D104" i="23"/>
  <c r="E104" i="23"/>
  <c r="F104" i="23"/>
  <c r="G104" i="23"/>
  <c r="H104" i="23"/>
  <c r="D105" i="23"/>
  <c r="E105" i="23"/>
  <c r="F105" i="23"/>
  <c r="G105" i="23"/>
  <c r="H105" i="23"/>
  <c r="D106" i="23"/>
  <c r="E106" i="23"/>
  <c r="F106" i="23"/>
  <c r="G106" i="23"/>
  <c r="H106" i="23"/>
  <c r="D107" i="23"/>
  <c r="E107" i="23"/>
  <c r="F107" i="23"/>
  <c r="G107" i="23"/>
  <c r="H107" i="23"/>
  <c r="D108" i="23"/>
  <c r="E108" i="23"/>
  <c r="F108" i="23"/>
  <c r="G108" i="23"/>
  <c r="H108" i="23"/>
  <c r="D109" i="23"/>
  <c r="E109" i="23"/>
  <c r="F109" i="23"/>
  <c r="G109" i="23"/>
  <c r="H109" i="23"/>
  <c r="D110" i="23"/>
  <c r="E110" i="23"/>
  <c r="F110" i="23"/>
  <c r="G110" i="23"/>
  <c r="H110" i="23"/>
  <c r="D111" i="23"/>
  <c r="E111" i="23"/>
  <c r="F111" i="23"/>
  <c r="G111" i="23"/>
  <c r="H111" i="23"/>
  <c r="D112" i="23"/>
  <c r="E112" i="23"/>
  <c r="F112" i="23"/>
  <c r="G112" i="23"/>
  <c r="H112" i="23"/>
  <c r="D113" i="23"/>
  <c r="E113" i="23"/>
  <c r="F113" i="23"/>
  <c r="G113" i="23"/>
  <c r="H113" i="23"/>
  <c r="D114" i="23"/>
  <c r="E114" i="23"/>
  <c r="F114" i="23"/>
  <c r="G114" i="23"/>
  <c r="H114" i="23"/>
  <c r="D115" i="23"/>
  <c r="E115" i="23"/>
  <c r="F115" i="23"/>
  <c r="G115" i="23"/>
  <c r="H115" i="23"/>
  <c r="D116" i="23"/>
  <c r="E116" i="23"/>
  <c r="F116" i="23"/>
  <c r="G116" i="23"/>
  <c r="H116" i="23"/>
  <c r="C116" i="23"/>
  <c r="C105" i="23"/>
  <c r="C106" i="23"/>
  <c r="C107" i="23"/>
  <c r="C108" i="23"/>
  <c r="C109" i="23"/>
  <c r="C110" i="23"/>
  <c r="C111" i="23"/>
  <c r="C112" i="23"/>
  <c r="C113" i="23"/>
  <c r="C114" i="23"/>
  <c r="C115" i="23"/>
  <c r="C104" i="23"/>
  <c r="D54" i="23"/>
  <c r="E54" i="23"/>
  <c r="F54" i="23"/>
  <c r="G54" i="23"/>
  <c r="H54" i="23"/>
  <c r="D55" i="23"/>
  <c r="E55" i="23"/>
  <c r="F55" i="23"/>
  <c r="G55" i="23"/>
  <c r="H55" i="23"/>
  <c r="D56" i="23"/>
  <c r="E56" i="23"/>
  <c r="F56" i="23"/>
  <c r="G56" i="23"/>
  <c r="H56" i="23"/>
  <c r="D57" i="23"/>
  <c r="E57" i="23"/>
  <c r="F57" i="23"/>
  <c r="G57" i="23"/>
  <c r="H57" i="23"/>
  <c r="D58" i="23"/>
  <c r="E58" i="23"/>
  <c r="F58" i="23"/>
  <c r="G58" i="23"/>
  <c r="H58" i="23"/>
  <c r="D59" i="23"/>
  <c r="E59" i="23"/>
  <c r="F59" i="23"/>
  <c r="G59" i="23"/>
  <c r="H59" i="23"/>
  <c r="D60" i="23"/>
  <c r="E60" i="23"/>
  <c r="F60" i="23"/>
  <c r="G60" i="23"/>
  <c r="H60" i="23"/>
  <c r="D61" i="23"/>
  <c r="E61" i="23"/>
  <c r="F61" i="23"/>
  <c r="G61" i="23"/>
  <c r="H61" i="23"/>
  <c r="D62" i="23"/>
  <c r="E62" i="23"/>
  <c r="F62" i="23"/>
  <c r="G62" i="23"/>
  <c r="H62" i="23"/>
  <c r="D63" i="23"/>
  <c r="E63" i="23"/>
  <c r="F63" i="23"/>
  <c r="G63" i="23"/>
  <c r="H63" i="23"/>
  <c r="D64" i="23"/>
  <c r="E64" i="23"/>
  <c r="F64" i="23"/>
  <c r="G64" i="23"/>
  <c r="H64" i="23"/>
  <c r="D65" i="23"/>
  <c r="E65" i="23"/>
  <c r="F65" i="23"/>
  <c r="G65" i="23"/>
  <c r="H65" i="23"/>
  <c r="D66" i="23"/>
  <c r="E66" i="23"/>
  <c r="F66" i="23"/>
  <c r="G66" i="23"/>
  <c r="H66" i="23"/>
  <c r="C55" i="23"/>
  <c r="C56" i="23"/>
  <c r="C57" i="23"/>
  <c r="C58" i="23"/>
  <c r="C59" i="23"/>
  <c r="C60" i="23"/>
  <c r="C61" i="23"/>
  <c r="C62" i="23"/>
  <c r="C63" i="23"/>
  <c r="C64" i="23"/>
  <c r="C65" i="23"/>
  <c r="C66" i="23"/>
  <c r="C54" i="23"/>
  <c r="D88" i="23"/>
  <c r="E88" i="23"/>
  <c r="F88" i="23"/>
  <c r="G88" i="23"/>
  <c r="H88" i="23"/>
  <c r="D89" i="23"/>
  <c r="E89" i="23"/>
  <c r="F89" i="23"/>
  <c r="G89" i="23"/>
  <c r="H89" i="23"/>
  <c r="D90" i="23"/>
  <c r="E90" i="23"/>
  <c r="F90" i="23"/>
  <c r="G90" i="23"/>
  <c r="H90" i="23"/>
  <c r="D91" i="23"/>
  <c r="E91" i="23"/>
  <c r="F91" i="23"/>
  <c r="G91" i="23"/>
  <c r="H91" i="23"/>
  <c r="D92" i="23"/>
  <c r="E92" i="23"/>
  <c r="F92" i="23"/>
  <c r="G92" i="23"/>
  <c r="H92" i="23"/>
  <c r="D93" i="23"/>
  <c r="E93" i="23"/>
  <c r="F93" i="23"/>
  <c r="G93" i="23"/>
  <c r="H93" i="23"/>
  <c r="D94" i="23"/>
  <c r="E94" i="23"/>
  <c r="F94" i="23"/>
  <c r="G94" i="23"/>
  <c r="H94" i="23"/>
  <c r="D95" i="23"/>
  <c r="E95" i="23"/>
  <c r="F95" i="23"/>
  <c r="G95" i="23"/>
  <c r="H95" i="23"/>
  <c r="D96" i="23"/>
  <c r="E96" i="23"/>
  <c r="F96" i="23"/>
  <c r="G96" i="23"/>
  <c r="H96" i="23"/>
  <c r="D97" i="23"/>
  <c r="E97" i="23"/>
  <c r="F97" i="23"/>
  <c r="G97" i="23"/>
  <c r="H97" i="23"/>
  <c r="D98" i="23"/>
  <c r="E98" i="23"/>
  <c r="F98" i="23"/>
  <c r="G98" i="23"/>
  <c r="H98" i="23"/>
  <c r="D99" i="23"/>
  <c r="E99" i="23"/>
  <c r="F99" i="23"/>
  <c r="G99" i="23"/>
  <c r="H99" i="23"/>
  <c r="D100" i="23"/>
  <c r="E100" i="23"/>
  <c r="F100" i="23"/>
  <c r="G100" i="23"/>
  <c r="H100" i="23"/>
  <c r="C89" i="23"/>
  <c r="C90" i="23"/>
  <c r="C91" i="23"/>
  <c r="C92" i="23"/>
  <c r="C93" i="23"/>
  <c r="C94" i="23"/>
  <c r="C95" i="23"/>
  <c r="C96" i="23"/>
  <c r="C97" i="23"/>
  <c r="C98" i="23"/>
  <c r="C99" i="23"/>
  <c r="C100" i="23"/>
  <c r="C88" i="23"/>
  <c r="D72" i="23"/>
  <c r="E72" i="23"/>
  <c r="F72" i="23"/>
  <c r="G72" i="23"/>
  <c r="H72" i="23"/>
  <c r="D73" i="23"/>
  <c r="E73" i="23"/>
  <c r="F73" i="23"/>
  <c r="G73" i="23"/>
  <c r="H73" i="23"/>
  <c r="D74" i="23"/>
  <c r="E74" i="23"/>
  <c r="F74" i="23"/>
  <c r="G74" i="23"/>
  <c r="H74" i="23"/>
  <c r="D75" i="23"/>
  <c r="E75" i="23"/>
  <c r="F75" i="23"/>
  <c r="G75" i="23"/>
  <c r="H75" i="23"/>
  <c r="D76" i="23"/>
  <c r="E76" i="23"/>
  <c r="F76" i="23"/>
  <c r="G76" i="23"/>
  <c r="H76" i="23"/>
  <c r="D77" i="23"/>
  <c r="E77" i="23"/>
  <c r="F77" i="23"/>
  <c r="G77" i="23"/>
  <c r="H77" i="23"/>
  <c r="D78" i="23"/>
  <c r="E78" i="23"/>
  <c r="F78" i="23"/>
  <c r="G78" i="23"/>
  <c r="H78" i="23"/>
  <c r="D79" i="23"/>
  <c r="E79" i="23"/>
  <c r="F79" i="23"/>
  <c r="G79" i="23"/>
  <c r="H79" i="23"/>
  <c r="D80" i="23"/>
  <c r="E80" i="23"/>
  <c r="F80" i="23"/>
  <c r="G80" i="23"/>
  <c r="H80" i="23"/>
  <c r="D81" i="23"/>
  <c r="E81" i="23"/>
  <c r="F81" i="23"/>
  <c r="G81" i="23"/>
  <c r="H81" i="23"/>
  <c r="D82" i="23"/>
  <c r="E82" i="23"/>
  <c r="F82" i="23"/>
  <c r="G82" i="23"/>
  <c r="H82" i="23"/>
  <c r="D83" i="23"/>
  <c r="E83" i="23"/>
  <c r="F83" i="23"/>
  <c r="G83" i="23"/>
  <c r="H83" i="23"/>
  <c r="D84" i="23"/>
  <c r="E84" i="23"/>
  <c r="F84" i="23"/>
  <c r="G84" i="23"/>
  <c r="H84" i="23"/>
  <c r="C73" i="23"/>
  <c r="C74" i="23"/>
  <c r="C75" i="23"/>
  <c r="C76" i="23"/>
  <c r="C77" i="23"/>
  <c r="C78" i="23"/>
  <c r="C79" i="23"/>
  <c r="C80" i="23"/>
  <c r="C81" i="23"/>
  <c r="C82" i="23"/>
  <c r="C83" i="23"/>
  <c r="C84" i="23"/>
  <c r="C72" i="23"/>
  <c r="D140" i="23"/>
  <c r="E140" i="23"/>
  <c r="F140" i="23"/>
  <c r="G140" i="23"/>
  <c r="H140" i="23"/>
  <c r="D141" i="23"/>
  <c r="E141" i="23"/>
  <c r="F141" i="23"/>
  <c r="G141" i="23"/>
  <c r="H141" i="23"/>
  <c r="D142" i="23"/>
  <c r="E142" i="23"/>
  <c r="F142" i="23"/>
  <c r="G142" i="23"/>
  <c r="H142" i="23"/>
  <c r="D143" i="23"/>
  <c r="E143" i="23"/>
  <c r="F143" i="23"/>
  <c r="G143" i="23"/>
  <c r="H143" i="23"/>
  <c r="D144" i="23"/>
  <c r="E144" i="23"/>
  <c r="F144" i="23"/>
  <c r="G144" i="23"/>
  <c r="H144" i="23"/>
  <c r="D145" i="23"/>
  <c r="E145" i="23"/>
  <c r="F145" i="23"/>
  <c r="G145" i="23"/>
  <c r="H145" i="23"/>
  <c r="D146" i="23"/>
  <c r="E146" i="23"/>
  <c r="F146" i="23"/>
  <c r="G146" i="23"/>
  <c r="H146" i="23"/>
  <c r="D147" i="23"/>
  <c r="E147" i="23"/>
  <c r="F147" i="23"/>
  <c r="G147" i="23"/>
  <c r="H147" i="23"/>
  <c r="D148" i="23"/>
  <c r="E148" i="23"/>
  <c r="F148" i="23"/>
  <c r="G148" i="23"/>
  <c r="H148" i="23"/>
  <c r="D149" i="23"/>
  <c r="E149" i="23"/>
  <c r="F149" i="23"/>
  <c r="G149" i="23"/>
  <c r="H149" i="23"/>
  <c r="D150" i="23"/>
  <c r="E150" i="23"/>
  <c r="F150" i="23"/>
  <c r="G150" i="23"/>
  <c r="H150" i="23"/>
  <c r="D151" i="23"/>
  <c r="E151" i="23"/>
  <c r="F151" i="23"/>
  <c r="G151" i="23"/>
  <c r="H151" i="23"/>
  <c r="D152" i="23"/>
  <c r="E152" i="23"/>
  <c r="F152" i="23"/>
  <c r="G152" i="23"/>
  <c r="H152" i="23"/>
  <c r="C141" i="23"/>
  <c r="C142" i="23"/>
  <c r="C143" i="23"/>
  <c r="C144" i="23"/>
  <c r="C145" i="23"/>
  <c r="C146" i="23"/>
  <c r="C147" i="23"/>
  <c r="C148" i="23"/>
  <c r="C149" i="23"/>
  <c r="C150" i="23"/>
  <c r="C151" i="23"/>
  <c r="C152" i="23"/>
  <c r="C140" i="23"/>
  <c r="D38" i="23"/>
  <c r="E38" i="23"/>
  <c r="F38" i="23"/>
  <c r="G38" i="23"/>
  <c r="H38" i="23"/>
  <c r="D39" i="23"/>
  <c r="E39" i="23"/>
  <c r="F39" i="23"/>
  <c r="G39" i="23"/>
  <c r="H39" i="23"/>
  <c r="D40" i="23"/>
  <c r="E40" i="23"/>
  <c r="F40" i="23"/>
  <c r="G40" i="23"/>
  <c r="H40" i="23"/>
  <c r="D41" i="23"/>
  <c r="E41" i="23"/>
  <c r="F41" i="23"/>
  <c r="G41" i="23"/>
  <c r="H41" i="23"/>
  <c r="D42" i="23"/>
  <c r="E42" i="23"/>
  <c r="F42" i="23"/>
  <c r="G42" i="23"/>
  <c r="H42" i="23"/>
  <c r="D43" i="23"/>
  <c r="E43" i="23"/>
  <c r="F43" i="23"/>
  <c r="G43" i="23"/>
  <c r="H43" i="23"/>
  <c r="D44" i="23"/>
  <c r="E44" i="23"/>
  <c r="F44" i="23"/>
  <c r="G44" i="23"/>
  <c r="H44" i="23"/>
  <c r="D45" i="23"/>
  <c r="E45" i="23"/>
  <c r="F45" i="23"/>
  <c r="G45" i="23"/>
  <c r="H45" i="23"/>
  <c r="D46" i="23"/>
  <c r="E46" i="23"/>
  <c r="F46" i="23"/>
  <c r="G46" i="23"/>
  <c r="H46" i="23"/>
  <c r="D47" i="23"/>
  <c r="E47" i="23"/>
  <c r="F47" i="23"/>
  <c r="G47" i="23"/>
  <c r="H47" i="23"/>
  <c r="D48" i="23"/>
  <c r="E48" i="23"/>
  <c r="F48" i="23"/>
  <c r="G48" i="23"/>
  <c r="H48" i="23"/>
  <c r="D49" i="23"/>
  <c r="E49" i="23"/>
  <c r="F49" i="23"/>
  <c r="G49" i="23"/>
  <c r="H49" i="23"/>
  <c r="D50" i="23"/>
  <c r="E50" i="23"/>
  <c r="F50" i="23"/>
  <c r="G50" i="23"/>
  <c r="H50" i="23"/>
  <c r="C39" i="23"/>
  <c r="C40" i="23"/>
  <c r="C41" i="23"/>
  <c r="C42" i="23"/>
  <c r="C43" i="23"/>
  <c r="C44" i="23"/>
  <c r="C45" i="23"/>
  <c r="C46" i="23"/>
  <c r="C47" i="23"/>
  <c r="C48" i="23"/>
  <c r="C49" i="23"/>
  <c r="C50" i="23"/>
  <c r="C38" i="23"/>
  <c r="H136" i="23"/>
  <c r="G136" i="23"/>
  <c r="F136" i="23"/>
  <c r="E136" i="23"/>
  <c r="D136" i="23"/>
  <c r="C136" i="23"/>
  <c r="H135" i="23"/>
  <c r="G135" i="23"/>
  <c r="F135" i="23"/>
  <c r="E135" i="23"/>
  <c r="D135" i="23"/>
  <c r="C135" i="23"/>
  <c r="H134" i="23"/>
  <c r="G134" i="23"/>
  <c r="F134" i="23"/>
  <c r="E134" i="23"/>
  <c r="D134" i="23"/>
  <c r="C134" i="23"/>
  <c r="H133" i="23"/>
  <c r="G133" i="23"/>
  <c r="F133" i="23"/>
  <c r="E133" i="23"/>
  <c r="D133" i="23"/>
  <c r="C133" i="23"/>
  <c r="H132" i="23"/>
  <c r="G132" i="23"/>
  <c r="F132" i="23"/>
  <c r="E132" i="23"/>
  <c r="D132" i="23"/>
  <c r="C132" i="23"/>
  <c r="H131" i="23"/>
  <c r="G131" i="23"/>
  <c r="F131" i="23"/>
  <c r="E131" i="23"/>
  <c r="D131" i="23"/>
  <c r="C131" i="23"/>
  <c r="H130" i="23"/>
  <c r="G130" i="23"/>
  <c r="F130" i="23"/>
  <c r="E130" i="23"/>
  <c r="D130" i="23"/>
  <c r="C130" i="23"/>
  <c r="H129" i="23"/>
  <c r="G129" i="23"/>
  <c r="F129" i="23"/>
  <c r="E129" i="23"/>
  <c r="D129" i="23"/>
  <c r="C129" i="23"/>
  <c r="H128" i="23"/>
  <c r="G128" i="23"/>
  <c r="F128" i="23"/>
  <c r="E128" i="23"/>
  <c r="D128" i="23"/>
  <c r="C128" i="23"/>
  <c r="H127" i="23"/>
  <c r="G127" i="23"/>
  <c r="F127" i="23"/>
  <c r="E127" i="23"/>
  <c r="D127" i="23"/>
  <c r="C127" i="23"/>
  <c r="H126" i="23"/>
  <c r="G126" i="23"/>
  <c r="F126" i="23"/>
  <c r="E126" i="23"/>
  <c r="D126" i="23"/>
  <c r="C126" i="23"/>
  <c r="H125" i="23"/>
  <c r="G125" i="23"/>
  <c r="F125" i="23"/>
  <c r="E125" i="23"/>
  <c r="D125" i="23"/>
  <c r="C125" i="23"/>
  <c r="H124" i="23"/>
  <c r="G124" i="23"/>
  <c r="F124" i="23"/>
  <c r="E124" i="23"/>
  <c r="D124" i="23"/>
  <c r="C124" i="23"/>
  <c r="D22" i="23"/>
  <c r="E22" i="23"/>
  <c r="F22" i="23"/>
  <c r="G22" i="23"/>
  <c r="H22" i="23"/>
  <c r="D23" i="23"/>
  <c r="E23" i="23"/>
  <c r="F23" i="23"/>
  <c r="G23" i="23"/>
  <c r="H23" i="23"/>
  <c r="D24" i="23"/>
  <c r="E24" i="23"/>
  <c r="F24" i="23"/>
  <c r="G24" i="23"/>
  <c r="H24" i="23"/>
  <c r="D25" i="23"/>
  <c r="E25" i="23"/>
  <c r="F25" i="23"/>
  <c r="G25" i="23"/>
  <c r="H25" i="23"/>
  <c r="D26" i="23"/>
  <c r="E26" i="23"/>
  <c r="F26" i="23"/>
  <c r="G26" i="23"/>
  <c r="H26" i="23"/>
  <c r="D27" i="23"/>
  <c r="E27" i="23"/>
  <c r="F27" i="23"/>
  <c r="G27" i="23"/>
  <c r="H27" i="23"/>
  <c r="D28" i="23"/>
  <c r="E28" i="23"/>
  <c r="F28" i="23"/>
  <c r="G28" i="23"/>
  <c r="H28" i="23"/>
  <c r="D29" i="23"/>
  <c r="E29" i="23"/>
  <c r="F29" i="23"/>
  <c r="G29" i="23"/>
  <c r="H29" i="23"/>
  <c r="D30" i="23"/>
  <c r="E30" i="23"/>
  <c r="F30" i="23"/>
  <c r="G30" i="23"/>
  <c r="H30" i="23"/>
  <c r="D31" i="23"/>
  <c r="E31" i="23"/>
  <c r="F31" i="23"/>
  <c r="G31" i="23"/>
  <c r="H31" i="23"/>
  <c r="D32" i="23"/>
  <c r="E32" i="23"/>
  <c r="F32" i="23"/>
  <c r="G32" i="23"/>
  <c r="H32" i="23"/>
  <c r="D33" i="23"/>
  <c r="E33" i="23"/>
  <c r="F33" i="23"/>
  <c r="G33" i="23"/>
  <c r="H33" i="23"/>
  <c r="D34" i="23"/>
  <c r="E34" i="23"/>
  <c r="F34" i="23"/>
  <c r="G34" i="23"/>
  <c r="H34" i="23"/>
  <c r="C23" i="23"/>
  <c r="C24" i="23"/>
  <c r="C25" i="23"/>
  <c r="C26" i="23"/>
  <c r="C27" i="23"/>
  <c r="C28" i="23"/>
  <c r="C29" i="23"/>
  <c r="C30" i="23"/>
  <c r="C31" i="23"/>
  <c r="C32" i="23"/>
  <c r="C33" i="23"/>
  <c r="C34" i="23"/>
  <c r="C22" i="23"/>
  <c r="E30" i="1" l="1"/>
  <c r="C52" i="1" l="1"/>
  <c r="C50" i="1"/>
  <c r="C28" i="5" l="1"/>
  <c r="H84" i="5" l="1"/>
  <c r="G84" i="5"/>
  <c r="F84" i="5"/>
  <c r="E84" i="5"/>
  <c r="D84" i="5"/>
  <c r="C84" i="5"/>
  <c r="H83" i="5"/>
  <c r="G83" i="5"/>
  <c r="F83" i="5"/>
  <c r="E83" i="5"/>
  <c r="D83" i="5"/>
  <c r="C83" i="5"/>
  <c r="E85" i="5" l="1"/>
  <c r="F85" i="5"/>
  <c r="D85" i="5"/>
  <c r="C85" i="5"/>
  <c r="G85" i="5"/>
  <c r="H85" i="5"/>
  <c r="D96" i="5"/>
  <c r="E96" i="5"/>
  <c r="F96" i="5"/>
  <c r="G96" i="5"/>
  <c r="H96" i="5"/>
  <c r="C96" i="5"/>
  <c r="H88" i="5"/>
  <c r="G88" i="5"/>
  <c r="F88" i="5"/>
  <c r="E88" i="5"/>
  <c r="D88" i="5"/>
  <c r="C88" i="5"/>
  <c r="C75" i="5"/>
  <c r="H76" i="5"/>
  <c r="G76" i="5"/>
  <c r="F76" i="5"/>
  <c r="E76" i="5"/>
  <c r="D76" i="5"/>
  <c r="C76" i="5"/>
  <c r="H75" i="5"/>
  <c r="G75" i="5"/>
  <c r="F75" i="5"/>
  <c r="E75" i="5"/>
  <c r="D75" i="5"/>
  <c r="C66" i="5"/>
  <c r="H68" i="5"/>
  <c r="G68" i="5"/>
  <c r="F68" i="5"/>
  <c r="E68" i="5"/>
  <c r="D68" i="5"/>
  <c r="C68" i="5"/>
  <c r="H67" i="5"/>
  <c r="G67" i="5"/>
  <c r="F67" i="5"/>
  <c r="E67" i="5"/>
  <c r="D67" i="5"/>
  <c r="C67" i="5"/>
  <c r="H66" i="5"/>
  <c r="G66" i="5"/>
  <c r="F66" i="5"/>
  <c r="E66" i="5"/>
  <c r="D66" i="5"/>
  <c r="D54" i="5"/>
  <c r="C54" i="5"/>
  <c r="H54" i="5"/>
  <c r="G54" i="5"/>
  <c r="F54" i="5"/>
  <c r="E54" i="5"/>
  <c r="H45" i="5"/>
  <c r="G45" i="5"/>
  <c r="F45" i="5"/>
  <c r="E45" i="5"/>
  <c r="D45" i="5"/>
  <c r="C45" i="5"/>
  <c r="H44" i="5"/>
  <c r="G44" i="5"/>
  <c r="F44" i="5"/>
  <c r="E44" i="5"/>
  <c r="D44" i="5"/>
  <c r="C44" i="5"/>
  <c r="H35" i="5"/>
  <c r="G35" i="5"/>
  <c r="F35" i="5"/>
  <c r="E35" i="5"/>
  <c r="D35" i="5"/>
  <c r="C35" i="5"/>
  <c r="H28" i="5"/>
  <c r="G28" i="5"/>
  <c r="F28" i="5"/>
  <c r="E28" i="5"/>
  <c r="D28" i="5"/>
  <c r="H100" i="1"/>
  <c r="G100" i="1"/>
  <c r="F100" i="1"/>
  <c r="F63" i="1" s="1"/>
  <c r="E100" i="1"/>
  <c r="D100" i="1"/>
  <c r="C100" i="1"/>
  <c r="C93" i="1"/>
  <c r="H93" i="1"/>
  <c r="G93" i="1"/>
  <c r="F93" i="1"/>
  <c r="E93" i="1"/>
  <c r="D93" i="1"/>
  <c r="H86" i="1"/>
  <c r="G86" i="1"/>
  <c r="F86" i="1"/>
  <c r="E86" i="1"/>
  <c r="D86" i="1"/>
  <c r="C86" i="1"/>
  <c r="H85" i="1"/>
  <c r="G85" i="1"/>
  <c r="F85" i="1"/>
  <c r="E85" i="1"/>
  <c r="D85" i="1"/>
  <c r="C85" i="1"/>
  <c r="H78" i="1"/>
  <c r="G78" i="1"/>
  <c r="F78" i="1"/>
  <c r="E78" i="1"/>
  <c r="D78" i="1"/>
  <c r="C78" i="1"/>
  <c r="H77" i="1"/>
  <c r="G77" i="1"/>
  <c r="F77" i="1"/>
  <c r="E77" i="1"/>
  <c r="D77" i="1"/>
  <c r="C77" i="1"/>
  <c r="H76" i="1"/>
  <c r="G76" i="1"/>
  <c r="F76" i="1"/>
  <c r="E76" i="1"/>
  <c r="D76" i="1"/>
  <c r="C76" i="1"/>
  <c r="H75" i="1"/>
  <c r="G75" i="1"/>
  <c r="F75" i="1"/>
  <c r="E75" i="1"/>
  <c r="D75" i="1"/>
  <c r="C75" i="1"/>
  <c r="H74" i="1"/>
  <c r="G74" i="1"/>
  <c r="F74" i="1"/>
  <c r="E74" i="1"/>
  <c r="D74" i="1"/>
  <c r="C74" i="1"/>
  <c r="H62" i="1"/>
  <c r="G62" i="1"/>
  <c r="F62" i="1"/>
  <c r="E62" i="1"/>
  <c r="D62" i="1"/>
  <c r="C62" i="1"/>
  <c r="H52" i="1"/>
  <c r="G52" i="1"/>
  <c r="F52" i="1"/>
  <c r="E52" i="1"/>
  <c r="D52" i="1"/>
  <c r="H50" i="1"/>
  <c r="G50" i="1"/>
  <c r="F50" i="1"/>
  <c r="E50" i="1"/>
  <c r="D50" i="1"/>
  <c r="H41" i="1"/>
  <c r="G41" i="1"/>
  <c r="F41" i="1"/>
  <c r="E41" i="1"/>
  <c r="D41" i="1"/>
  <c r="C41" i="1"/>
  <c r="H40" i="1"/>
  <c r="G40" i="1"/>
  <c r="F40" i="1"/>
  <c r="E40" i="1"/>
  <c r="D40" i="1"/>
  <c r="C40" i="1"/>
  <c r="H39" i="1"/>
  <c r="G39" i="1"/>
  <c r="F39" i="1"/>
  <c r="E39" i="1"/>
  <c r="D39" i="1"/>
  <c r="C39" i="1"/>
  <c r="H38" i="1"/>
  <c r="G38" i="1"/>
  <c r="F38" i="1"/>
  <c r="E38" i="1"/>
  <c r="D38" i="1"/>
  <c r="C38" i="1"/>
  <c r="H31" i="1"/>
  <c r="G31" i="1"/>
  <c r="F31" i="1"/>
  <c r="E31" i="1"/>
  <c r="D31" i="1"/>
  <c r="D28" i="1"/>
  <c r="E28" i="1"/>
  <c r="G28" i="1"/>
  <c r="H28" i="1"/>
  <c r="D29" i="1"/>
  <c r="E29" i="1"/>
  <c r="F29" i="1"/>
  <c r="G29" i="1"/>
  <c r="H29" i="1"/>
  <c r="D30" i="1"/>
  <c r="F30" i="1"/>
  <c r="G30" i="1"/>
  <c r="H30" i="1"/>
  <c r="C31" i="1"/>
  <c r="C30" i="1"/>
  <c r="C29" i="1"/>
  <c r="C55" i="5" l="1"/>
  <c r="H55" i="5"/>
  <c r="D55" i="5"/>
  <c r="E55" i="5"/>
  <c r="G55" i="5"/>
  <c r="F55" i="5"/>
  <c r="C63" i="1"/>
  <c r="G63" i="1"/>
  <c r="D63" i="1"/>
  <c r="H63" i="1"/>
  <c r="E63" i="1"/>
  <c r="E89" i="5"/>
  <c r="D89" i="5"/>
  <c r="C89" i="5"/>
  <c r="G94" i="1"/>
  <c r="H89" i="5"/>
  <c r="C94" i="1"/>
  <c r="G89" i="5"/>
  <c r="F89" i="5"/>
  <c r="F94" i="1"/>
  <c r="D94" i="1"/>
  <c r="H94" i="1"/>
  <c r="E94" i="1"/>
  <c r="D79" i="1"/>
  <c r="D27" i="1" s="1"/>
  <c r="G69" i="5"/>
  <c r="G27" i="5" s="1"/>
  <c r="F69" i="5"/>
  <c r="F27" i="5" s="1"/>
  <c r="E69" i="5"/>
  <c r="E27" i="5" s="1"/>
  <c r="G79" i="1"/>
  <c r="G27" i="1" s="1"/>
  <c r="D69" i="5"/>
  <c r="D27" i="5" s="1"/>
  <c r="E79" i="1"/>
  <c r="E27" i="1" s="1"/>
  <c r="F79" i="1"/>
  <c r="F27" i="1" s="1"/>
  <c r="H79" i="1"/>
  <c r="H27" i="1" s="1"/>
  <c r="C79" i="1"/>
  <c r="C27" i="1" s="1"/>
  <c r="C32" i="1" s="1"/>
  <c r="H69" i="5"/>
  <c r="H27" i="5" s="1"/>
  <c r="C69" i="5"/>
  <c r="C27" i="5" s="1"/>
  <c r="H77" i="5" l="1"/>
  <c r="G77" i="5"/>
  <c r="F77" i="5"/>
  <c r="E77" i="5"/>
  <c r="D77" i="5"/>
  <c r="C77" i="5"/>
  <c r="H46" i="5"/>
  <c r="G46" i="5"/>
  <c r="F46" i="5"/>
  <c r="E46" i="5"/>
  <c r="D46" i="5"/>
  <c r="C46" i="5"/>
  <c r="H36" i="5"/>
  <c r="G36" i="5"/>
  <c r="F36" i="5"/>
  <c r="E36" i="5"/>
  <c r="D36" i="5"/>
  <c r="C36" i="5"/>
  <c r="H29" i="5"/>
  <c r="G29" i="5"/>
  <c r="F29" i="5"/>
  <c r="E29" i="5"/>
  <c r="D29" i="5"/>
  <c r="C29" i="5"/>
  <c r="D41" i="5" l="1"/>
  <c r="D51" i="5" s="1"/>
  <c r="D60" i="5" s="1"/>
  <c r="D17" i="5" s="1"/>
  <c r="C41" i="5"/>
  <c r="C51" i="5" s="1"/>
  <c r="C60" i="5" s="1"/>
  <c r="C17" i="5" s="1"/>
  <c r="F41" i="5"/>
  <c r="F51" i="5" s="1"/>
  <c r="F60" i="5" s="1"/>
  <c r="F17" i="5" s="1"/>
  <c r="E41" i="5"/>
  <c r="E51" i="5" s="1"/>
  <c r="E60" i="5" s="1"/>
  <c r="E17" i="5" s="1"/>
  <c r="G41" i="5"/>
  <c r="G51" i="5" s="1"/>
  <c r="G60" i="5" s="1"/>
  <c r="G17" i="5" s="1"/>
  <c r="H41" i="5"/>
  <c r="H51" i="5" s="1"/>
  <c r="H60" i="5" s="1"/>
  <c r="H17" i="5" s="1"/>
  <c r="C19" i="5" l="1"/>
  <c r="C21" i="5"/>
  <c r="D19" i="5"/>
  <c r="D21" i="5"/>
  <c r="H19" i="5" l="1"/>
  <c r="H21" i="5"/>
  <c r="F21" i="5"/>
  <c r="F19" i="5"/>
  <c r="E21" i="5"/>
  <c r="E19" i="5"/>
  <c r="G21" i="5"/>
  <c r="G19" i="5"/>
  <c r="H87" i="1" l="1"/>
  <c r="G87" i="1"/>
  <c r="F87" i="1"/>
  <c r="E87" i="1"/>
  <c r="D87" i="1"/>
  <c r="C87" i="1"/>
  <c r="C42" i="1" l="1"/>
  <c r="D42" i="1"/>
  <c r="E42" i="1"/>
  <c r="F42" i="1"/>
  <c r="G42" i="1"/>
  <c r="H42" i="1"/>
  <c r="D53" i="1" l="1"/>
  <c r="E53" i="1"/>
  <c r="F53" i="1"/>
  <c r="G53" i="1"/>
  <c r="H53" i="1"/>
  <c r="C53" i="1"/>
  <c r="H32" i="1"/>
  <c r="G32" i="1"/>
  <c r="G47" i="1" s="1"/>
  <c r="F32" i="1"/>
  <c r="F47" i="1" s="1"/>
  <c r="E32" i="1"/>
  <c r="E47" i="1" s="1"/>
  <c r="D32" i="1"/>
  <c r="D47" i="1" s="1"/>
  <c r="C47" i="1"/>
  <c r="H47" i="1" l="1"/>
  <c r="H59" i="1" s="1"/>
  <c r="H68" i="1" s="1"/>
  <c r="H17" i="1" s="1"/>
  <c r="C59" i="1"/>
  <c r="E59" i="1"/>
  <c r="G59" i="1"/>
  <c r="F59" i="1"/>
  <c r="D59" i="1"/>
  <c r="F68" i="1" l="1"/>
  <c r="F17" i="1" s="1"/>
  <c r="F19" i="1" s="1"/>
  <c r="G68" i="1"/>
  <c r="E68" i="1"/>
  <c r="D68" i="1"/>
  <c r="D21" i="1" s="1"/>
  <c r="C68" i="1"/>
  <c r="C17" i="1" l="1"/>
  <c r="C19" i="1" s="1"/>
  <c r="F21" i="1"/>
  <c r="E17" i="1"/>
  <c r="E19" i="1" s="1"/>
  <c r="G21" i="1"/>
  <c r="G17" i="1"/>
  <c r="G19" i="1" s="1"/>
  <c r="D17" i="1"/>
  <c r="D19" i="1" s="1"/>
  <c r="E21" i="1"/>
  <c r="C21" i="1"/>
  <c r="H21" i="1"/>
  <c r="H19" i="1"/>
</calcChain>
</file>

<file path=xl/comments1.xml><?xml version="1.0" encoding="utf-8"?>
<comments xmlns="http://schemas.openxmlformats.org/spreadsheetml/2006/main">
  <authors>
    <author>Anglim, Kieran</author>
  </authors>
  <commentList>
    <comment ref="D1558" authorId="0" shapeId="0">
      <text>
        <r>
          <rPr>
            <b/>
            <sz val="9"/>
            <color indexed="81"/>
            <rFont val="Tahoma"/>
            <family val="2"/>
          </rPr>
          <t>Anglim, Kieran:</t>
        </r>
        <r>
          <rPr>
            <sz val="9"/>
            <color indexed="81"/>
            <rFont val="Tahoma"/>
            <family val="2"/>
          </rPr>
          <t xml:space="preserve">
Confidential</t>
        </r>
      </text>
    </comment>
  </commentList>
</comments>
</file>

<file path=xl/sharedStrings.xml><?xml version="1.0" encoding="utf-8"?>
<sst xmlns="http://schemas.openxmlformats.org/spreadsheetml/2006/main" count="7290" uniqueCount="153">
  <si>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</si>
  <si>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</si>
  <si>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</si>
  <si>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</si>
  <si>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</si>
  <si>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</si>
  <si>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</si>
  <si>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</si>
  <si>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</si>
  <si>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</si>
  <si>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</si>
  <si>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Other costs of goods sold expenditure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</si>
  <si>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</si>
  <si>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</si>
  <si>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</si>
  <si>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</si>
  <si>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</si>
  <si>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</si>
  <si>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</si>
  <si>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</si>
  <si>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</si>
  <si>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</si>
  <si>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</si>
  <si>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</si>
  <si>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</si>
  <si>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</si>
  <si>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</si>
  <si>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</si>
  <si>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</si>
  <si>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</si>
  <si>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</si>
  <si>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</si>
  <si>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</si>
  <si>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Ausgrid</t>
  </si>
  <si>
    <t>AusNet (D)</t>
  </si>
  <si>
    <t>CitiPower</t>
  </si>
  <si>
    <t>Endeavour Energy</t>
  </si>
  <si>
    <t>Energex</t>
  </si>
  <si>
    <t>Ergon Energy</t>
  </si>
  <si>
    <t>Essential Energy</t>
  </si>
  <si>
    <t>Evoenergy Distribution</t>
  </si>
  <si>
    <t>Jemena Electricity</t>
  </si>
  <si>
    <t>Powercor Australia</t>
  </si>
  <si>
    <t>SA Power Networks</t>
  </si>
  <si>
    <t>TasNetworks (D)</t>
  </si>
  <si>
    <t>United Energy</t>
  </si>
  <si>
    <t>Network Service Provider</t>
  </si>
  <si>
    <t>DNSP</t>
  </si>
  <si>
    <t>TNSP</t>
  </si>
  <si>
    <t>TransGrid</t>
  </si>
  <si>
    <t>Powerlink</t>
  </si>
  <si>
    <t>ElectraNet</t>
  </si>
  <si>
    <t>TasNetworks (T)</t>
  </si>
  <si>
    <t>AusNet (T)</t>
  </si>
  <si>
    <t>Inflation Rate</t>
  </si>
  <si>
    <t>Total costs of goods sold expenditure</t>
  </si>
  <si>
    <t xml:space="preserve">Operating expenditure </t>
  </si>
  <si>
    <t>customer numbers at the end of the period</t>
  </si>
  <si>
    <t>customer numbers at the start of the period</t>
  </si>
  <si>
    <t>Customer numbers at the start of the period</t>
  </si>
  <si>
    <t>Customer numbers at the end of the period</t>
  </si>
  <si>
    <t>Exclusive</t>
  </si>
  <si>
    <t>Inclusive</t>
  </si>
  <si>
    <t>Other Expenditure</t>
  </si>
  <si>
    <r>
      <t xml:space="preserve">Source:
</t>
    </r>
    <r>
      <rPr>
        <sz val="10"/>
        <color theme="1"/>
        <rFont val="Calibri"/>
        <family val="2"/>
        <scheme val="minor"/>
      </rPr>
      <t>Annual RIN Financial - Income Statement - 2014, 2015, 2016, 2017, 2018, 2019</t>
    </r>
  </si>
  <si>
    <r>
      <t xml:space="preserve">Source:
</t>
    </r>
    <r>
      <rPr>
        <sz val="10"/>
        <color theme="1"/>
        <rFont val="Calibri"/>
        <family val="2"/>
        <scheme val="minor"/>
      </rPr>
      <t>Roll Forward Model - Nominal straight line depreciation - 2014, 2015, 2016, 2017, 2018, 2019</t>
    </r>
  </si>
  <si>
    <r>
      <t xml:space="preserve">Source:
</t>
    </r>
    <r>
      <rPr>
        <sz val="10"/>
        <color theme="1"/>
        <rFont val="Calibri"/>
        <family val="2"/>
        <scheme val="minor"/>
      </rPr>
      <t>Economic Benchmarking RIN - Revenue - 2014, 2015, 2016, 2017, 2018, 2019</t>
    </r>
  </si>
  <si>
    <r>
      <t xml:space="preserve">Source:
</t>
    </r>
    <r>
      <rPr>
        <sz val="10"/>
        <color theme="1"/>
        <rFont val="Calibri"/>
        <family val="2"/>
        <scheme val="minor"/>
      </rPr>
      <t>Annual RIN Non - Financial - STPIS - 2014, 2015, 2016, 2017, 2018, 2019</t>
    </r>
  </si>
  <si>
    <r>
      <t xml:space="preserve">Source:
</t>
    </r>
    <r>
      <rPr>
        <sz val="10"/>
        <color theme="1"/>
        <rFont val="Calibri"/>
        <family val="2"/>
        <scheme val="minor"/>
      </rPr>
      <t>Roll Forward Model - Opening RAB Balance - 2014, 2015, 2016, 2017, 2018, 2019</t>
    </r>
  </si>
  <si>
    <r>
      <t xml:space="preserve">Source:
</t>
    </r>
    <r>
      <rPr>
        <sz val="10"/>
        <color theme="1"/>
        <rFont val="Calibri"/>
        <family val="2"/>
        <scheme val="minor"/>
      </rPr>
      <t>Roll Forward Model - Inflation Rate - 2014, 2015, 2016, 2017, 2018, 2019</t>
    </r>
  </si>
  <si>
    <r>
      <t xml:space="preserve">Source:
</t>
    </r>
    <r>
      <rPr>
        <sz val="10"/>
        <color theme="1"/>
        <rFont val="Calibri"/>
        <family val="2"/>
        <scheme val="minor"/>
      </rPr>
      <t>TNSP Regulatory Accounts - 2014, 2015, 2016, 2017, 2018, 2019</t>
    </r>
  </si>
  <si>
    <r>
      <t xml:space="preserve">Source:
</t>
    </r>
    <r>
      <rPr>
        <sz val="10"/>
        <color theme="1"/>
        <rFont val="Calibri"/>
        <family val="2"/>
        <scheme val="minor"/>
      </rPr>
      <t xml:space="preserve">Roll Forward Model - Nominal straight line depreciation - 2014, 2015, 2016, 2017, 2018, 2019
Where not available  - Post Tax Revenue Model (Return on debt updates) - Nominal straight line depreciation - 2018, 2019 </t>
    </r>
  </si>
  <si>
    <r>
      <t xml:space="preserve">Source:
</t>
    </r>
    <r>
      <rPr>
        <sz val="10"/>
        <color theme="1"/>
        <rFont val="Calibri"/>
        <family val="2"/>
        <scheme val="minor"/>
      </rPr>
      <t>This is the cumulative total of all DNSPs in the TNSP's jurisdiction. DNSP Annual RIN Non - Financial - STPIS - 2014, 2015, 2016, 2017, 2018, 2019</t>
    </r>
  </si>
  <si>
    <t>Connection Point</t>
  </si>
  <si>
    <t>Total Connection Point</t>
  </si>
  <si>
    <t>Number of entry points</t>
  </si>
  <si>
    <t>Number of exit points</t>
  </si>
  <si>
    <t>Other revenue</t>
  </si>
  <si>
    <t>Other expenditure</t>
  </si>
  <si>
    <t>Prescribed transmission revenue</t>
  </si>
  <si>
    <t>Other Revenue</t>
  </si>
  <si>
    <t>EBIT per Customer ($)</t>
  </si>
  <si>
    <t>pre-tax real wacc</t>
  </si>
  <si>
    <t>pre-tax nominal wacc</t>
  </si>
  <si>
    <t>Summary</t>
  </si>
  <si>
    <t>Return on Assets</t>
  </si>
  <si>
    <t>Allowed rate of return</t>
  </si>
  <si>
    <t>Detailed calculations</t>
  </si>
  <si>
    <t>NSP</t>
  </si>
  <si>
    <t>Row Description</t>
  </si>
  <si>
    <t>Value</t>
  </si>
  <si>
    <t>Return on Assets - Nominal return - Inclusive of Incentive Schemes</t>
  </si>
  <si>
    <t>Return on Assets - Nominal return - Exclusive of Incentive Schemes</t>
  </si>
  <si>
    <t>Return on Assets - Real return - Inclusive of Incentive Schemes</t>
  </si>
  <si>
    <t>Return on Assets - Real return - Exclusive of Incentive Schemes</t>
  </si>
  <si>
    <t>EBIT per customer - Nominal return - Inclusive of Incentive Schemes</t>
  </si>
  <si>
    <t>EBIT per customer - Nominal return - Exclusive of Incentive Schemes</t>
  </si>
  <si>
    <t>EBIT per customer - Real return - Inclusive of Incentive Schemes</t>
  </si>
  <si>
    <t>EBIT per customer - Real return - Exclusive of Incentive Schemes</t>
  </si>
  <si>
    <t>EBIT per customer</t>
  </si>
  <si>
    <t>Allowed nominal rate of return</t>
  </si>
  <si>
    <t>Allowed real rate of return</t>
  </si>
  <si>
    <t>Gross proceeds from the sale of fixed assets</t>
  </si>
  <si>
    <t>Operating expenditure</t>
  </si>
  <si>
    <r>
      <t xml:space="preserve">Source:
</t>
    </r>
    <r>
      <rPr>
        <sz val="10"/>
        <color theme="1"/>
        <rFont val="Calibri"/>
        <family val="2"/>
        <scheme val="minor"/>
      </rPr>
      <t>Annual RIN Financial - Income Statement - 2014
Annual RIN Financial - Opex - 2015, 2016, 2017, 2018, 2019</t>
    </r>
  </si>
  <si>
    <t>Maintenance expenditure</t>
  </si>
  <si>
    <r>
      <t xml:space="preserve">Source: 
</t>
    </r>
    <r>
      <rPr>
        <sz val="10"/>
        <color theme="1"/>
        <rFont val="Calibri"/>
        <family val="2"/>
        <scheme val="minor"/>
      </rPr>
      <t xml:space="preserve">Roll Forward Model - Opening Regulatory Asset Base - 2014, 2015, 2016, 2017, 2018, 2019
Where not available  - Post Tax Revenue Model (Return on debt updates) - Opening Regulatory Asset Base - 2018, 2019 </t>
    </r>
  </si>
  <si>
    <r>
      <t xml:space="preserve">Source:
</t>
    </r>
    <r>
      <rPr>
        <sz val="10"/>
        <color theme="1"/>
        <rFont val="Calibri"/>
        <family val="2"/>
        <scheme val="minor"/>
      </rPr>
      <t xml:space="preserve">Roll Forward Model - Inflation Rate - 2014, 2015, 2016, 2017, 2018, 2019
Where not available  - Australian Bureau of Statistics - Inflation Rate - 2018, 2019 </t>
    </r>
  </si>
  <si>
    <t>2014 to 2019</t>
  </si>
  <si>
    <t>Calendar years</t>
  </si>
  <si>
    <t>2013-14 to 2018-19</t>
  </si>
  <si>
    <t>Financial years</t>
  </si>
  <si>
    <t>Sep 2020</t>
  </si>
  <si>
    <t>Data range/updates</t>
  </si>
  <si>
    <t>Publication date</t>
  </si>
  <si>
    <t>Version</t>
  </si>
  <si>
    <t>VERSION RECORD</t>
  </si>
  <si>
    <t>Data sources for the financial and non-financial information used to determine the profitability measures are listed in each of the worksheets.</t>
  </si>
  <si>
    <t>Sources</t>
  </si>
  <si>
    <t>Interpretation</t>
  </si>
  <si>
    <t>Introduction</t>
  </si>
  <si>
    <t>Electricity Network Service Provider</t>
  </si>
  <si>
    <t>Difference</t>
  </si>
  <si>
    <t>Returns from indexation of the RAB</t>
  </si>
  <si>
    <t>Returns from incentive scheme payments</t>
  </si>
  <si>
    <t>Opening RAB in common real dollar terms (for calculating real returns on assets)</t>
  </si>
  <si>
    <t>EBIT per customer - Including returns from indexation of the RAB</t>
  </si>
  <si>
    <t>EBIT per customer - Excluding returns from indexation of the RAB</t>
  </si>
  <si>
    <t>Nominal return on assets - Including returns from incentive scheme payments</t>
  </si>
  <si>
    <t>Nominal return on assets - Excluding returns from incentive scheme payments</t>
  </si>
  <si>
    <t>Returns on assets</t>
  </si>
  <si>
    <t xml:space="preserve">This workbook contains profitability reporting for the electricity distribution and transmission businesses regulated by the AER. </t>
  </si>
  <si>
    <t>Financial performance data</t>
  </si>
  <si>
    <t>Real return on assets - Including returns from incentive scheme payments</t>
  </si>
  <si>
    <t>Real return on assets - Excluding returns from incentive scheme payments</t>
  </si>
  <si>
    <t>EBIT per customer - Including returns from indexation of the RAB - Including returns from incentive scheme payments</t>
  </si>
  <si>
    <t>EBIT per customer - Including returns from indexation of the RAB - Excluding returns from incentive scheme payments</t>
  </si>
  <si>
    <t>EBIT per customer - Excluding returns from indexation of the RAB - Including returns from incentive scheme payments</t>
  </si>
  <si>
    <t>EBIT per customer - Excluding returns from indexation of the RAB - Excluding returns from incentive scheme payments</t>
  </si>
  <si>
    <t>Users can select options from the drop-down lists above to view detailed calculations for individual NSPs,  to view returns calculated including or excluding returns from RAB indexation and including or excluding returns from incentive scheme payments.</t>
  </si>
  <si>
    <t>Distribution Network Service Provider Profitability Reporting - Summary results</t>
  </si>
  <si>
    <t>Transmission Network Service Provider Profitability Reporting - Summary results</t>
  </si>
  <si>
    <t>Distribution Network Service Provider Profitability Reporting - Detailed calculations</t>
  </si>
  <si>
    <t>Transmission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</si>
  <si>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</si>
  <si>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</si>
  <si>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Return on assets explanatory note</t>
  </si>
  <si>
    <t>EBIT per customer explanatory note</t>
  </si>
  <si>
    <t>RAB multiples explanatory note</t>
  </si>
  <si>
    <t>There are a series of explanatory notes available on our website that include more detail on how we calculate and interpret the measures. We encourage stakeholders to use these notes. They are available here:</t>
  </si>
  <si>
    <t xml:space="preserve">The data covers the regulatory years from 2014 to 2019.  Victorian distribution businesses report on a calendar year basis, and so for these businesses the label 2015 refers to the year ending 31 December 2015. All other distribution businesses report on a financial year basis, and for these businesses the label 2015 refers to data collected for the year ending 30 June 2015. 
All profitability metrics relate to standard control services for electricity distribution networks and prescribed transmission services for electricity transmission networks.
Unless otherwise stated, all financial values are in nominal dollar terms.
</t>
  </si>
  <si>
    <t>Nominal return on assets- Including returns from indexation of the RAB</t>
  </si>
  <si>
    <t>Real return on assets- Excluding returns from indexation of the RAB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</si>
</sst>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 #,##0.00_);_(* \(#,##0.00\);_(* &quot;-&quot;??_);_(@_)"/>
    <numFmt numFmtId="166" formatCode="_-* #,##0_-;\-* #,##0_-;_-* &quot;-&quot;??_-;_-@_-"/>
    <numFmt numFmtId="167" formatCode="#,##0;[Black]\(#,##0\)"/>
    <numFmt numFmtId="168" formatCode="_(* #,##0_);_(* \(#,##0\);_(* &quot;-&quot;??_);_(@_)"/>
    <numFmt numFmtId="169" formatCode="_([$€-2]* #,##0.00_);_([$€-2]* \(#,##0.00\);_([$€-2]* &quot;-&quot;??_)"/>
  </numFmts>
  <fonts count="28">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b/>
      <sz val="9"/>
      <color indexed="81"/>
      <name val="Tahoma"/>
      <family val="2"/>
    </font>
    <font>
      <sz val="9"/>
      <color indexed="81"/>
      <name val="Tahoma"/>
      <family val="2"/>
    </font>
    <font>
      <b/>
      <sz val="12"/>
      <color theme="1"/>
      <name val="Calibri"/>
      <family val="2"/>
      <scheme val="minor"/>
    </font>
    <font>
      <b/>
      <sz val="16"/>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u/>
      <sz val="11"/>
      <color theme="10"/>
      <name val="Calibri"/>
      <family val="2"/>
      <scheme val="minor"/>
    </font>
    <font>
      <u/>
      <sz val="12"/>
      <color theme="10"/>
      <name val="Arial"/>
      <family val="2"/>
    </font>
  </fonts>
  <fills count="13">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s>
  <borders count="14">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right style="hair">
        <color theme="0" tint="-0.499984740745262"/>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xf numFmtId="169" fontId="13" fillId="0" borderId="0"/>
    <xf numFmtId="169" fontId="13" fillId="0" borderId="0"/>
    <xf numFmtId="0" fontId="15"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8" borderId="0">
      <alignment horizontal="left" vertical="center"/>
      <protection locked="0"/>
    </xf>
    <xf numFmtId="0" fontId="13" fillId="0" borderId="0" applyFill="0"/>
    <xf numFmtId="165" fontId="1" fillId="0" borderId="0" applyFont="0" applyFill="0" applyBorder="0" applyAlignment="0" applyProtection="0"/>
    <xf numFmtId="0" fontId="13" fillId="0" borderId="0"/>
    <xf numFmtId="0" fontId="13" fillId="9" borderId="0"/>
    <xf numFmtId="165" fontId="13" fillId="0" borderId="0" applyFont="0" applyFill="0" applyBorder="0" applyAlignment="0" applyProtection="0"/>
    <xf numFmtId="0" fontId="13" fillId="0" borderId="0"/>
    <xf numFmtId="164" fontId="13" fillId="10" borderId="0" applyNumberFormat="0" applyFont="0" applyBorder="0" applyAlignment="0">
      <alignment horizontal="right"/>
    </xf>
    <xf numFmtId="9" fontId="13" fillId="0" borderId="0" applyFont="0" applyFill="0" applyBorder="0" applyAlignment="0" applyProtection="0"/>
    <xf numFmtId="0" fontId="13" fillId="0" borderId="0"/>
    <xf numFmtId="165" fontId="1" fillId="0" borderId="0" applyFont="0" applyFill="0" applyBorder="0" applyAlignment="0" applyProtection="0"/>
    <xf numFmtId="165" fontId="1" fillId="0" borderId="0" applyFont="0" applyFill="0" applyBorder="0" applyAlignment="0" applyProtection="0"/>
    <xf numFmtId="165" fontId="13" fillId="0" borderId="0" applyFont="0" applyFill="0" applyBorder="0" applyAlignment="0" applyProtection="0"/>
    <xf numFmtId="164" fontId="13"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7" fillId="11" borderId="13" applyBorder="0" applyProtection="0">
      <alignment vertical="center"/>
    </xf>
    <xf numFmtId="0" fontId="13" fillId="0" borderId="0"/>
    <xf numFmtId="0" fontId="13" fillId="0" borderId="0"/>
    <xf numFmtId="0" fontId="26" fillId="0" borderId="0" applyNumberFormat="0" applyFill="0" applyBorder="0" applyAlignment="0" applyProtection="0"/>
  </cellStyleXfs>
  <cellXfs count="143">
    <xf numFmtId="0" fontId="0" fillId="0" borderId="0" xfId="0"/>
    <xf numFmtId="0" fontId="2" fillId="0" borderId="0" xfId="0" applyFont="1"/>
    <xf numFmtId="3" fontId="0" fillId="0" borderId="0" xfId="0" applyNumberFormat="1"/>
    <xf numFmtId="0" fontId="0" fillId="0" borderId="0" xfId="0" applyNumberFormat="1"/>
    <xf numFmtId="0" fontId="0" fillId="0" borderId="0" xfId="0"/>
    <xf numFmtId="166" fontId="0" fillId="0" borderId="0" xfId="0" applyNumberFormat="1"/>
    <xf numFmtId="0" fontId="3" fillId="0" borderId="1" xfId="0" applyFont="1" applyBorder="1"/>
    <xf numFmtId="0" fontId="4" fillId="3" borderId="8" xfId="0" applyFont="1" applyFill="1" applyBorder="1" applyAlignment="1">
      <alignment horizontal="center"/>
    </xf>
    <xf numFmtId="0" fontId="4" fillId="0" borderId="0" xfId="0" applyFont="1"/>
    <xf numFmtId="0" fontId="4" fillId="0" borderId="0" xfId="0" applyFont="1" applyAlignment="1">
      <alignment horizontal="center"/>
    </xf>
    <xf numFmtId="0" fontId="3" fillId="0" borderId="1" xfId="1" applyNumberFormat="1" applyFont="1" applyBorder="1"/>
    <xf numFmtId="167" fontId="4" fillId="0" borderId="0" xfId="1" applyNumberFormat="1" applyFont="1"/>
    <xf numFmtId="0" fontId="4" fillId="0" borderId="1" xfId="0" applyFont="1" applyBorder="1"/>
    <xf numFmtId="167" fontId="4" fillId="0" borderId="1" xfId="1" applyNumberFormat="1" applyFont="1" applyBorder="1"/>
    <xf numFmtId="166" fontId="4" fillId="0" borderId="0" xfId="1" applyNumberFormat="1" applyFont="1"/>
    <xf numFmtId="0" fontId="4" fillId="0" borderId="2" xfId="0" applyFont="1" applyBorder="1"/>
    <xf numFmtId="0" fontId="4" fillId="0" borderId="0" xfId="0" applyFont="1" applyBorder="1"/>
    <xf numFmtId="167" fontId="4" fillId="0" borderId="0" xfId="1" applyNumberFormat="1" applyFont="1" applyBorder="1"/>
    <xf numFmtId="0" fontId="4" fillId="0" borderId="9" xfId="0" applyFont="1" applyBorder="1"/>
    <xf numFmtId="167" fontId="4" fillId="0" borderId="9" xfId="1" applyNumberFormat="1" applyFont="1" applyBorder="1"/>
    <xf numFmtId="166" fontId="4" fillId="0" borderId="1" xfId="1" applyNumberFormat="1" applyFont="1" applyBorder="1"/>
    <xf numFmtId="0" fontId="3" fillId="0" borderId="9" xfId="0" applyFont="1" applyBorder="1"/>
    <xf numFmtId="10" fontId="4" fillId="0" borderId="1" xfId="2" applyNumberFormat="1" applyFont="1" applyBorder="1"/>
    <xf numFmtId="4" fontId="0" fillId="0" borderId="0" xfId="0" applyNumberFormat="1"/>
    <xf numFmtId="165" fontId="4" fillId="0" borderId="1" xfId="1" applyNumberFormat="1" applyFont="1" applyBorder="1"/>
    <xf numFmtId="10" fontId="4" fillId="0" borderId="0" xfId="2" applyNumberFormat="1" applyFont="1"/>
    <xf numFmtId="0" fontId="5" fillId="5" borderId="1" xfId="0" applyFont="1" applyFill="1" applyBorder="1"/>
    <xf numFmtId="0" fontId="4" fillId="4" borderId="0" xfId="0" applyFont="1" applyFill="1"/>
    <xf numFmtId="0" fontId="3" fillId="0" borderId="0" xfId="0" applyFont="1" applyBorder="1"/>
    <xf numFmtId="10" fontId="0" fillId="0" borderId="0" xfId="2" applyNumberFormat="1" applyFont="1"/>
    <xf numFmtId="168" fontId="0" fillId="0" borderId="0" xfId="0" applyNumberFormat="1"/>
    <xf numFmtId="165" fontId="0" fillId="0" borderId="0" xfId="1" applyFont="1"/>
    <xf numFmtId="2" fontId="0" fillId="0" borderId="0" xfId="0" applyNumberFormat="1"/>
    <xf numFmtId="0" fontId="3" fillId="0" borderId="10" xfId="0" applyFont="1" applyBorder="1"/>
    <xf numFmtId="0" fontId="5" fillId="4" borderId="0" xfId="0" applyFont="1" applyFill="1" applyBorder="1"/>
    <xf numFmtId="0" fontId="9" fillId="0" borderId="0" xfId="0" applyFont="1"/>
    <xf numFmtId="0" fontId="4" fillId="4" borderId="0" xfId="0" applyFont="1" applyFill="1" applyAlignment="1">
      <alignment horizontal="left" vertical="center" wrapText="1"/>
    </xf>
    <xf numFmtId="0" fontId="9" fillId="5" borderId="1" xfId="0" applyFont="1" applyFill="1" applyBorder="1"/>
    <xf numFmtId="0" fontId="10" fillId="6" borderId="1" xfId="0" applyFont="1" applyFill="1" applyBorder="1"/>
    <xf numFmtId="0" fontId="11" fillId="7" borderId="1" xfId="0" applyFont="1" applyFill="1" applyBorder="1"/>
    <xf numFmtId="0" fontId="12" fillId="7" borderId="1" xfId="0" applyFont="1" applyFill="1" applyBorder="1"/>
    <xf numFmtId="168" fontId="0" fillId="0" borderId="0" xfId="1" applyNumberFormat="1" applyFont="1"/>
    <xf numFmtId="168" fontId="4" fillId="0" borderId="0" xfId="1" applyNumberFormat="1" applyFont="1" applyBorder="1"/>
    <xf numFmtId="0" fontId="3" fillId="0" borderId="4" xfId="0" applyFont="1" applyBorder="1"/>
    <xf numFmtId="168" fontId="4" fillId="0" borderId="9" xfId="1" applyNumberFormat="1" applyFont="1" applyBorder="1"/>
    <xf numFmtId="10" fontId="4" fillId="0" borderId="0" xfId="2" applyNumberFormat="1" applyFont="1" applyFill="1"/>
    <xf numFmtId="167" fontId="4" fillId="0" borderId="2" xfId="1" applyNumberFormat="1" applyFont="1" applyFill="1" applyBorder="1" applyAlignment="1">
      <alignment horizontal="right"/>
    </xf>
    <xf numFmtId="167" fontId="4" fillId="0" borderId="1" xfId="1" applyNumberFormat="1" applyFont="1" applyFill="1" applyBorder="1"/>
    <xf numFmtId="0" fontId="3" fillId="0" borderId="9" xfId="0" applyFont="1" applyFill="1" applyBorder="1"/>
    <xf numFmtId="168" fontId="4" fillId="0" borderId="9" xfId="1" applyNumberFormat="1" applyFont="1" applyFill="1" applyBorder="1"/>
    <xf numFmtId="168" fontId="2" fillId="0" borderId="0" xfId="1" applyNumberFormat="1" applyFont="1"/>
    <xf numFmtId="167" fontId="4" fillId="0" borderId="0" xfId="0" applyNumberFormat="1" applyFont="1"/>
    <xf numFmtId="0" fontId="0" fillId="0" borderId="0" xfId="0"/>
    <xf numFmtId="3" fontId="0" fillId="0" borderId="0" xfId="0" applyNumberFormat="1"/>
    <xf numFmtId="0" fontId="3" fillId="5" borderId="8" xfId="0" applyFont="1" applyFill="1" applyBorder="1" applyAlignment="1">
      <alignment horizontal="center"/>
    </xf>
    <xf numFmtId="0" fontId="13" fillId="0" borderId="0" xfId="43"/>
    <xf numFmtId="0" fontId="13" fillId="9" borderId="0" xfId="43" applyFill="1"/>
    <xf numFmtId="0" fontId="13" fillId="9" borderId="0" xfId="43" applyFill="1" applyAlignment="1">
      <alignment wrapText="1"/>
    </xf>
    <xf numFmtId="0" fontId="13" fillId="4" borderId="0" xfId="43" applyFill="1"/>
    <xf numFmtId="17" fontId="13" fillId="4" borderId="0" xfId="43" quotePrefix="1" applyNumberFormat="1" applyFont="1" applyFill="1" applyBorder="1"/>
    <xf numFmtId="0" fontId="13" fillId="4" borderId="0" xfId="43" applyFont="1" applyFill="1" applyBorder="1" applyAlignment="1">
      <alignment horizontal="left"/>
    </xf>
    <xf numFmtId="0" fontId="13" fillId="4" borderId="0" xfId="43" applyFont="1" applyFill="1"/>
    <xf numFmtId="0" fontId="13" fillId="0" borderId="0" xfId="44"/>
    <xf numFmtId="17" fontId="13" fillId="4" borderId="0" xfId="44" quotePrefix="1" applyNumberFormat="1" applyFont="1" applyFill="1" applyBorder="1"/>
    <xf numFmtId="49" fontId="13" fillId="4" borderId="0" xfId="44" quotePrefix="1" applyNumberFormat="1" applyFont="1" applyFill="1" applyBorder="1"/>
    <xf numFmtId="0" fontId="13" fillId="4" borderId="0" xfId="44" applyFont="1" applyFill="1" applyBorder="1" applyAlignment="1">
      <alignment horizontal="left"/>
    </xf>
    <xf numFmtId="0" fontId="13" fillId="4" borderId="0" xfId="44" applyFont="1" applyFill="1" applyBorder="1"/>
    <xf numFmtId="0" fontId="13" fillId="0" borderId="0" xfId="44" applyFont="1" applyFill="1"/>
    <xf numFmtId="0" fontId="13" fillId="4" borderId="2" xfId="43" applyFont="1" applyFill="1" applyBorder="1"/>
    <xf numFmtId="0" fontId="18" fillId="4" borderId="0" xfId="43" applyFont="1" applyFill="1"/>
    <xf numFmtId="0" fontId="19" fillId="4" borderId="0" xfId="43" applyFont="1" applyFill="1"/>
    <xf numFmtId="0" fontId="17" fillId="4" borderId="0" xfId="43" applyFont="1" applyFill="1"/>
    <xf numFmtId="0" fontId="13" fillId="4" borderId="0" xfId="44" applyFill="1"/>
    <xf numFmtId="0" fontId="18" fillId="4" borderId="0" xfId="44" applyFont="1" applyFill="1"/>
    <xf numFmtId="0" fontId="13" fillId="4" borderId="0" xfId="44" applyFont="1" applyFill="1"/>
    <xf numFmtId="0" fontId="19" fillId="4" borderId="0" xfId="44" applyFont="1" applyFill="1"/>
    <xf numFmtId="0" fontId="19" fillId="0" borderId="0" xfId="44" applyFont="1"/>
    <xf numFmtId="0" fontId="13" fillId="12" borderId="2" xfId="43" applyFill="1" applyBorder="1"/>
    <xf numFmtId="0" fontId="13" fillId="12" borderId="0" xfId="43" applyFill="1" applyBorder="1"/>
    <xf numFmtId="0" fontId="13" fillId="12" borderId="0" xfId="43" applyFill="1"/>
    <xf numFmtId="0" fontId="19" fillId="12" borderId="0" xfId="43" applyFont="1" applyFill="1" applyBorder="1"/>
    <xf numFmtId="0" fontId="20" fillId="12" borderId="0" xfId="43" applyFont="1" applyFill="1"/>
    <xf numFmtId="0" fontId="21" fillId="12" borderId="0" xfId="43" applyFont="1" applyFill="1" applyBorder="1"/>
    <xf numFmtId="0" fontId="13" fillId="12" borderId="4" xfId="43" applyFill="1" applyBorder="1"/>
    <xf numFmtId="0" fontId="22" fillId="4" borderId="0" xfId="43" applyFont="1" applyFill="1" applyAlignment="1">
      <alignment vertical="center"/>
    </xf>
    <xf numFmtId="0" fontId="23" fillId="4" borderId="0" xfId="43" applyFont="1" applyFill="1" applyAlignment="1">
      <alignment vertical="center"/>
    </xf>
    <xf numFmtId="0" fontId="24" fillId="9" borderId="0" xfId="43" applyFont="1" applyFill="1"/>
    <xf numFmtId="0" fontId="23" fillId="9" borderId="0" xfId="43" applyFont="1" applyFill="1" applyAlignment="1">
      <alignment vertical="center"/>
    </xf>
    <xf numFmtId="0" fontId="25" fillId="9" borderId="0" xfId="43" applyFont="1" applyFill="1"/>
    <xf numFmtId="0" fontId="13" fillId="9" borderId="0" xfId="43" applyFont="1" applyFill="1"/>
    <xf numFmtId="0" fontId="18" fillId="4" borderId="0" xfId="44" applyFont="1" applyFill="1" applyAlignment="1">
      <alignment horizontal="left" vertical="center" wrapText="1"/>
    </xf>
    <xf numFmtId="0" fontId="3" fillId="0" borderId="1" xfId="0" applyFont="1" applyFill="1" applyBorder="1"/>
    <xf numFmtId="0" fontId="4" fillId="0" borderId="0" xfId="0" applyFont="1" applyFill="1"/>
    <xf numFmtId="0" fontId="4" fillId="0" borderId="1" xfId="0" applyFont="1" applyFill="1" applyBorder="1"/>
    <xf numFmtId="0" fontId="3" fillId="0" borderId="10" xfId="0" applyFont="1" applyFill="1" applyBorder="1"/>
    <xf numFmtId="0" fontId="3" fillId="0" borderId="0" xfId="0" applyFont="1" applyFill="1" applyBorder="1"/>
    <xf numFmtId="0" fontId="18" fillId="4" borderId="0" xfId="44" applyFont="1" applyFill="1" applyAlignment="1">
      <alignment horizontal="left" vertical="center" wrapText="1"/>
    </xf>
    <xf numFmtId="0" fontId="0" fillId="0" borderId="0" xfId="0" applyAlignment="1">
      <alignment horizontal="left" vertical="center" wrapText="1"/>
    </xf>
    <xf numFmtId="2" fontId="0" fillId="0" borderId="0" xfId="0" applyNumberFormat="1" applyProtection="1"/>
    <xf numFmtId="2" fontId="0" fillId="0" borderId="0" xfId="1" applyNumberFormat="1" applyFont="1" applyProtection="1"/>
    <xf numFmtId="2" fontId="6" fillId="0" borderId="0" xfId="0" applyNumberFormat="1" applyFont="1" applyProtection="1"/>
    <xf numFmtId="0" fontId="23" fillId="4" borderId="0" xfId="43" applyFont="1" applyFill="1" applyAlignment="1">
      <alignment horizontal="center" vertical="center"/>
    </xf>
    <xf numFmtId="0" fontId="18" fillId="4" borderId="0" xfId="44" applyFont="1" applyFill="1" applyAlignment="1">
      <alignment horizontal="left" vertical="center" wrapText="1"/>
    </xf>
    <xf numFmtId="0" fontId="18" fillId="4" borderId="0" xfId="44" applyFont="1" applyFill="1" applyAlignment="1">
      <alignment horizontal="left" vertical="top" wrapText="1"/>
    </xf>
    <xf numFmtId="0" fontId="22" fillId="4" borderId="0" xfId="43" applyFont="1" applyFill="1" applyAlignment="1">
      <alignment horizontal="center" vertical="center"/>
    </xf>
    <xf numFmtId="0" fontId="0" fillId="0" borderId="0" xfId="0"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1" xfId="0" applyFont="1" applyFill="1" applyBorder="1" applyAlignment="1">
      <alignment horizontal="left" wrapText="1"/>
    </xf>
    <xf numFmtId="0" fontId="4" fillId="2" borderId="0" xfId="0" applyFont="1" applyFill="1" applyBorder="1" applyAlignment="1">
      <alignment horizontal="left" wrapText="1"/>
    </xf>
    <xf numFmtId="0" fontId="4" fillId="2" borderId="12"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2" xfId="0" applyFont="1" applyFill="1" applyBorder="1" applyAlignment="1">
      <alignment horizontal="left" vertical="center" wrapText="1"/>
    </xf>
    <xf numFmtId="0" fontId="0" fillId="0" borderId="2" xfId="0" applyBorder="1" applyAlignment="1"/>
    <xf numFmtId="0" fontId="3" fillId="2" borderId="3" xfId="0" applyFont="1" applyFill="1" applyBorder="1" applyAlignment="1">
      <alignment horizontal="left"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applyAlignment="1">
      <alignment horizontal="left"/>
    </xf>
    <xf numFmtId="0" fontId="3" fillId="2" borderId="7" xfId="0" applyFont="1" applyFill="1" applyBorder="1" applyAlignment="1">
      <alignment horizontal="left"/>
    </xf>
    <xf numFmtId="0" fontId="3" fillId="2" borderId="11" xfId="0" applyFont="1" applyFill="1" applyBorder="1" applyAlignment="1">
      <alignment horizontal="left" wrapText="1"/>
    </xf>
    <xf numFmtId="0" fontId="3" fillId="2" borderId="0" xfId="0" applyFont="1" applyFill="1" applyBorder="1" applyAlignment="1">
      <alignment horizontal="left"/>
    </xf>
    <xf numFmtId="0" fontId="3" fillId="2" borderId="12" xfId="0" applyFont="1" applyFill="1" applyBorder="1" applyAlignment="1">
      <alignment horizontal="left"/>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2" xfId="0" applyFont="1" applyFill="1" applyBorder="1" applyAlignment="1">
      <alignment horizontal="left" vertical="top"/>
    </xf>
    <xf numFmtId="0" fontId="3" fillId="2" borderId="7" xfId="0" applyFont="1" applyFill="1" applyBorder="1" applyAlignment="1">
      <alignment horizontal="left" vertical="top"/>
    </xf>
    <xf numFmtId="0" fontId="27" fillId="0" borderId="0" xfId="45" applyFont="1" applyAlignment="1">
      <alignment horizontal="left" vertical="center"/>
    </xf>
  </cellXfs>
  <cellStyles count="46">
    <cellStyle name=" 1" xfId="4"/>
    <cellStyle name=" 1 2" xfId="6"/>
    <cellStyle name=" 1 2 2" xfId="8"/>
    <cellStyle name=" 1 3" xfId="5"/>
    <cellStyle name=" 1 3 2" xfId="25"/>
    <cellStyle name=" 1 4" xfId="7"/>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Blockout 2" xfId="33"/>
    <cellStyle name="Blockout 2 2" xfId="39"/>
    <cellStyle name="Comma" xfId="1" builtinId="3"/>
    <cellStyle name="Comma 2" xfId="3"/>
    <cellStyle name="Comma 2 2" xfId="36"/>
    <cellStyle name="Comma 3" xfId="31"/>
    <cellStyle name="Comma 3 2" xfId="38"/>
    <cellStyle name="Comma 4" xfId="28"/>
    <cellStyle name="Comma 4 2" xfId="37"/>
    <cellStyle name="Comma 5" xfId="40"/>
    <cellStyle name="Comma 6" xfId="41"/>
    <cellStyle name="dms_3" xfId="42"/>
    <cellStyle name="Hyperlink" xfId="45" builtinId="8"/>
    <cellStyle name="Normal" xfId="0" builtinId="0"/>
    <cellStyle name="Normal 10" xfId="32"/>
    <cellStyle name="Normal 114" xfId="27"/>
    <cellStyle name="Normal 2" xfId="29"/>
    <cellStyle name="Normal 3" xfId="35"/>
    <cellStyle name="Normal 36" xfId="43"/>
    <cellStyle name="Normal 36 2" xfId="44"/>
    <cellStyle name="Normal 51" xfId="30"/>
    <cellStyle name="Percent" xfId="2" builtinId="5"/>
    <cellStyle name="Percent 2" xfId="34"/>
    <cellStyle name="RIN_TB2" xfId="26"/>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tableStyleElement type="headerRow" dxfId="2"/>
    </tableStyle>
    <tableStyle name="Slicer Style 2" pivot="0" table="0" count="1">
      <tableStyleElement type="wholeTable" dxfId="1"/>
    </tableStyle>
    <tableStyle name="Slicer Style 3" pivot="0" table="0" count="4">
      <tableStyleElement type="headerRow" dxfId="0"/>
    </tableStyle>
  </tableStyle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er.gov.au/node/72030" TargetMode="External"/><Relationship Id="rId2" Type="http://schemas.openxmlformats.org/officeDocument/2006/relationships/hyperlink" Target="https://www.aer.gov.au/node/72028" TargetMode="External"/><Relationship Id="rId1" Type="http://schemas.openxmlformats.org/officeDocument/2006/relationships/hyperlink" Target="https://www.aer.gov.au/node/7202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97"/>
  <sheetViews>
    <sheetView showGridLines="0" tabSelected="1" view="pageBreakPreview" zoomScale="85" zoomScaleNormal="100" zoomScaleSheetLayoutView="85" workbookViewId="0">
      <selection activeCell="G14" sqref="G14"/>
    </sheetView>
  </sheetViews>
  <sheetFormatPr defaultColWidth="9.21875" defaultRowHeight="13.2"/>
  <cols>
    <col min="1" max="1" width="2.21875" style="55" customWidth="1"/>
    <col min="2" max="2" width="10.5546875" style="55" customWidth="1"/>
    <col min="3" max="3" width="8.21875" style="55" customWidth="1"/>
    <col min="4" max="4" width="11.77734375" style="55" customWidth="1"/>
    <col min="5" max="8" width="9.21875" style="55"/>
    <col min="9" max="9" width="11" style="55" customWidth="1"/>
    <col min="10" max="10" width="11.21875" style="55" bestFit="1" customWidth="1"/>
    <col min="11" max="16" width="9.21875" style="55"/>
    <col min="17" max="17" width="11.77734375" style="55" customWidth="1"/>
    <col min="18" max="16384" width="9.21875" style="55"/>
  </cols>
  <sheetData>
    <row r="1" spans="1:17" ht="44.25" customHeight="1">
      <c r="A1" s="56"/>
      <c r="B1" s="56"/>
      <c r="D1" s="89"/>
      <c r="E1" s="88"/>
      <c r="F1" s="87"/>
      <c r="G1" s="56"/>
      <c r="H1" s="56"/>
      <c r="I1" s="56"/>
      <c r="J1" s="56"/>
      <c r="K1" s="86"/>
      <c r="L1" s="56"/>
      <c r="M1" s="56"/>
      <c r="N1" s="56"/>
      <c r="O1" s="56"/>
      <c r="P1" s="56"/>
    </row>
    <row r="2" spans="1:17" ht="44.25" customHeight="1">
      <c r="B2" s="85"/>
      <c r="C2" s="101" t="s">
        <v>121</v>
      </c>
      <c r="D2" s="101"/>
      <c r="E2" s="101"/>
      <c r="F2" s="101"/>
      <c r="G2" s="101"/>
      <c r="H2" s="101"/>
      <c r="I2" s="101"/>
      <c r="J2" s="101"/>
      <c r="K2" s="101"/>
      <c r="L2" s="101"/>
      <c r="M2" s="101"/>
      <c r="N2" s="101"/>
      <c r="O2" s="101"/>
      <c r="P2" s="101"/>
      <c r="Q2" s="85"/>
    </row>
    <row r="3" spans="1:17" ht="55.05" customHeight="1">
      <c r="B3" s="84"/>
      <c r="C3" s="104" t="s">
        <v>132</v>
      </c>
      <c r="D3" s="104"/>
      <c r="E3" s="104"/>
      <c r="F3" s="104"/>
      <c r="G3" s="104"/>
      <c r="H3" s="104"/>
      <c r="I3" s="104"/>
      <c r="J3" s="104"/>
      <c r="K3" s="104"/>
      <c r="L3" s="104"/>
      <c r="M3" s="104"/>
      <c r="N3" s="104"/>
      <c r="O3" s="104"/>
      <c r="P3" s="104"/>
      <c r="Q3" s="84"/>
    </row>
    <row r="4" spans="1:17">
      <c r="A4" s="56"/>
      <c r="B4" s="56"/>
      <c r="C4" s="56"/>
      <c r="D4" s="56"/>
      <c r="E4" s="56"/>
      <c r="F4" s="56"/>
      <c r="G4" s="56"/>
      <c r="H4" s="56"/>
      <c r="I4" s="56"/>
      <c r="J4" s="56"/>
      <c r="K4" s="56"/>
      <c r="L4" s="56"/>
      <c r="M4" s="56"/>
      <c r="N4" s="56"/>
      <c r="O4" s="56"/>
      <c r="P4" s="56"/>
    </row>
    <row r="5" spans="1:17">
      <c r="A5" s="56"/>
      <c r="B5" s="83"/>
      <c r="C5" s="83"/>
      <c r="D5" s="83"/>
      <c r="E5" s="83"/>
      <c r="F5" s="83"/>
      <c r="G5" s="83"/>
      <c r="H5" s="83"/>
      <c r="I5" s="83"/>
      <c r="J5" s="83"/>
      <c r="K5" s="83"/>
      <c r="L5" s="83"/>
      <c r="M5" s="83"/>
      <c r="N5" s="83"/>
      <c r="O5" s="83"/>
      <c r="P5" s="83"/>
    </row>
    <row r="6" spans="1:17" ht="27.6">
      <c r="A6" s="56"/>
      <c r="B6" s="82" t="s">
        <v>120</v>
      </c>
      <c r="C6" s="78"/>
      <c r="D6" s="78"/>
      <c r="E6" s="78"/>
      <c r="F6" s="78"/>
      <c r="G6" s="79"/>
      <c r="H6" s="78"/>
      <c r="I6" s="81"/>
      <c r="J6" s="79"/>
      <c r="K6" s="78"/>
      <c r="L6" s="78"/>
      <c r="M6" s="79"/>
      <c r="N6" s="79"/>
      <c r="O6" s="78"/>
      <c r="P6" s="78"/>
    </row>
    <row r="7" spans="1:17" ht="15.6">
      <c r="A7" s="56"/>
      <c r="B7" s="78"/>
      <c r="C7" s="78"/>
      <c r="D7" s="78"/>
      <c r="E7" s="78"/>
      <c r="F7" s="78"/>
      <c r="G7" s="79"/>
      <c r="H7" s="78"/>
      <c r="I7" s="80"/>
      <c r="J7" s="79"/>
      <c r="K7" s="78"/>
      <c r="L7" s="78"/>
      <c r="M7" s="78"/>
      <c r="N7" s="78"/>
      <c r="O7" s="78"/>
      <c r="P7" s="78"/>
    </row>
    <row r="8" spans="1:17">
      <c r="A8" s="56"/>
      <c r="B8" s="77"/>
      <c r="C8" s="77"/>
      <c r="D8" s="77"/>
      <c r="E8" s="77"/>
      <c r="F8" s="77"/>
      <c r="G8" s="77"/>
      <c r="H8" s="77"/>
      <c r="I8" s="77"/>
      <c r="J8" s="77"/>
      <c r="K8" s="77"/>
      <c r="L8" s="77"/>
      <c r="M8" s="77"/>
      <c r="N8" s="77"/>
      <c r="O8" s="77"/>
      <c r="P8" s="77"/>
    </row>
    <row r="9" spans="1:17">
      <c r="A9" s="56"/>
      <c r="B9" s="56"/>
      <c r="C9" s="56"/>
      <c r="D9" s="56"/>
      <c r="E9" s="56"/>
      <c r="F9" s="56"/>
      <c r="G9" s="56"/>
      <c r="H9" s="56"/>
      <c r="I9" s="56"/>
      <c r="J9" s="56"/>
      <c r="K9" s="56"/>
      <c r="L9" s="56"/>
      <c r="M9" s="56"/>
      <c r="N9" s="56"/>
      <c r="O9" s="56"/>
      <c r="P9" s="56"/>
    </row>
    <row r="10" spans="1:17" ht="33" customHeight="1">
      <c r="A10" s="56"/>
      <c r="B10" s="56"/>
      <c r="C10" s="102" t="s">
        <v>131</v>
      </c>
      <c r="D10" s="102"/>
      <c r="E10" s="102"/>
      <c r="F10" s="102"/>
      <c r="G10" s="102"/>
      <c r="H10" s="102"/>
      <c r="I10" s="102"/>
      <c r="J10" s="102"/>
      <c r="K10" s="102"/>
      <c r="L10" s="102"/>
      <c r="M10" s="102"/>
      <c r="N10" s="102"/>
      <c r="O10" s="102"/>
      <c r="P10" s="102"/>
    </row>
    <row r="11" spans="1:17" ht="33" customHeight="1">
      <c r="A11" s="56"/>
      <c r="B11" s="56"/>
      <c r="C11" s="102" t="s">
        <v>149</v>
      </c>
      <c r="D11" s="105"/>
      <c r="E11" s="105"/>
      <c r="F11" s="105"/>
      <c r="G11" s="105"/>
      <c r="H11" s="105"/>
      <c r="I11" s="105"/>
      <c r="J11" s="105"/>
      <c r="K11" s="105"/>
      <c r="L11" s="105"/>
      <c r="M11" s="105"/>
      <c r="N11" s="105"/>
      <c r="O11" s="90"/>
      <c r="P11" s="90"/>
    </row>
    <row r="12" spans="1:17" ht="33" customHeight="1">
      <c r="A12" s="56"/>
      <c r="B12" s="56"/>
      <c r="C12" s="142" t="s">
        <v>146</v>
      </c>
      <c r="D12" s="142"/>
      <c r="E12" s="142"/>
      <c r="F12" s="142"/>
      <c r="H12" s="97"/>
      <c r="I12" s="97"/>
      <c r="J12" s="97"/>
      <c r="K12" s="97"/>
      <c r="L12" s="97"/>
      <c r="M12" s="97"/>
      <c r="N12" s="97"/>
      <c r="O12" s="96"/>
      <c r="P12" s="96"/>
    </row>
    <row r="13" spans="1:17" ht="33" customHeight="1">
      <c r="A13" s="56"/>
      <c r="B13" s="56"/>
      <c r="C13" s="142" t="s">
        <v>147</v>
      </c>
      <c r="D13" s="142"/>
      <c r="E13" s="142"/>
      <c r="F13" s="142"/>
      <c r="H13" s="97"/>
      <c r="I13" s="97"/>
      <c r="J13" s="97"/>
      <c r="K13" s="97"/>
      <c r="L13" s="97"/>
      <c r="M13" s="97"/>
      <c r="N13" s="97"/>
      <c r="O13" s="96"/>
      <c r="P13" s="96"/>
    </row>
    <row r="14" spans="1:17" ht="33" customHeight="1">
      <c r="A14" s="56"/>
      <c r="B14" s="56"/>
      <c r="C14" s="142" t="s">
        <v>148</v>
      </c>
      <c r="D14" s="142"/>
      <c r="E14" s="142"/>
      <c r="F14" s="142"/>
      <c r="H14" s="97"/>
      <c r="I14" s="97"/>
      <c r="J14" s="97"/>
      <c r="K14" s="97"/>
      <c r="L14" s="97"/>
      <c r="M14" s="97"/>
      <c r="N14" s="97"/>
      <c r="O14" s="96"/>
      <c r="P14" s="96"/>
    </row>
    <row r="15" spans="1:17" ht="26.25" customHeight="1">
      <c r="A15" s="56"/>
      <c r="B15" s="56"/>
      <c r="C15" s="76" t="s">
        <v>119</v>
      </c>
      <c r="D15" s="62"/>
      <c r="E15" s="62"/>
      <c r="F15" s="62"/>
      <c r="G15" s="62"/>
      <c r="H15" s="62"/>
      <c r="I15" s="62"/>
      <c r="J15" s="62"/>
      <c r="K15" s="62"/>
      <c r="L15" s="62"/>
      <c r="M15" s="62"/>
      <c r="N15" s="62"/>
      <c r="O15" s="62"/>
      <c r="P15" s="62"/>
    </row>
    <row r="16" spans="1:17" ht="27.75" customHeight="1">
      <c r="A16" s="56"/>
      <c r="B16" s="56"/>
      <c r="C16" s="103" t="s">
        <v>150</v>
      </c>
      <c r="D16" s="103"/>
      <c r="E16" s="103"/>
      <c r="F16" s="103"/>
      <c r="G16" s="103"/>
      <c r="H16" s="103"/>
      <c r="I16" s="103"/>
      <c r="J16" s="103"/>
      <c r="K16" s="103"/>
      <c r="L16" s="103"/>
      <c r="M16" s="103"/>
      <c r="N16" s="103"/>
      <c r="O16" s="103"/>
      <c r="P16" s="103"/>
    </row>
    <row r="17" spans="1:16" ht="15.75" customHeight="1">
      <c r="A17" s="56"/>
      <c r="B17" s="56"/>
      <c r="C17" s="103"/>
      <c r="D17" s="103"/>
      <c r="E17" s="103"/>
      <c r="F17" s="103"/>
      <c r="G17" s="103"/>
      <c r="H17" s="103"/>
      <c r="I17" s="103"/>
      <c r="J17" s="103"/>
      <c r="K17" s="103"/>
      <c r="L17" s="103"/>
      <c r="M17" s="103"/>
      <c r="N17" s="103"/>
      <c r="O17" s="103"/>
      <c r="P17" s="103"/>
    </row>
    <row r="18" spans="1:16" ht="30" customHeight="1">
      <c r="A18" s="56"/>
      <c r="B18" s="56"/>
      <c r="C18" s="103"/>
      <c r="D18" s="103"/>
      <c r="E18" s="103"/>
      <c r="F18" s="103"/>
      <c r="G18" s="103"/>
      <c r="H18" s="103"/>
      <c r="I18" s="103"/>
      <c r="J18" s="103"/>
      <c r="K18" s="103"/>
      <c r="L18" s="103"/>
      <c r="M18" s="103"/>
      <c r="N18" s="103"/>
      <c r="O18" s="103"/>
      <c r="P18" s="103"/>
    </row>
    <row r="19" spans="1:16" ht="15.75" customHeight="1">
      <c r="A19" s="56"/>
      <c r="B19" s="56"/>
      <c r="C19" s="103"/>
      <c r="D19" s="103"/>
      <c r="E19" s="103"/>
      <c r="F19" s="103"/>
      <c r="G19" s="103"/>
      <c r="H19" s="103"/>
      <c r="I19" s="103"/>
      <c r="J19" s="103"/>
      <c r="K19" s="103"/>
      <c r="L19" s="103"/>
      <c r="M19" s="103"/>
      <c r="N19" s="103"/>
      <c r="O19" s="103"/>
      <c r="P19" s="103"/>
    </row>
    <row r="20" spans="1:16" ht="48.75" customHeight="1">
      <c r="A20" s="56"/>
      <c r="B20" s="56"/>
      <c r="C20" s="103"/>
      <c r="D20" s="103"/>
      <c r="E20" s="103"/>
      <c r="F20" s="103"/>
      <c r="G20" s="103"/>
      <c r="H20" s="103"/>
      <c r="I20" s="103"/>
      <c r="J20" s="103"/>
      <c r="K20" s="103"/>
      <c r="L20" s="103"/>
      <c r="M20" s="103"/>
      <c r="N20" s="103"/>
      <c r="O20" s="103"/>
      <c r="P20" s="103"/>
    </row>
    <row r="21" spans="1:16" ht="15.6">
      <c r="A21" s="56"/>
      <c r="B21" s="56"/>
      <c r="C21" s="75"/>
      <c r="D21" s="73"/>
      <c r="E21" s="73"/>
      <c r="F21" s="73"/>
      <c r="G21" s="73"/>
      <c r="H21" s="73"/>
      <c r="I21" s="73"/>
      <c r="J21" s="73"/>
      <c r="K21" s="73"/>
      <c r="L21" s="72"/>
      <c r="M21" s="72"/>
      <c r="N21" s="72"/>
      <c r="O21" s="72"/>
      <c r="P21" s="72"/>
    </row>
    <row r="22" spans="1:16" ht="15.6">
      <c r="A22" s="56"/>
      <c r="B22" s="56"/>
      <c r="C22" s="75" t="s">
        <v>118</v>
      </c>
      <c r="D22" s="74"/>
      <c r="E22" s="74"/>
      <c r="F22" s="74"/>
      <c r="G22" s="74"/>
      <c r="H22" s="74"/>
      <c r="I22" s="74"/>
      <c r="J22" s="74"/>
      <c r="K22" s="73"/>
      <c r="L22" s="72"/>
      <c r="M22" s="72"/>
      <c r="N22" s="72"/>
      <c r="O22" s="72"/>
      <c r="P22" s="72"/>
    </row>
    <row r="23" spans="1:16" ht="36" customHeight="1">
      <c r="A23" s="56"/>
      <c r="B23" s="56"/>
      <c r="C23" s="103" t="s">
        <v>117</v>
      </c>
      <c r="D23" s="103"/>
      <c r="E23" s="103"/>
      <c r="F23" s="103"/>
      <c r="G23" s="103"/>
      <c r="H23" s="103"/>
      <c r="I23" s="103"/>
      <c r="J23" s="103"/>
      <c r="K23" s="103"/>
      <c r="L23" s="103"/>
      <c r="M23" s="103"/>
      <c r="N23" s="103"/>
      <c r="O23" s="103"/>
      <c r="P23" s="103"/>
    </row>
    <row r="24" spans="1:16" ht="15">
      <c r="A24" s="56"/>
      <c r="B24" s="56"/>
      <c r="C24" s="71"/>
      <c r="D24" s="61"/>
      <c r="E24" s="61"/>
      <c r="F24" s="61"/>
      <c r="G24" s="61"/>
      <c r="H24" s="61"/>
      <c r="I24" s="61"/>
      <c r="J24" s="69"/>
      <c r="K24" s="69"/>
      <c r="L24" s="58"/>
      <c r="M24" s="58"/>
      <c r="N24" s="58"/>
      <c r="O24" s="58"/>
      <c r="P24" s="58"/>
    </row>
    <row r="25" spans="1:16" ht="15.6">
      <c r="A25" s="56"/>
      <c r="B25" s="56"/>
      <c r="C25" s="70" t="s">
        <v>116</v>
      </c>
      <c r="D25" s="69"/>
      <c r="E25" s="69"/>
      <c r="F25" s="69"/>
      <c r="G25" s="69"/>
      <c r="H25" s="69"/>
      <c r="I25" s="69"/>
      <c r="J25" s="69"/>
      <c r="K25" s="69"/>
      <c r="L25" s="58"/>
      <c r="M25" s="58"/>
      <c r="N25" s="58"/>
      <c r="O25" s="58"/>
      <c r="P25" s="58"/>
    </row>
    <row r="26" spans="1:16" ht="15">
      <c r="A26" s="56"/>
      <c r="B26" s="56"/>
      <c r="C26" s="69"/>
      <c r="D26" s="69"/>
      <c r="E26" s="69"/>
      <c r="F26" s="69"/>
      <c r="G26" s="69"/>
      <c r="H26" s="69"/>
      <c r="I26" s="69"/>
      <c r="J26" s="69"/>
      <c r="K26" s="69"/>
      <c r="L26" s="58"/>
      <c r="M26" s="58"/>
      <c r="N26" s="58"/>
      <c r="O26" s="58"/>
      <c r="P26" s="58"/>
    </row>
    <row r="27" spans="1:16">
      <c r="A27" s="56"/>
      <c r="B27" s="56"/>
      <c r="C27" s="68" t="s">
        <v>115</v>
      </c>
      <c r="D27" s="68" t="s">
        <v>114</v>
      </c>
      <c r="E27" s="68"/>
      <c r="F27" s="68" t="s">
        <v>113</v>
      </c>
      <c r="G27" s="68"/>
      <c r="H27" s="68"/>
      <c r="I27" s="68"/>
      <c r="J27" s="68"/>
      <c r="K27" s="68"/>
      <c r="L27" s="68"/>
      <c r="M27" s="68"/>
      <c r="N27" s="68"/>
      <c r="O27" s="68"/>
      <c r="P27" s="68"/>
    </row>
    <row r="28" spans="1:16">
      <c r="A28" s="56"/>
      <c r="B28" s="56"/>
      <c r="C28" s="65">
        <v>1</v>
      </c>
      <c r="D28" s="63" t="s">
        <v>112</v>
      </c>
      <c r="E28" s="66"/>
      <c r="F28" s="66" t="s">
        <v>111</v>
      </c>
      <c r="G28" s="66"/>
      <c r="H28" s="67" t="s">
        <v>110</v>
      </c>
      <c r="I28" s="66"/>
      <c r="J28" s="66"/>
      <c r="K28" s="66"/>
      <c r="L28" s="66"/>
      <c r="M28" s="66"/>
      <c r="N28" s="66"/>
      <c r="O28" s="66"/>
      <c r="P28" s="66"/>
    </row>
    <row r="29" spans="1:16">
      <c r="A29" s="56"/>
      <c r="B29" s="56"/>
      <c r="C29" s="65"/>
      <c r="D29" s="63"/>
      <c r="E29" s="66"/>
      <c r="F29" s="66" t="s">
        <v>109</v>
      </c>
      <c r="G29" s="66"/>
      <c r="H29" s="67" t="s">
        <v>108</v>
      </c>
      <c r="I29" s="66"/>
      <c r="J29" s="66"/>
      <c r="K29" s="66"/>
      <c r="L29" s="66"/>
      <c r="M29" s="66"/>
      <c r="N29" s="66"/>
      <c r="O29" s="66"/>
      <c r="P29" s="66"/>
    </row>
    <row r="30" spans="1:16">
      <c r="A30" s="56"/>
      <c r="B30" s="56"/>
      <c r="C30" s="65"/>
      <c r="D30" s="64"/>
      <c r="E30" s="63"/>
      <c r="J30" s="62"/>
      <c r="K30" s="62"/>
      <c r="L30" s="62"/>
      <c r="M30" s="62"/>
      <c r="N30" s="62"/>
      <c r="O30" s="62"/>
      <c r="P30" s="62"/>
    </row>
    <row r="31" spans="1:16">
      <c r="A31" s="56"/>
      <c r="B31" s="56"/>
    </row>
    <row r="32" spans="1:16">
      <c r="A32" s="56"/>
      <c r="B32" s="56"/>
    </row>
    <row r="33" spans="1:16">
      <c r="A33" s="56"/>
      <c r="B33" s="56"/>
    </row>
    <row r="34" spans="1:16">
      <c r="A34" s="56"/>
      <c r="B34" s="56"/>
    </row>
    <row r="35" spans="1:16">
      <c r="A35" s="56"/>
      <c r="B35" s="56"/>
      <c r="C35" s="60"/>
      <c r="D35" s="58"/>
      <c r="E35" s="59"/>
      <c r="F35" s="61"/>
      <c r="G35" s="61"/>
      <c r="H35" s="61"/>
      <c r="I35" s="61"/>
      <c r="J35" s="61"/>
      <c r="K35" s="61"/>
      <c r="L35" s="61"/>
      <c r="M35" s="61"/>
      <c r="N35" s="61"/>
      <c r="O35" s="61"/>
      <c r="P35" s="61"/>
    </row>
    <row r="36" spans="1:16">
      <c r="A36" s="56"/>
      <c r="B36" s="56"/>
      <c r="C36" s="60"/>
      <c r="D36" s="58"/>
      <c r="E36" s="59"/>
      <c r="F36" s="58"/>
      <c r="G36" s="58"/>
      <c r="H36" s="58"/>
      <c r="I36" s="58"/>
      <c r="J36" s="58"/>
      <c r="K36" s="58"/>
      <c r="L36" s="58"/>
      <c r="M36" s="58"/>
      <c r="N36" s="58"/>
      <c r="O36" s="58"/>
      <c r="P36" s="58"/>
    </row>
    <row r="37" spans="1:16">
      <c r="A37" s="56"/>
      <c r="B37" s="56"/>
      <c r="C37" s="60"/>
      <c r="D37" s="58"/>
      <c r="E37" s="59"/>
      <c r="F37" s="58"/>
      <c r="G37" s="58"/>
      <c r="H37" s="58"/>
      <c r="I37" s="58"/>
      <c r="J37" s="58"/>
      <c r="K37" s="58"/>
      <c r="L37" s="58"/>
      <c r="M37" s="58"/>
      <c r="N37" s="58"/>
      <c r="O37" s="58"/>
      <c r="P37" s="58"/>
    </row>
    <row r="38" spans="1:16">
      <c r="A38" s="56"/>
      <c r="B38" s="56"/>
      <c r="C38" s="60"/>
      <c r="D38" s="58"/>
      <c r="E38" s="59"/>
      <c r="F38" s="58"/>
      <c r="G38" s="58"/>
      <c r="H38" s="58"/>
      <c r="I38" s="58"/>
      <c r="J38" s="58"/>
      <c r="K38" s="58"/>
      <c r="L38" s="58"/>
      <c r="M38" s="58"/>
      <c r="N38" s="58"/>
      <c r="O38" s="58"/>
      <c r="P38" s="58"/>
    </row>
    <row r="39" spans="1:16">
      <c r="A39" s="56"/>
      <c r="B39" s="56"/>
      <c r="C39" s="60"/>
      <c r="D39" s="58"/>
      <c r="E39" s="59"/>
      <c r="F39" s="58"/>
      <c r="G39" s="58"/>
      <c r="H39" s="58"/>
      <c r="I39" s="58"/>
      <c r="J39" s="58"/>
      <c r="K39" s="58"/>
      <c r="L39" s="58"/>
      <c r="M39" s="58"/>
      <c r="N39" s="58"/>
      <c r="O39" s="58"/>
      <c r="P39" s="58"/>
    </row>
    <row r="40" spans="1:16">
      <c r="A40" s="56"/>
      <c r="B40" s="56"/>
      <c r="C40" s="60"/>
      <c r="D40" s="58"/>
      <c r="E40" s="59"/>
      <c r="F40" s="58"/>
      <c r="G40" s="58"/>
      <c r="H40" s="58"/>
      <c r="I40" s="58"/>
      <c r="J40" s="58"/>
      <c r="K40" s="58"/>
      <c r="L40" s="58"/>
      <c r="M40" s="58"/>
      <c r="N40" s="58"/>
      <c r="O40" s="58"/>
      <c r="P40" s="58"/>
    </row>
    <row r="41" spans="1:16">
      <c r="A41" s="56"/>
      <c r="B41" s="56"/>
      <c r="C41" s="58"/>
      <c r="D41" s="58"/>
      <c r="E41" s="58"/>
      <c r="F41" s="58"/>
      <c r="G41" s="58"/>
      <c r="H41" s="58"/>
      <c r="I41" s="58"/>
      <c r="J41" s="58"/>
      <c r="K41" s="58"/>
      <c r="L41" s="58"/>
      <c r="M41" s="58"/>
      <c r="N41" s="58"/>
      <c r="O41" s="58"/>
      <c r="P41" s="58"/>
    </row>
    <row r="42" spans="1:16">
      <c r="A42" s="56"/>
      <c r="B42" s="56"/>
      <c r="C42" s="58"/>
      <c r="D42" s="58"/>
      <c r="E42" s="58"/>
      <c r="F42" s="58"/>
      <c r="G42" s="58"/>
      <c r="H42" s="58"/>
      <c r="I42" s="58"/>
      <c r="J42" s="58"/>
      <c r="K42" s="58"/>
      <c r="L42" s="58"/>
      <c r="M42" s="58"/>
      <c r="N42" s="58"/>
      <c r="O42" s="58"/>
      <c r="P42" s="58"/>
    </row>
    <row r="43" spans="1:16">
      <c r="A43" s="56"/>
      <c r="B43" s="56"/>
      <c r="C43" s="58"/>
      <c r="D43" s="58"/>
      <c r="E43" s="58"/>
      <c r="F43" s="58"/>
      <c r="G43" s="58"/>
      <c r="H43" s="58"/>
      <c r="I43" s="58"/>
      <c r="J43" s="58"/>
      <c r="K43" s="58"/>
      <c r="L43" s="58"/>
      <c r="M43" s="58"/>
      <c r="N43" s="58"/>
      <c r="O43" s="58"/>
      <c r="P43" s="58"/>
    </row>
    <row r="44" spans="1:16">
      <c r="A44" s="56"/>
      <c r="B44" s="56"/>
      <c r="C44" s="58"/>
      <c r="D44" s="58"/>
      <c r="E44" s="58"/>
      <c r="F44" s="58"/>
      <c r="G44" s="58"/>
      <c r="H44" s="58"/>
      <c r="I44" s="58"/>
      <c r="J44" s="58"/>
      <c r="K44" s="58"/>
      <c r="L44" s="58"/>
      <c r="M44" s="58"/>
      <c r="N44" s="58"/>
      <c r="O44" s="58"/>
      <c r="P44" s="58"/>
    </row>
    <row r="45" spans="1:16">
      <c r="A45" s="56"/>
      <c r="B45" s="56"/>
      <c r="C45" s="56"/>
      <c r="D45" s="56"/>
      <c r="E45" s="56"/>
      <c r="F45" s="56"/>
      <c r="G45" s="56"/>
      <c r="H45" s="56"/>
      <c r="I45" s="56"/>
      <c r="J45" s="56"/>
      <c r="K45" s="56"/>
      <c r="L45" s="56"/>
      <c r="M45" s="56"/>
      <c r="N45" s="56"/>
      <c r="O45" s="56"/>
      <c r="P45" s="56"/>
    </row>
    <row r="46" spans="1:16">
      <c r="A46" s="56"/>
      <c r="B46" s="56"/>
      <c r="C46" s="56"/>
      <c r="D46" s="56"/>
      <c r="E46" s="56"/>
      <c r="F46" s="56"/>
      <c r="G46" s="56"/>
      <c r="H46" s="56"/>
      <c r="I46" s="56"/>
      <c r="J46" s="56"/>
      <c r="K46" s="56"/>
      <c r="L46" s="56"/>
      <c r="M46" s="56"/>
      <c r="N46" s="56"/>
      <c r="O46" s="56"/>
      <c r="P46" s="56"/>
    </row>
    <row r="47" spans="1:16">
      <c r="A47" s="56"/>
      <c r="B47" s="56"/>
      <c r="C47" s="56"/>
      <c r="D47" s="56"/>
      <c r="E47" s="56"/>
      <c r="F47" s="56"/>
      <c r="G47" s="56"/>
      <c r="H47" s="56"/>
      <c r="I47" s="56"/>
      <c r="J47" s="56"/>
      <c r="K47" s="56"/>
      <c r="L47" s="56"/>
      <c r="M47" s="56"/>
      <c r="N47" s="56"/>
      <c r="O47" s="56"/>
      <c r="P47" s="56"/>
    </row>
    <row r="48" spans="1:16">
      <c r="A48" s="56"/>
      <c r="B48" s="56"/>
      <c r="C48" s="56"/>
      <c r="D48" s="56"/>
      <c r="E48" s="56"/>
      <c r="F48" s="56"/>
      <c r="G48" s="56"/>
      <c r="H48" s="56"/>
      <c r="I48" s="56"/>
      <c r="J48" s="56"/>
      <c r="K48" s="56"/>
      <c r="L48" s="56"/>
      <c r="M48" s="56"/>
      <c r="N48" s="56"/>
      <c r="O48" s="56"/>
      <c r="P48" s="56"/>
    </row>
    <row r="49" spans="1:16">
      <c r="A49" s="56"/>
      <c r="B49" s="56"/>
      <c r="C49" s="56"/>
      <c r="D49" s="56"/>
      <c r="E49" s="56"/>
      <c r="F49" s="56"/>
      <c r="G49" s="56"/>
      <c r="H49" s="56"/>
      <c r="I49" s="56"/>
      <c r="J49" s="56"/>
      <c r="K49" s="56"/>
      <c r="L49" s="56"/>
      <c r="M49" s="56"/>
      <c r="N49" s="56"/>
      <c r="O49" s="56"/>
      <c r="P49" s="56"/>
    </row>
    <row r="50" spans="1:16">
      <c r="A50" s="56"/>
      <c r="B50" s="56"/>
      <c r="C50" s="56"/>
      <c r="D50" s="56"/>
      <c r="E50" s="56"/>
      <c r="F50" s="56"/>
      <c r="G50" s="56"/>
      <c r="H50" s="56"/>
      <c r="I50" s="56"/>
      <c r="J50" s="56"/>
      <c r="K50" s="56"/>
      <c r="L50" s="56"/>
      <c r="M50" s="56"/>
      <c r="N50" s="56"/>
      <c r="O50" s="56"/>
      <c r="P50" s="56"/>
    </row>
    <row r="51" spans="1:16">
      <c r="A51" s="56"/>
      <c r="B51" s="57"/>
      <c r="C51" s="56"/>
      <c r="D51" s="56"/>
      <c r="E51" s="56"/>
      <c r="F51" s="56"/>
      <c r="G51" s="56"/>
      <c r="H51" s="56"/>
      <c r="I51" s="56"/>
      <c r="J51" s="56"/>
      <c r="K51" s="56"/>
      <c r="L51" s="56"/>
      <c r="M51" s="56"/>
      <c r="N51" s="56"/>
      <c r="O51" s="56"/>
      <c r="P51" s="56"/>
    </row>
    <row r="52" spans="1:16" ht="114" customHeight="1">
      <c r="A52" s="56"/>
      <c r="B52" s="56"/>
      <c r="C52" s="56"/>
      <c r="D52" s="56"/>
      <c r="E52" s="56"/>
      <c r="F52" s="56"/>
      <c r="G52" s="56"/>
      <c r="H52" s="56"/>
      <c r="I52" s="56"/>
      <c r="J52" s="56"/>
      <c r="K52" s="56"/>
      <c r="L52" s="56"/>
      <c r="M52" s="56"/>
      <c r="N52" s="56"/>
      <c r="O52" s="56"/>
      <c r="P52" s="56"/>
    </row>
    <row r="53" spans="1:16">
      <c r="A53" s="56"/>
      <c r="B53" s="56"/>
      <c r="C53" s="56"/>
      <c r="D53" s="56"/>
      <c r="E53" s="56"/>
      <c r="F53" s="56"/>
      <c r="G53" s="56"/>
      <c r="H53" s="56"/>
      <c r="I53" s="56"/>
      <c r="J53" s="56"/>
      <c r="K53" s="56"/>
      <c r="L53" s="56"/>
      <c r="M53" s="56"/>
      <c r="N53" s="56"/>
      <c r="O53" s="56"/>
      <c r="P53" s="56"/>
    </row>
    <row r="54" spans="1:16">
      <c r="A54" s="56"/>
      <c r="B54" s="56"/>
      <c r="C54" s="56"/>
      <c r="D54" s="56"/>
      <c r="E54" s="56"/>
      <c r="F54" s="56"/>
      <c r="G54" s="56"/>
      <c r="H54" s="56"/>
      <c r="I54" s="56"/>
      <c r="J54" s="56"/>
      <c r="K54" s="56"/>
      <c r="L54" s="56"/>
      <c r="M54" s="56"/>
      <c r="N54" s="56"/>
      <c r="O54" s="56"/>
      <c r="P54" s="56"/>
    </row>
    <row r="55" spans="1:16">
      <c r="A55" s="56"/>
      <c r="B55" s="56"/>
      <c r="C55" s="56"/>
      <c r="D55" s="56"/>
      <c r="E55" s="56"/>
      <c r="F55" s="56"/>
      <c r="G55" s="56"/>
      <c r="H55" s="56"/>
      <c r="I55" s="56"/>
      <c r="J55" s="56"/>
      <c r="K55" s="56"/>
      <c r="L55" s="56"/>
      <c r="M55" s="56"/>
      <c r="N55" s="56"/>
      <c r="O55" s="56"/>
      <c r="P55" s="56"/>
    </row>
    <row r="56" spans="1:16">
      <c r="A56" s="56"/>
      <c r="B56" s="56"/>
      <c r="C56" s="56"/>
      <c r="D56" s="56"/>
      <c r="E56" s="56"/>
      <c r="F56" s="56"/>
      <c r="G56" s="56"/>
      <c r="H56" s="56"/>
      <c r="I56" s="56"/>
      <c r="J56" s="56"/>
      <c r="K56" s="56"/>
      <c r="L56" s="56"/>
      <c r="M56" s="56"/>
      <c r="N56" s="56"/>
      <c r="O56" s="56"/>
      <c r="P56" s="56"/>
    </row>
    <row r="57" spans="1:16">
      <c r="A57" s="56"/>
      <c r="B57" s="56"/>
      <c r="C57" s="56"/>
      <c r="D57" s="56"/>
      <c r="E57" s="56"/>
      <c r="F57" s="56"/>
      <c r="G57" s="56"/>
      <c r="H57" s="56"/>
      <c r="I57" s="56"/>
      <c r="J57" s="56"/>
      <c r="K57" s="56"/>
      <c r="L57" s="56"/>
      <c r="M57" s="56"/>
      <c r="N57" s="56"/>
      <c r="O57" s="56"/>
      <c r="P57" s="56"/>
    </row>
    <row r="58" spans="1:16">
      <c r="A58" s="56"/>
      <c r="B58" s="56"/>
      <c r="C58" s="56"/>
      <c r="D58" s="56"/>
      <c r="E58" s="56"/>
      <c r="F58" s="56"/>
      <c r="G58" s="56"/>
      <c r="H58" s="56"/>
      <c r="I58" s="56"/>
      <c r="J58" s="56"/>
      <c r="K58" s="56"/>
      <c r="L58" s="56"/>
      <c r="M58" s="56"/>
      <c r="N58" s="56"/>
      <c r="O58" s="56"/>
      <c r="P58" s="56"/>
    </row>
    <row r="59" spans="1:16">
      <c r="A59" s="56"/>
      <c r="B59" s="56"/>
      <c r="C59" s="56"/>
      <c r="D59" s="56"/>
      <c r="E59" s="56"/>
      <c r="F59" s="56"/>
      <c r="G59" s="56"/>
      <c r="H59" s="56"/>
      <c r="I59" s="56"/>
      <c r="J59" s="56"/>
      <c r="K59" s="56"/>
      <c r="L59" s="56"/>
      <c r="M59" s="56"/>
      <c r="N59" s="56"/>
      <c r="O59" s="56"/>
      <c r="P59" s="56"/>
    </row>
    <row r="60" spans="1:16">
      <c r="A60" s="56"/>
      <c r="B60" s="56"/>
      <c r="C60" s="56"/>
      <c r="D60" s="56"/>
      <c r="E60" s="56"/>
      <c r="F60" s="56"/>
      <c r="G60" s="56"/>
      <c r="H60" s="56"/>
      <c r="I60" s="56"/>
      <c r="J60" s="56"/>
      <c r="K60" s="56"/>
      <c r="L60" s="56"/>
      <c r="M60" s="56"/>
      <c r="N60" s="56"/>
      <c r="O60" s="56"/>
      <c r="P60" s="56"/>
    </row>
    <row r="61" spans="1:16">
      <c r="A61" s="56"/>
      <c r="B61" s="56"/>
      <c r="C61" s="56"/>
      <c r="D61" s="56"/>
      <c r="E61" s="56"/>
      <c r="F61" s="56"/>
      <c r="G61" s="56"/>
      <c r="H61" s="56"/>
      <c r="I61" s="56"/>
      <c r="J61" s="56"/>
      <c r="K61" s="56"/>
      <c r="L61" s="56"/>
      <c r="M61" s="56"/>
      <c r="N61" s="56"/>
      <c r="O61" s="56"/>
      <c r="P61" s="56"/>
    </row>
    <row r="62" spans="1:16">
      <c r="A62" s="56"/>
      <c r="B62" s="56"/>
      <c r="C62" s="56"/>
      <c r="D62" s="56"/>
      <c r="E62" s="56"/>
      <c r="F62" s="56"/>
      <c r="G62" s="56"/>
      <c r="H62" s="56"/>
      <c r="I62" s="56"/>
      <c r="J62" s="56"/>
      <c r="K62" s="56"/>
      <c r="L62" s="56"/>
      <c r="M62" s="56"/>
      <c r="N62" s="56"/>
      <c r="O62" s="56"/>
      <c r="P62" s="56"/>
    </row>
    <row r="63" spans="1:16">
      <c r="A63" s="56"/>
      <c r="B63" s="56"/>
      <c r="C63" s="56"/>
      <c r="D63" s="56"/>
      <c r="E63" s="56"/>
      <c r="F63" s="56"/>
      <c r="G63" s="56"/>
      <c r="H63" s="56"/>
      <c r="I63" s="56"/>
      <c r="J63" s="56"/>
      <c r="K63" s="56"/>
      <c r="L63" s="56"/>
      <c r="M63" s="56"/>
      <c r="N63" s="56"/>
      <c r="O63" s="56"/>
      <c r="P63" s="56"/>
    </row>
    <row r="64" spans="1:16">
      <c r="A64" s="56"/>
      <c r="B64" s="56"/>
      <c r="C64" s="56"/>
      <c r="D64" s="56"/>
      <c r="E64" s="56"/>
      <c r="F64" s="56"/>
      <c r="G64" s="56"/>
      <c r="H64" s="56"/>
      <c r="I64" s="56"/>
      <c r="J64" s="56"/>
      <c r="K64" s="56"/>
      <c r="L64" s="56"/>
      <c r="M64" s="56"/>
      <c r="N64" s="56"/>
      <c r="O64" s="56"/>
      <c r="P64" s="56"/>
    </row>
    <row r="65" spans="1:16">
      <c r="A65" s="56"/>
      <c r="B65" s="56"/>
      <c r="C65" s="56"/>
      <c r="D65" s="56"/>
      <c r="E65" s="56"/>
      <c r="F65" s="56"/>
      <c r="G65" s="56"/>
      <c r="H65" s="56"/>
      <c r="I65" s="56"/>
      <c r="J65" s="56"/>
      <c r="K65" s="56"/>
      <c r="L65" s="56"/>
      <c r="M65" s="56"/>
      <c r="N65" s="56"/>
      <c r="O65" s="56"/>
      <c r="P65" s="56"/>
    </row>
    <row r="66" spans="1:16">
      <c r="A66" s="56"/>
      <c r="B66" s="56"/>
      <c r="C66" s="56"/>
      <c r="D66" s="56"/>
      <c r="E66" s="56"/>
      <c r="F66" s="56"/>
      <c r="G66" s="56"/>
      <c r="H66" s="56"/>
      <c r="I66" s="56"/>
      <c r="J66" s="56"/>
      <c r="K66" s="56"/>
      <c r="L66" s="56"/>
      <c r="M66" s="56"/>
      <c r="N66" s="56"/>
      <c r="O66" s="56"/>
      <c r="P66" s="56"/>
    </row>
    <row r="67" spans="1:16">
      <c r="A67" s="56"/>
      <c r="B67" s="56"/>
      <c r="C67" s="56"/>
      <c r="D67" s="56"/>
      <c r="E67" s="56"/>
      <c r="F67" s="56"/>
      <c r="G67" s="56"/>
      <c r="H67" s="56"/>
      <c r="I67" s="56"/>
      <c r="J67" s="56"/>
      <c r="K67" s="56"/>
      <c r="L67" s="56"/>
      <c r="M67" s="56"/>
      <c r="N67" s="56"/>
      <c r="O67" s="56"/>
      <c r="P67" s="56"/>
    </row>
    <row r="68" spans="1:16">
      <c r="A68" s="56"/>
      <c r="B68" s="56"/>
      <c r="C68" s="56"/>
      <c r="D68" s="56"/>
      <c r="E68" s="56"/>
      <c r="F68" s="56"/>
      <c r="G68" s="56"/>
      <c r="H68" s="56"/>
      <c r="I68" s="56"/>
      <c r="J68" s="56"/>
      <c r="K68" s="56"/>
      <c r="L68" s="56"/>
      <c r="M68" s="56"/>
      <c r="N68" s="56"/>
      <c r="O68" s="56"/>
      <c r="P68" s="56"/>
    </row>
    <row r="69" spans="1:16">
      <c r="A69" s="56"/>
      <c r="B69" s="56"/>
      <c r="C69" s="56"/>
      <c r="D69" s="56"/>
      <c r="E69" s="56"/>
      <c r="F69" s="56"/>
      <c r="G69" s="56"/>
      <c r="H69" s="56"/>
      <c r="I69" s="56"/>
      <c r="J69" s="56"/>
      <c r="K69" s="56"/>
      <c r="L69" s="56"/>
      <c r="M69" s="56"/>
      <c r="N69" s="56"/>
      <c r="O69" s="56"/>
      <c r="P69" s="56"/>
    </row>
    <row r="70" spans="1:16">
      <c r="A70" s="56"/>
      <c r="B70" s="56"/>
      <c r="C70" s="56"/>
      <c r="D70" s="56"/>
      <c r="E70" s="56"/>
      <c r="F70" s="56"/>
      <c r="G70" s="56"/>
      <c r="H70" s="56"/>
      <c r="I70" s="56"/>
      <c r="J70" s="56"/>
      <c r="K70" s="56"/>
      <c r="L70" s="56"/>
      <c r="M70" s="56"/>
      <c r="N70" s="56"/>
      <c r="O70" s="56"/>
      <c r="P70" s="56"/>
    </row>
    <row r="71" spans="1:16">
      <c r="A71" s="56"/>
      <c r="B71" s="56"/>
      <c r="C71" s="56"/>
      <c r="D71" s="56"/>
      <c r="E71" s="56"/>
      <c r="F71" s="56"/>
      <c r="G71" s="56"/>
      <c r="H71" s="56"/>
      <c r="I71" s="56"/>
      <c r="J71" s="56"/>
      <c r="K71" s="56"/>
      <c r="L71" s="56"/>
      <c r="M71" s="56"/>
      <c r="N71" s="56"/>
      <c r="O71" s="56"/>
      <c r="P71" s="56"/>
    </row>
    <row r="72" spans="1:16">
      <c r="A72" s="56"/>
      <c r="B72" s="56"/>
      <c r="C72" s="56"/>
      <c r="D72" s="56"/>
      <c r="E72" s="56"/>
      <c r="F72" s="56"/>
      <c r="G72" s="56"/>
      <c r="H72" s="56"/>
      <c r="I72" s="56"/>
      <c r="J72" s="56"/>
      <c r="K72" s="56"/>
      <c r="L72" s="56"/>
      <c r="M72" s="56"/>
      <c r="N72" s="56"/>
      <c r="O72" s="56"/>
      <c r="P72" s="56"/>
    </row>
    <row r="73" spans="1:16">
      <c r="A73" s="56"/>
      <c r="B73" s="56"/>
      <c r="C73" s="56"/>
      <c r="D73" s="56"/>
      <c r="E73" s="56"/>
      <c r="F73" s="56"/>
      <c r="G73" s="56"/>
      <c r="H73" s="56"/>
      <c r="I73" s="56"/>
      <c r="J73" s="56"/>
      <c r="K73" s="56"/>
      <c r="L73" s="56"/>
      <c r="M73" s="56"/>
      <c r="N73" s="56"/>
      <c r="O73" s="56"/>
      <c r="P73" s="56"/>
    </row>
    <row r="74" spans="1:16">
      <c r="A74" s="56"/>
      <c r="B74" s="56"/>
      <c r="C74" s="56"/>
      <c r="D74" s="56"/>
      <c r="E74" s="56"/>
      <c r="F74" s="56"/>
      <c r="G74" s="56"/>
      <c r="H74" s="56"/>
      <c r="I74" s="56"/>
      <c r="J74" s="56"/>
      <c r="K74" s="56"/>
      <c r="L74" s="56"/>
      <c r="M74" s="56"/>
      <c r="N74" s="56"/>
      <c r="O74" s="56"/>
      <c r="P74" s="56"/>
    </row>
    <row r="75" spans="1:16">
      <c r="A75" s="56"/>
      <c r="B75" s="56"/>
      <c r="C75" s="56"/>
      <c r="D75" s="56"/>
      <c r="E75" s="56"/>
      <c r="F75" s="56"/>
      <c r="G75" s="56"/>
      <c r="H75" s="56"/>
      <c r="I75" s="56"/>
      <c r="J75" s="56"/>
      <c r="K75" s="56"/>
      <c r="L75" s="56"/>
      <c r="M75" s="56"/>
      <c r="N75" s="56"/>
      <c r="O75" s="56"/>
      <c r="P75" s="56"/>
    </row>
    <row r="76" spans="1:16">
      <c r="A76" s="56"/>
      <c r="B76" s="56"/>
      <c r="C76" s="56"/>
      <c r="D76" s="56"/>
      <c r="E76" s="56"/>
      <c r="F76" s="56"/>
      <c r="G76" s="56"/>
      <c r="H76" s="56"/>
      <c r="I76" s="56"/>
      <c r="J76" s="56"/>
      <c r="K76" s="56"/>
      <c r="L76" s="56"/>
      <c r="M76" s="56"/>
      <c r="N76" s="56"/>
      <c r="O76" s="56"/>
      <c r="P76" s="56"/>
    </row>
    <row r="77" spans="1:16">
      <c r="A77" s="56"/>
      <c r="B77" s="56"/>
      <c r="C77" s="56"/>
      <c r="D77" s="56"/>
      <c r="E77" s="56"/>
      <c r="F77" s="56"/>
      <c r="G77" s="56"/>
      <c r="H77" s="56"/>
      <c r="I77" s="56"/>
      <c r="J77" s="56"/>
      <c r="K77" s="56"/>
      <c r="L77" s="56"/>
      <c r="M77" s="56"/>
      <c r="N77" s="56"/>
      <c r="O77" s="56"/>
      <c r="P77" s="56"/>
    </row>
    <row r="78" spans="1:16">
      <c r="A78" s="56"/>
      <c r="B78" s="56"/>
      <c r="C78" s="56"/>
      <c r="D78" s="56"/>
      <c r="E78" s="56"/>
      <c r="F78" s="56"/>
      <c r="G78" s="56"/>
      <c r="H78" s="56"/>
      <c r="I78" s="56"/>
      <c r="J78" s="56"/>
      <c r="K78" s="56"/>
      <c r="L78" s="56"/>
      <c r="M78" s="56"/>
      <c r="N78" s="56"/>
      <c r="O78" s="56"/>
      <c r="P78" s="56"/>
    </row>
    <row r="79" spans="1:16">
      <c r="A79" s="56"/>
      <c r="B79" s="56"/>
      <c r="C79" s="56"/>
      <c r="D79" s="56"/>
      <c r="E79" s="56"/>
      <c r="F79" s="56"/>
      <c r="G79" s="56"/>
      <c r="H79" s="56"/>
      <c r="I79" s="56"/>
      <c r="J79" s="56"/>
      <c r="K79" s="56"/>
      <c r="L79" s="56"/>
      <c r="M79" s="56"/>
      <c r="N79" s="56"/>
      <c r="O79" s="56"/>
      <c r="P79" s="56"/>
    </row>
    <row r="80" spans="1:16">
      <c r="A80" s="56"/>
      <c r="B80" s="56"/>
      <c r="C80" s="56"/>
      <c r="D80" s="56"/>
      <c r="E80" s="56"/>
      <c r="F80" s="56"/>
      <c r="G80" s="56"/>
      <c r="H80" s="56"/>
      <c r="I80" s="56"/>
      <c r="J80" s="56"/>
      <c r="K80" s="56"/>
      <c r="L80" s="56"/>
      <c r="M80" s="56"/>
      <c r="N80" s="56"/>
      <c r="O80" s="56"/>
      <c r="P80" s="56"/>
    </row>
    <row r="81" spans="1:16">
      <c r="A81" s="56"/>
      <c r="B81" s="56"/>
      <c r="C81" s="56"/>
      <c r="D81" s="56"/>
      <c r="E81" s="56"/>
      <c r="F81" s="56"/>
      <c r="G81" s="56"/>
      <c r="H81" s="56"/>
      <c r="I81" s="56"/>
      <c r="J81" s="56"/>
      <c r="K81" s="56"/>
      <c r="L81" s="56"/>
      <c r="M81" s="56"/>
      <c r="N81" s="56"/>
      <c r="O81" s="56"/>
      <c r="P81" s="56"/>
    </row>
    <row r="82" spans="1:16">
      <c r="A82" s="56"/>
      <c r="B82" s="56"/>
      <c r="C82" s="56"/>
      <c r="D82" s="56"/>
      <c r="E82" s="56"/>
      <c r="F82" s="56"/>
      <c r="G82" s="56"/>
      <c r="H82" s="56"/>
      <c r="I82" s="56"/>
      <c r="J82" s="56"/>
      <c r="K82" s="56"/>
      <c r="L82" s="56"/>
      <c r="M82" s="56"/>
      <c r="N82" s="56"/>
      <c r="O82" s="56"/>
      <c r="P82" s="56"/>
    </row>
    <row r="83" spans="1:16">
      <c r="A83" s="56"/>
      <c r="B83" s="56"/>
      <c r="C83" s="56"/>
      <c r="D83" s="56"/>
      <c r="E83" s="56"/>
      <c r="F83" s="56"/>
      <c r="G83" s="56"/>
      <c r="H83" s="56"/>
      <c r="I83" s="56"/>
      <c r="J83" s="56"/>
      <c r="K83" s="56"/>
      <c r="L83" s="56"/>
      <c r="M83" s="56"/>
      <c r="N83" s="56"/>
      <c r="O83" s="56"/>
      <c r="P83" s="56"/>
    </row>
    <row r="84" spans="1:16">
      <c r="A84" s="56"/>
      <c r="B84" s="56"/>
      <c r="C84" s="56"/>
      <c r="D84" s="56"/>
      <c r="E84" s="56"/>
      <c r="F84" s="56"/>
      <c r="G84" s="56"/>
      <c r="H84" s="56"/>
      <c r="I84" s="56"/>
      <c r="J84" s="56"/>
      <c r="K84" s="56"/>
      <c r="L84" s="56"/>
      <c r="M84" s="56"/>
      <c r="N84" s="56"/>
      <c r="O84" s="56"/>
      <c r="P84" s="56"/>
    </row>
    <row r="85" spans="1:16">
      <c r="A85" s="56"/>
      <c r="B85" s="56"/>
      <c r="C85" s="56"/>
      <c r="D85" s="56"/>
      <c r="E85" s="56"/>
      <c r="F85" s="56"/>
      <c r="G85" s="56"/>
      <c r="H85" s="56"/>
      <c r="I85" s="56"/>
      <c r="J85" s="56"/>
      <c r="K85" s="56"/>
      <c r="L85" s="56"/>
      <c r="M85" s="56"/>
      <c r="N85" s="56"/>
      <c r="O85" s="56"/>
      <c r="P85" s="56"/>
    </row>
    <row r="86" spans="1:16">
      <c r="A86" s="56"/>
      <c r="B86" s="56"/>
      <c r="C86" s="56"/>
      <c r="D86" s="56"/>
      <c r="E86" s="56"/>
      <c r="F86" s="56"/>
      <c r="G86" s="56"/>
      <c r="H86" s="56"/>
      <c r="I86" s="56"/>
      <c r="J86" s="56"/>
      <c r="K86" s="56"/>
      <c r="L86" s="56"/>
      <c r="M86" s="56"/>
      <c r="N86" s="56"/>
      <c r="O86" s="56"/>
      <c r="P86" s="56"/>
    </row>
    <row r="87" spans="1:16">
      <c r="A87" s="56"/>
      <c r="B87" s="56"/>
      <c r="C87" s="56"/>
      <c r="D87" s="56"/>
      <c r="E87" s="56"/>
      <c r="F87" s="56"/>
      <c r="G87" s="56"/>
      <c r="H87" s="56"/>
      <c r="I87" s="56"/>
      <c r="J87" s="56"/>
      <c r="K87" s="56"/>
      <c r="L87" s="56"/>
      <c r="M87" s="56"/>
      <c r="N87" s="56"/>
      <c r="O87" s="56"/>
      <c r="P87" s="56"/>
    </row>
    <row r="88" spans="1:16">
      <c r="A88" s="56"/>
      <c r="B88" s="56"/>
      <c r="C88" s="56"/>
      <c r="D88" s="56"/>
      <c r="E88" s="56"/>
      <c r="F88" s="56"/>
      <c r="G88" s="56"/>
      <c r="H88" s="56"/>
      <c r="I88" s="56"/>
      <c r="J88" s="56"/>
      <c r="K88" s="56"/>
      <c r="L88" s="56"/>
      <c r="M88" s="56"/>
      <c r="N88" s="56"/>
      <c r="O88" s="56"/>
      <c r="P88" s="56"/>
    </row>
    <row r="89" spans="1:16">
      <c r="A89" s="56"/>
      <c r="B89" s="56"/>
      <c r="C89" s="56"/>
      <c r="D89" s="56"/>
      <c r="E89" s="56"/>
      <c r="F89" s="56"/>
      <c r="G89" s="56"/>
      <c r="H89" s="56"/>
      <c r="I89" s="56"/>
      <c r="J89" s="56"/>
      <c r="K89" s="56"/>
      <c r="L89" s="56"/>
      <c r="M89" s="56"/>
      <c r="N89" s="56"/>
      <c r="O89" s="56"/>
      <c r="P89" s="56"/>
    </row>
    <row r="90" spans="1:16">
      <c r="A90" s="56"/>
      <c r="B90" s="56"/>
      <c r="C90" s="56"/>
      <c r="D90" s="56"/>
      <c r="E90" s="56"/>
      <c r="F90" s="56"/>
      <c r="G90" s="56"/>
      <c r="H90" s="56"/>
      <c r="I90" s="56"/>
      <c r="J90" s="56"/>
      <c r="K90" s="56"/>
      <c r="L90" s="56"/>
      <c r="M90" s="56"/>
      <c r="N90" s="56"/>
      <c r="O90" s="56"/>
      <c r="P90" s="56"/>
    </row>
    <row r="91" spans="1:16">
      <c r="A91" s="56"/>
      <c r="B91" s="56"/>
      <c r="C91" s="56"/>
      <c r="D91" s="56"/>
      <c r="E91" s="56"/>
      <c r="F91" s="56"/>
      <c r="G91" s="56"/>
      <c r="H91" s="56"/>
      <c r="I91" s="56"/>
      <c r="J91" s="56"/>
      <c r="K91" s="56"/>
      <c r="L91" s="56"/>
      <c r="M91" s="56"/>
      <c r="N91" s="56"/>
      <c r="O91" s="56"/>
      <c r="P91" s="56"/>
    </row>
    <row r="92" spans="1:16">
      <c r="A92" s="56"/>
      <c r="B92" s="56"/>
      <c r="C92" s="56"/>
      <c r="D92" s="56"/>
      <c r="E92" s="56"/>
      <c r="F92" s="56"/>
      <c r="G92" s="56"/>
      <c r="H92" s="56"/>
      <c r="I92" s="56"/>
      <c r="J92" s="56"/>
      <c r="K92" s="56"/>
      <c r="L92" s="56"/>
      <c r="M92" s="56"/>
      <c r="N92" s="56"/>
      <c r="O92" s="56"/>
      <c r="P92" s="56"/>
    </row>
    <row r="93" spans="1:16">
      <c r="A93" s="56"/>
      <c r="B93" s="56"/>
      <c r="C93" s="56"/>
      <c r="D93" s="56"/>
      <c r="E93" s="56"/>
      <c r="F93" s="56"/>
      <c r="G93" s="56"/>
      <c r="H93" s="56"/>
      <c r="I93" s="56"/>
      <c r="J93" s="56"/>
      <c r="K93" s="56"/>
      <c r="L93" s="56"/>
      <c r="M93" s="56"/>
      <c r="N93" s="56"/>
      <c r="O93" s="56"/>
      <c r="P93" s="56"/>
    </row>
    <row r="94" spans="1:16">
      <c r="A94" s="56"/>
      <c r="B94" s="56"/>
      <c r="C94" s="56"/>
      <c r="D94" s="56"/>
      <c r="E94" s="56"/>
      <c r="F94" s="56"/>
      <c r="G94" s="56"/>
      <c r="H94" s="56"/>
      <c r="I94" s="56"/>
      <c r="J94" s="56"/>
      <c r="K94" s="56"/>
      <c r="L94" s="56"/>
      <c r="M94" s="56"/>
      <c r="N94" s="56"/>
      <c r="O94" s="56"/>
      <c r="P94" s="56"/>
    </row>
    <row r="95" spans="1:16">
      <c r="A95" s="56"/>
      <c r="B95" s="56"/>
      <c r="C95" s="56"/>
      <c r="D95" s="56"/>
      <c r="E95" s="56"/>
      <c r="F95" s="56"/>
      <c r="G95" s="56"/>
      <c r="H95" s="56"/>
      <c r="I95" s="56"/>
      <c r="J95" s="56"/>
      <c r="K95" s="56"/>
      <c r="L95" s="56"/>
      <c r="M95" s="56"/>
      <c r="N95" s="56"/>
      <c r="O95" s="56"/>
      <c r="P95" s="56"/>
    </row>
    <row r="96" spans="1:16">
      <c r="A96" s="56"/>
      <c r="B96" s="56"/>
      <c r="C96" s="56"/>
      <c r="D96" s="56"/>
      <c r="E96" s="56"/>
      <c r="F96" s="56"/>
      <c r="G96" s="56"/>
      <c r="H96" s="56"/>
      <c r="I96" s="56"/>
      <c r="J96" s="56"/>
      <c r="K96" s="56"/>
      <c r="L96" s="56"/>
      <c r="M96" s="56"/>
      <c r="N96" s="56"/>
      <c r="O96" s="56"/>
      <c r="P96" s="56"/>
    </row>
    <row r="97" spans="1:16">
      <c r="A97" s="56"/>
      <c r="B97" s="56"/>
      <c r="C97" s="56"/>
      <c r="D97" s="56"/>
      <c r="E97" s="56"/>
      <c r="F97" s="56"/>
      <c r="G97" s="56"/>
      <c r="H97" s="56"/>
      <c r="I97" s="56"/>
      <c r="J97" s="56"/>
      <c r="K97" s="56"/>
      <c r="L97" s="56"/>
      <c r="M97" s="56"/>
      <c r="N97" s="56"/>
      <c r="O97" s="56"/>
      <c r="P97" s="56"/>
    </row>
  </sheetData>
  <mergeCells count="9">
    <mergeCell ref="C2:P2"/>
    <mergeCell ref="C10:P10"/>
    <mergeCell ref="C16:P20"/>
    <mergeCell ref="C23:P23"/>
    <mergeCell ref="C3:P3"/>
    <mergeCell ref="C11:N11"/>
    <mergeCell ref="C12:F12"/>
    <mergeCell ref="C13:F13"/>
    <mergeCell ref="C14:F14"/>
  </mergeCells>
  <hyperlinks>
    <hyperlink ref="C13" r:id="rId1" display="https://www.aer.gov.au/node/72029"/>
    <hyperlink ref="C12" r:id="rId2" display="https://www.aer.gov.au/node/72028"/>
    <hyperlink ref="C14" r:id="rId3" display="https://www.aer.gov.au/node/72030"/>
  </hyperlinks>
  <pageMargins left="0.74803149606299213" right="0.74803149606299213" top="0.98425196850393704" bottom="0.98425196850393704" header="0.51181102362204722" footer="0.51181102362204722"/>
  <pageSetup paperSize="9" scale="54" fitToHeight="0"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6"/>
  <sheetViews>
    <sheetView showGridLines="0" topLeftCell="A10" workbookViewId="0">
      <selection activeCell="D31" sqref="D31"/>
    </sheetView>
  </sheetViews>
  <sheetFormatPr defaultRowHeight="14.4"/>
  <cols>
    <col min="2" max="2" width="28.77734375" bestFit="1" customWidth="1"/>
    <col min="3" max="8" width="25.77734375" customWidth="1"/>
  </cols>
  <sheetData>
    <row r="2" spans="2:8" ht="21.6" thickBot="1">
      <c r="B2" s="39" t="s">
        <v>140</v>
      </c>
      <c r="C2" s="40"/>
      <c r="D2" s="40"/>
      <c r="E2" s="40"/>
      <c r="F2" s="40"/>
      <c r="G2" s="40"/>
      <c r="H2" s="40"/>
    </row>
    <row r="3" spans="2:8" s="4" customFormat="1" ht="18">
      <c r="B3" s="34"/>
      <c r="C3" s="34"/>
      <c r="D3" s="34"/>
      <c r="E3" s="34"/>
      <c r="F3" s="34"/>
      <c r="G3" s="34"/>
      <c r="H3" s="34"/>
    </row>
    <row r="4" spans="2:8" s="4" customFormat="1" ht="18">
      <c r="B4" s="35" t="s">
        <v>123</v>
      </c>
      <c r="C4" s="34"/>
      <c r="D4" s="34"/>
      <c r="E4" s="34"/>
      <c r="F4" s="34"/>
      <c r="G4" s="34"/>
      <c r="H4" s="34"/>
    </row>
    <row r="5" spans="2:8">
      <c r="B5" s="8"/>
      <c r="C5" s="8"/>
      <c r="D5" s="8"/>
      <c r="E5" s="8"/>
      <c r="F5" s="8"/>
      <c r="G5" s="8"/>
      <c r="H5" s="8"/>
    </row>
    <row r="6" spans="2:8" s="4" customFormat="1" ht="15" customHeight="1">
      <c r="B6" s="106" t="s">
        <v>145</v>
      </c>
      <c r="C6" s="107"/>
      <c r="D6" s="107"/>
      <c r="E6" s="107"/>
      <c r="F6" s="107"/>
      <c r="G6" s="107"/>
      <c r="H6" s="108"/>
    </row>
    <row r="7" spans="2:8" s="4" customFormat="1">
      <c r="B7" s="109"/>
      <c r="C7" s="110"/>
      <c r="D7" s="110"/>
      <c r="E7" s="110"/>
      <c r="F7" s="110"/>
      <c r="G7" s="110"/>
      <c r="H7" s="111"/>
    </row>
    <row r="8" spans="2:8" s="4" customFormat="1" ht="27" customHeight="1">
      <c r="B8" s="112"/>
      <c r="C8" s="113"/>
      <c r="D8" s="113"/>
      <c r="E8" s="113"/>
      <c r="F8" s="113"/>
      <c r="G8" s="113"/>
      <c r="H8" s="114"/>
    </row>
    <row r="9" spans="2:8" s="4" customFormat="1">
      <c r="B9" s="8"/>
      <c r="C9" s="8"/>
      <c r="D9" s="8"/>
      <c r="E9" s="8"/>
      <c r="F9" s="8"/>
      <c r="G9" s="8"/>
      <c r="H9" s="8"/>
    </row>
    <row r="10" spans="2:8" s="4" customFormat="1" ht="15.6">
      <c r="B10" s="35" t="s">
        <v>124</v>
      </c>
      <c r="C10" s="8"/>
      <c r="D10" s="8"/>
      <c r="E10" s="8"/>
      <c r="F10" s="8"/>
      <c r="G10" s="8"/>
      <c r="H10" s="8"/>
    </row>
    <row r="11" spans="2:8" s="4" customFormat="1">
      <c r="B11" s="1"/>
      <c r="C11" s="8"/>
      <c r="D11" s="8"/>
      <c r="E11" s="8"/>
      <c r="F11" s="8"/>
      <c r="G11" s="8"/>
      <c r="H11" s="8"/>
    </row>
    <row r="12" spans="2:8" s="4" customFormat="1">
      <c r="B12" s="115" t="s">
        <v>144</v>
      </c>
      <c r="C12" s="116"/>
      <c r="D12" s="116"/>
      <c r="E12" s="116"/>
      <c r="F12" s="116"/>
      <c r="G12" s="116"/>
      <c r="H12" s="117"/>
    </row>
    <row r="13" spans="2:8" s="4" customFormat="1" ht="12" customHeight="1">
      <c r="B13" s="118"/>
      <c r="C13" s="119"/>
      <c r="D13" s="119"/>
      <c r="E13" s="119"/>
      <c r="F13" s="119"/>
      <c r="G13" s="119"/>
      <c r="H13" s="120"/>
    </row>
    <row r="14" spans="2:8" s="4" customFormat="1" ht="35.25" customHeight="1">
      <c r="B14" s="121"/>
      <c r="C14" s="122"/>
      <c r="D14" s="122"/>
      <c r="E14" s="122"/>
      <c r="F14" s="122"/>
      <c r="G14" s="122"/>
      <c r="H14" s="123"/>
    </row>
    <row r="15" spans="2:8" s="4" customFormat="1">
      <c r="B15" s="36"/>
      <c r="C15" s="36"/>
      <c r="D15" s="36"/>
      <c r="E15" s="36"/>
      <c r="F15" s="36"/>
      <c r="G15" s="36"/>
      <c r="H15" s="36"/>
    </row>
    <row r="16" spans="2:8" s="4" customFormat="1" ht="21.6" thickBot="1">
      <c r="B16" s="38" t="s">
        <v>85</v>
      </c>
      <c r="C16" s="38"/>
      <c r="D16" s="38"/>
      <c r="E16" s="38"/>
      <c r="F16" s="38"/>
      <c r="G16" s="38"/>
      <c r="H16" s="38"/>
    </row>
    <row r="17" spans="2:8" s="4" customFormat="1">
      <c r="B17" s="36"/>
      <c r="C17" s="36"/>
      <c r="D17" s="36"/>
      <c r="E17" s="36"/>
      <c r="F17" s="36"/>
      <c r="G17" s="36"/>
      <c r="H17" s="36"/>
    </row>
    <row r="18" spans="2:8" s="4" customFormat="1" ht="16.2" thickBot="1">
      <c r="B18" s="37" t="s">
        <v>151</v>
      </c>
      <c r="C18" s="37"/>
      <c r="D18" s="37"/>
      <c r="E18" s="37"/>
      <c r="F18" s="37"/>
      <c r="G18" s="37"/>
      <c r="H18" s="37"/>
    </row>
    <row r="19" spans="2:8" s="4" customFormat="1">
      <c r="B19" s="36"/>
      <c r="C19" s="36"/>
      <c r="D19" s="36"/>
      <c r="E19" s="36"/>
      <c r="F19" s="36"/>
      <c r="G19" s="36"/>
      <c r="H19" s="36"/>
    </row>
    <row r="20" spans="2:8" s="4" customFormat="1" ht="14.55" customHeight="1">
      <c r="B20" s="124" t="s">
        <v>128</v>
      </c>
      <c r="C20" s="124"/>
      <c r="D20" s="124"/>
      <c r="E20" s="36"/>
      <c r="F20" s="36"/>
      <c r="G20" s="36"/>
      <c r="H20" s="36"/>
    </row>
    <row r="21" spans="2:8" s="4" customFormat="1" ht="15" thickBot="1">
      <c r="B21" s="6" t="s">
        <v>85</v>
      </c>
      <c r="C21" s="10">
        <v>2014</v>
      </c>
      <c r="D21" s="10">
        <v>2015</v>
      </c>
      <c r="E21" s="10">
        <v>2016</v>
      </c>
      <c r="F21" s="10">
        <v>2017</v>
      </c>
      <c r="G21" s="10">
        <v>2018</v>
      </c>
      <c r="H21" s="10">
        <v>2019</v>
      </c>
    </row>
    <row r="22" spans="2:8" s="4" customFormat="1">
      <c r="B22" t="s">
        <v>40</v>
      </c>
      <c r="C22" s="29">
        <f>SUMIFS(Data!$D:$D,Data!$A:$A,'Summary - DNSP'!$B22,Data!$C:$C,'Summary - DNSP'!C$21,Data!$B:$B,"Return on Assets - Nominal return - Inclusive of Incentive Schemes")</f>
        <v>8.1509010229032147E-2</v>
      </c>
      <c r="D22" s="29">
        <f>SUMIFS(Data!$D:$D,Data!$A:$A,'Summary - DNSP'!$B22,Data!$C:$C,'Summary - DNSP'!D$21,Data!$B:$B,"Return on Assets - Nominal return - Inclusive of Incentive Schemes")</f>
        <v>9.455202509084433E-2</v>
      </c>
      <c r="E22" s="29">
        <f>SUMIFS(Data!$D:$D,Data!$A:$A,'Summary - DNSP'!$B22,Data!$C:$C,'Summary - DNSP'!E$21,Data!$B:$B,"Return on Assets - Nominal return - Inclusive of Incentive Schemes")</f>
        <v>9.05145964749451E-2</v>
      </c>
      <c r="F22" s="29">
        <f>SUMIFS(Data!$D:$D,Data!$A:$A,'Summary - DNSP'!$B22,Data!$C:$C,'Summary - DNSP'!F$21,Data!$B:$B,"Return on Assets - Nominal return - Inclusive of Incentive Schemes")</f>
        <v>9.3274472864626257E-2</v>
      </c>
      <c r="G22" s="29">
        <f>SUMIFS(Data!$D:$D,Data!$A:$A,'Summary - DNSP'!$B22,Data!$C:$C,'Summary - DNSP'!G$21,Data!$B:$B,"Return on Assets - Nominal return - Inclusive of Incentive Schemes")</f>
        <v>9.6776125293886878E-2</v>
      </c>
      <c r="H22" s="29">
        <f>SUMIFS(Data!$D:$D,Data!$A:$A,'Summary - DNSP'!$B22,Data!$C:$C,'Summary - DNSP'!H$21,Data!$B:$B,"Return on Assets - Nominal return - Inclusive of Incentive Schemes")</f>
        <v>0.1030726380672375</v>
      </c>
    </row>
    <row r="23" spans="2:8" s="4" customFormat="1">
      <c r="B23" t="s">
        <v>33</v>
      </c>
      <c r="C23" s="29">
        <f>SUMIFS(Data!$D:$D,Data!$A:$A,'Summary - DNSP'!$B23,Data!$C:$C,'Summary - DNSP'!C$21,Data!$B:$B,"Return on Assets - Nominal return - Inclusive of Incentive Schemes")</f>
        <v>0.13006009464308846</v>
      </c>
      <c r="D23" s="29">
        <f>SUMIFS(Data!$D:$D,Data!$A:$A,'Summary - DNSP'!$B23,Data!$C:$C,'Summary - DNSP'!D$21,Data!$B:$B,"Return on Assets - Nominal return - Inclusive of Incentive Schemes")</f>
        <v>0.10480463222095888</v>
      </c>
      <c r="E23" s="29">
        <f>SUMIFS(Data!$D:$D,Data!$A:$A,'Summary - DNSP'!$B23,Data!$C:$C,'Summary - DNSP'!E$21,Data!$B:$B,"Return on Assets - Nominal return - Inclusive of Incentive Schemes")</f>
        <v>5.6850360323326757E-2</v>
      </c>
      <c r="F23" s="29">
        <f>SUMIFS(Data!$D:$D,Data!$A:$A,'Summary - DNSP'!$B23,Data!$C:$C,'Summary - DNSP'!F$21,Data!$B:$B,"Return on Assets - Nominal return - Inclusive of Incentive Schemes")</f>
        <v>6.2074486160831922E-2</v>
      </c>
      <c r="G23" s="29">
        <f>SUMIFS(Data!$D:$D,Data!$A:$A,'Summary - DNSP'!$B23,Data!$C:$C,'Summary - DNSP'!G$21,Data!$B:$B,"Return on Assets - Nominal return - Inclusive of Incentive Schemes")</f>
        <v>7.1426719792137203E-2</v>
      </c>
      <c r="H23" s="29">
        <f>SUMIFS(Data!$D:$D,Data!$A:$A,'Summary - DNSP'!$B23,Data!$C:$C,'Summary - DNSP'!H$21,Data!$B:$B,"Return on Assets - Nominal return - Inclusive of Incentive Schemes")</f>
        <v>7.3434405120311297E-2</v>
      </c>
    </row>
    <row r="24" spans="2:8" s="4" customFormat="1">
      <c r="B24" t="s">
        <v>36</v>
      </c>
      <c r="C24" s="29">
        <f>SUMIFS(Data!$D:$D,Data!$A:$A,'Summary - DNSP'!$B24,Data!$C:$C,'Summary - DNSP'!C$21,Data!$B:$B,"Return on Assets - Nominal return - Inclusive of Incentive Schemes")</f>
        <v>0.11061953698813454</v>
      </c>
      <c r="D24" s="29">
        <f>SUMIFS(Data!$D:$D,Data!$A:$A,'Summary - DNSP'!$B24,Data!$C:$C,'Summary - DNSP'!D$21,Data!$B:$B,"Return on Assets - Nominal return - Inclusive of Incentive Schemes")</f>
        <v>0.11772193019387427</v>
      </c>
      <c r="E24" s="29">
        <f>SUMIFS(Data!$D:$D,Data!$A:$A,'Summary - DNSP'!$B24,Data!$C:$C,'Summary - DNSP'!E$21,Data!$B:$B,"Return on Assets - Nominal return - Inclusive of Incentive Schemes")</f>
        <v>6.781812460596548E-2</v>
      </c>
      <c r="F24" s="29">
        <f>SUMIFS(Data!$D:$D,Data!$A:$A,'Summary - DNSP'!$B24,Data!$C:$C,'Summary - DNSP'!F$21,Data!$B:$B,"Return on Assets - Nominal return - Inclusive of Incentive Schemes")</f>
        <v>6.8451497448827073E-2</v>
      </c>
      <c r="G24" s="29">
        <f>SUMIFS(Data!$D:$D,Data!$A:$A,'Summary - DNSP'!$B24,Data!$C:$C,'Summary - DNSP'!G$21,Data!$B:$B,"Return on Assets - Nominal return - Inclusive of Incentive Schemes")</f>
        <v>7.7068895069135571E-2</v>
      </c>
      <c r="H24" s="29">
        <f>SUMIFS(Data!$D:$D,Data!$A:$A,'Summary - DNSP'!$B24,Data!$C:$C,'Summary - DNSP'!H$21,Data!$B:$B,"Return on Assets - Nominal return - Inclusive of Incentive Schemes")</f>
        <v>7.6847010237862001E-2</v>
      </c>
    </row>
    <row r="25" spans="2:8" s="4" customFormat="1">
      <c r="B25" t="s">
        <v>39</v>
      </c>
      <c r="C25" s="29">
        <f>SUMIFS(Data!$D:$D,Data!$A:$A,'Summary - DNSP'!$B25,Data!$C:$C,'Summary - DNSP'!C$21,Data!$B:$B,"Return on Assets - Nominal return - Inclusive of Incentive Schemes")</f>
        <v>0.11853935385178672</v>
      </c>
      <c r="D25" s="29">
        <f>SUMIFS(Data!$D:$D,Data!$A:$A,'Summary - DNSP'!$B25,Data!$C:$C,'Summary - DNSP'!D$21,Data!$B:$B,"Return on Assets - Nominal return - Inclusive of Incentive Schemes")</f>
        <v>0.12834435541971143</v>
      </c>
      <c r="E25" s="29">
        <f>SUMIFS(Data!$D:$D,Data!$A:$A,'Summary - DNSP'!$B25,Data!$C:$C,'Summary - DNSP'!E$21,Data!$B:$B,"Return on Assets - Nominal return - Inclusive of Incentive Schemes")</f>
        <v>5.2350684880023611E-2</v>
      </c>
      <c r="F25" s="29">
        <f>SUMIFS(Data!$D:$D,Data!$A:$A,'Summary - DNSP'!$B25,Data!$C:$C,'Summary - DNSP'!F$21,Data!$B:$B,"Return on Assets - Nominal return - Inclusive of Incentive Schemes")</f>
        <v>5.7238497048741309E-2</v>
      </c>
      <c r="G25" s="29">
        <f>SUMIFS(Data!$D:$D,Data!$A:$A,'Summary - DNSP'!$B25,Data!$C:$C,'Summary - DNSP'!G$21,Data!$B:$B,"Return on Assets - Nominal return - Inclusive of Incentive Schemes")</f>
        <v>5.9134666781956648E-2</v>
      </c>
      <c r="H25" s="29">
        <f>SUMIFS(Data!$D:$D,Data!$A:$A,'Summary - DNSP'!$B25,Data!$C:$C,'Summary - DNSP'!H$21,Data!$B:$B,"Return on Assets - Nominal return - Inclusive of Incentive Schemes")</f>
        <v>5.213041522182512E-2</v>
      </c>
    </row>
    <row r="26" spans="2:8" s="4" customFormat="1">
      <c r="B26" t="s">
        <v>37</v>
      </c>
      <c r="C26" s="29">
        <f>SUMIFS(Data!$D:$D,Data!$A:$A,'Summary - DNSP'!$B26,Data!$C:$C,'Summary - DNSP'!C$21,Data!$B:$B,"Return on Assets - Nominal return - Inclusive of Incentive Schemes")</f>
        <v>8.916562927051179E-2</v>
      </c>
      <c r="D26" s="29">
        <f>SUMIFS(Data!$D:$D,Data!$A:$A,'Summary - DNSP'!$B26,Data!$C:$C,'Summary - DNSP'!D$21,Data!$B:$B,"Return on Assets - Nominal return - Inclusive of Incentive Schemes")</f>
        <v>9.5885751049630125E-2</v>
      </c>
      <c r="E26" s="29">
        <f>SUMIFS(Data!$D:$D,Data!$A:$A,'Summary - DNSP'!$B26,Data!$C:$C,'Summary - DNSP'!E$21,Data!$B:$B,"Return on Assets - Nominal return - Inclusive of Incentive Schemes")</f>
        <v>9.7492676529487066E-2</v>
      </c>
      <c r="F26" s="29">
        <f>SUMIFS(Data!$D:$D,Data!$A:$A,'Summary - DNSP'!$B26,Data!$C:$C,'Summary - DNSP'!F$21,Data!$B:$B,"Return on Assets - Nominal return - Inclusive of Incentive Schemes")</f>
        <v>8.8569724602244965E-2</v>
      </c>
      <c r="G26" s="29">
        <f>SUMIFS(Data!$D:$D,Data!$A:$A,'Summary - DNSP'!$B26,Data!$C:$C,'Summary - DNSP'!G$21,Data!$B:$B,"Return on Assets - Nominal return - Inclusive of Incentive Schemes")</f>
        <v>7.8764755270206793E-2</v>
      </c>
      <c r="H26" s="29">
        <f>SUMIFS(Data!$D:$D,Data!$A:$A,'Summary - DNSP'!$B26,Data!$C:$C,'Summary - DNSP'!H$21,Data!$B:$B,"Return on Assets - Nominal return - Inclusive of Incentive Schemes")</f>
        <v>6.7997591390686674E-2</v>
      </c>
    </row>
    <row r="27" spans="2:8" s="4" customFormat="1">
      <c r="B27" t="s">
        <v>38</v>
      </c>
      <c r="C27" s="29">
        <f>SUMIFS(Data!$D:$D,Data!$A:$A,'Summary - DNSP'!$B27,Data!$C:$C,'Summary - DNSP'!C$21,Data!$B:$B,"Return on Assets - Nominal return - Inclusive of Incentive Schemes")</f>
        <v>0.10347948112305121</v>
      </c>
      <c r="D27" s="29">
        <f>SUMIFS(Data!$D:$D,Data!$A:$A,'Summary - DNSP'!$B27,Data!$C:$C,'Summary - DNSP'!D$21,Data!$B:$B,"Return on Assets - Nominal return - Inclusive of Incentive Schemes")</f>
        <v>0.10240613320338096</v>
      </c>
      <c r="E27" s="29">
        <f>SUMIFS(Data!$D:$D,Data!$A:$A,'Summary - DNSP'!$B27,Data!$C:$C,'Summary - DNSP'!E$21,Data!$B:$B,"Return on Assets - Nominal return - Inclusive of Incentive Schemes")</f>
        <v>8.2126847106362505E-2</v>
      </c>
      <c r="F27" s="29">
        <f>SUMIFS(Data!$D:$D,Data!$A:$A,'Summary - DNSP'!$B27,Data!$C:$C,'Summary - DNSP'!F$21,Data!$B:$B,"Return on Assets - Nominal return - Inclusive of Incentive Schemes")</f>
        <v>9.0438273736811708E-2</v>
      </c>
      <c r="G27" s="29">
        <f>SUMIFS(Data!$D:$D,Data!$A:$A,'Summary - DNSP'!$B27,Data!$C:$C,'Summary - DNSP'!G$21,Data!$B:$B,"Return on Assets - Nominal return - Inclusive of Incentive Schemes")</f>
        <v>7.251936903257708E-2</v>
      </c>
      <c r="H27" s="29">
        <f>SUMIFS(Data!$D:$D,Data!$A:$A,'Summary - DNSP'!$B27,Data!$C:$C,'Summary - DNSP'!H$21,Data!$B:$B,"Return on Assets - Nominal return - Inclusive of Incentive Schemes")</f>
        <v>6.4561589564616453E-2</v>
      </c>
    </row>
    <row r="28" spans="2:8" s="4" customFormat="1">
      <c r="B28" t="s">
        <v>43</v>
      </c>
      <c r="C28" s="29">
        <f>SUMIFS(Data!$D:$D,Data!$A:$A,'Summary - DNSP'!$B28,Data!$C:$C,'Summary - DNSP'!C$21,Data!$B:$B,"Return on Assets - Nominal return - Inclusive of Incentive Schemes")</f>
        <v>0.14112263574738443</v>
      </c>
      <c r="D28" s="29">
        <f>SUMIFS(Data!$D:$D,Data!$A:$A,'Summary - DNSP'!$B28,Data!$C:$C,'Summary - DNSP'!D$21,Data!$B:$B,"Return on Assets - Nominal return - Inclusive of Incentive Schemes")</f>
        <v>0.13176182524119481</v>
      </c>
      <c r="E28" s="29">
        <f>SUMIFS(Data!$D:$D,Data!$A:$A,'Summary - DNSP'!$B28,Data!$C:$C,'Summary - DNSP'!E$21,Data!$B:$B,"Return on Assets - Nominal return - Inclusive of Incentive Schemes")</f>
        <v>8.3587886912921072E-2</v>
      </c>
      <c r="F28" s="29">
        <f>SUMIFS(Data!$D:$D,Data!$A:$A,'Summary - DNSP'!$B28,Data!$C:$C,'Summary - DNSP'!F$21,Data!$B:$B,"Return on Assets - Nominal return - Inclusive of Incentive Schemes")</f>
        <v>7.0791127487319569E-2</v>
      </c>
      <c r="G28" s="29">
        <f>SUMIFS(Data!$D:$D,Data!$A:$A,'Summary - DNSP'!$B28,Data!$C:$C,'Summary - DNSP'!G$21,Data!$B:$B,"Return on Assets - Nominal return - Inclusive of Incentive Schemes")</f>
        <v>8.0657372289412985E-2</v>
      </c>
      <c r="H28" s="29">
        <f>SUMIFS(Data!$D:$D,Data!$A:$A,'Summary - DNSP'!$B28,Data!$C:$C,'Summary - DNSP'!H$21,Data!$B:$B,"Return on Assets - Nominal return - Inclusive of Incentive Schemes")</f>
        <v>7.5276887542235868E-2</v>
      </c>
    </row>
    <row r="29" spans="2:8" s="4" customFormat="1">
      <c r="B29" t="s">
        <v>44</v>
      </c>
      <c r="C29" s="29">
        <f>SUMIFS(Data!$D:$D,Data!$A:$A,'Summary - DNSP'!$B29,Data!$C:$C,'Summary - DNSP'!C$21,Data!$B:$B,"Return on Assets - Nominal return - Inclusive of Incentive Schemes")</f>
        <v>0.10412296997008209</v>
      </c>
      <c r="D29" s="29">
        <f>SUMIFS(Data!$D:$D,Data!$A:$A,'Summary - DNSP'!$B29,Data!$C:$C,'Summary - DNSP'!D$21,Data!$B:$B,"Return on Assets - Nominal return - Inclusive of Incentive Schemes")</f>
        <v>0.10789416147335548</v>
      </c>
      <c r="E29" s="29">
        <f>SUMIFS(Data!$D:$D,Data!$A:$A,'Summary - DNSP'!$B29,Data!$C:$C,'Summary - DNSP'!E$21,Data!$B:$B,"Return on Assets - Nominal return - Inclusive of Incentive Schemes")</f>
        <v>0.1138209283112865</v>
      </c>
      <c r="F29" s="29">
        <f>SUMIFS(Data!$D:$D,Data!$A:$A,'Summary - DNSP'!$B29,Data!$C:$C,'Summary - DNSP'!F$21,Data!$B:$B,"Return on Assets - Nominal return - Inclusive of Incentive Schemes")</f>
        <v>9.7838408625566337E-2</v>
      </c>
      <c r="G29" s="29">
        <f>SUMIFS(Data!$D:$D,Data!$A:$A,'Summary - DNSP'!$B29,Data!$C:$C,'Summary - DNSP'!G$21,Data!$B:$B,"Return on Assets - Nominal return - Inclusive of Incentive Schemes")</f>
        <v>6.8283854047137049E-2</v>
      </c>
      <c r="H29" s="29">
        <f>SUMIFS(Data!$D:$D,Data!$A:$A,'Summary - DNSP'!$B29,Data!$C:$C,'Summary - DNSP'!H$21,Data!$B:$B,"Return on Assets - Nominal return - Inclusive of Incentive Schemes")</f>
        <v>5.0686273911803963E-2</v>
      </c>
    </row>
    <row r="30" spans="2:8" s="4" customFormat="1">
      <c r="B30" t="s">
        <v>34</v>
      </c>
      <c r="C30" s="29">
        <f>SUMIFS(Data!$D:$D,Data!$A:$A,'Summary - DNSP'!$B30,Data!$C:$C,'Summary - DNSP'!C$21,Data!$B:$B,"Return on Assets - Nominal return - Inclusive of Incentive Schemes")</f>
        <v>0.10449337037853478</v>
      </c>
      <c r="D30" s="29">
        <f>SUMIFS(Data!$D:$D,Data!$A:$A,'Summary - DNSP'!$B30,Data!$C:$C,'Summary - DNSP'!D$21,Data!$B:$B,"Return on Assets - Nominal return - Inclusive of Incentive Schemes")</f>
        <v>0.12533930212170091</v>
      </c>
      <c r="E30" s="29">
        <f>SUMIFS(Data!$D:$D,Data!$A:$A,'Summary - DNSP'!$B30,Data!$C:$C,'Summary - DNSP'!E$21,Data!$B:$B,"Return on Assets - Nominal return - Inclusive of Incentive Schemes")</f>
        <v>6.295539789194779E-2</v>
      </c>
      <c r="F30" s="29">
        <f>SUMIFS(Data!$D:$D,Data!$A:$A,'Summary - DNSP'!$B30,Data!$C:$C,'Summary - DNSP'!F$21,Data!$B:$B,"Return on Assets - Nominal return - Inclusive of Incentive Schemes")</f>
        <v>8.2135429377770464E-2</v>
      </c>
      <c r="G30" s="29">
        <f>SUMIFS(Data!$D:$D,Data!$A:$A,'Summary - DNSP'!$B30,Data!$C:$C,'Summary - DNSP'!G$21,Data!$B:$B,"Return on Assets - Nominal return - Inclusive of Incentive Schemes")</f>
        <v>7.816343443668558E-2</v>
      </c>
      <c r="H30" s="29">
        <f>SUMIFS(Data!$D:$D,Data!$A:$A,'Summary - DNSP'!$B30,Data!$C:$C,'Summary - DNSP'!H$21,Data!$B:$B,"Return on Assets - Nominal return - Inclusive of Incentive Schemes")</f>
        <v>8.17431349221064E-2</v>
      </c>
    </row>
    <row r="31" spans="2:8" s="4" customFormat="1">
      <c r="B31" t="s">
        <v>35</v>
      </c>
      <c r="C31" s="29">
        <f>SUMIFS(Data!$D:$D,Data!$A:$A,'Summary - DNSP'!$B31,Data!$C:$C,'Summary - DNSP'!C$21,Data!$B:$B,"Return on Assets - Nominal return - Inclusive of Incentive Schemes")</f>
        <v>9.3689297316794526E-2</v>
      </c>
      <c r="D31" s="29">
        <f>SUMIFS(Data!$D:$D,Data!$A:$A,'Summary - DNSP'!$B31,Data!$C:$C,'Summary - DNSP'!D$21,Data!$B:$B,"Return on Assets - Nominal return - Inclusive of Incentive Schemes")</f>
        <v>0.10628844621971519</v>
      </c>
      <c r="E31" s="29">
        <f>SUMIFS(Data!$D:$D,Data!$A:$A,'Summary - DNSP'!$B31,Data!$C:$C,'Summary - DNSP'!E$21,Data!$B:$B,"Return on Assets - Nominal return - Inclusive of Incentive Schemes")</f>
        <v>7.3203331448275177E-2</v>
      </c>
      <c r="F31" s="29">
        <f>SUMIFS(Data!$D:$D,Data!$A:$A,'Summary - DNSP'!$B31,Data!$C:$C,'Summary - DNSP'!F$21,Data!$B:$B,"Return on Assets - Nominal return - Inclusive of Incentive Schemes")</f>
        <v>6.7331762053658165E-2</v>
      </c>
      <c r="G31" s="29">
        <f>SUMIFS(Data!$D:$D,Data!$A:$A,'Summary - DNSP'!$B31,Data!$C:$C,'Summary - DNSP'!G$21,Data!$B:$B,"Return on Assets - Nominal return - Inclusive of Incentive Schemes")</f>
        <v>8.1858619783613445E-2</v>
      </c>
      <c r="H31" s="29">
        <f>SUMIFS(Data!$D:$D,Data!$A:$A,'Summary - DNSP'!$B31,Data!$C:$C,'Summary - DNSP'!H$21,Data!$B:$B,"Return on Assets - Nominal return - Inclusive of Incentive Schemes")</f>
        <v>7.6689542112002088E-2</v>
      </c>
    </row>
    <row r="32" spans="2:8" s="4" customFormat="1">
      <c r="B32" t="s">
        <v>41</v>
      </c>
      <c r="C32" s="29">
        <f>SUMIFS(Data!$D:$D,Data!$A:$A,'Summary - DNSP'!$B32,Data!$C:$C,'Summary - DNSP'!C$21,Data!$B:$B,"Return on Assets - Nominal return - Inclusive of Incentive Schemes")</f>
        <v>0.11678285307941466</v>
      </c>
      <c r="D32" s="29">
        <f>SUMIFS(Data!$D:$D,Data!$A:$A,'Summary - DNSP'!$B32,Data!$C:$C,'Summary - DNSP'!D$21,Data!$B:$B,"Return on Assets - Nominal return - Inclusive of Incentive Schemes")</f>
        <v>0.12920633756763211</v>
      </c>
      <c r="E32" s="29">
        <f>SUMIFS(Data!$D:$D,Data!$A:$A,'Summary - DNSP'!$B32,Data!$C:$C,'Summary - DNSP'!E$21,Data!$B:$B,"Return on Assets - Nominal return - Inclusive of Incentive Schemes")</f>
        <v>9.5272072366573396E-2</v>
      </c>
      <c r="F32" s="29">
        <f>SUMIFS(Data!$D:$D,Data!$A:$A,'Summary - DNSP'!$B32,Data!$C:$C,'Summary - DNSP'!F$21,Data!$B:$B,"Return on Assets - Nominal return - Inclusive of Incentive Schemes")</f>
        <v>0.10152989202732421</v>
      </c>
      <c r="G32" s="29">
        <f>SUMIFS(Data!$D:$D,Data!$A:$A,'Summary - DNSP'!$B32,Data!$C:$C,'Summary - DNSP'!G$21,Data!$B:$B,"Return on Assets - Nominal return - Inclusive of Incentive Schemes")</f>
        <v>8.8755263723784464E-2</v>
      </c>
      <c r="H32" s="29">
        <f>SUMIFS(Data!$D:$D,Data!$A:$A,'Summary - DNSP'!$B32,Data!$C:$C,'Summary - DNSP'!H$21,Data!$B:$B,"Return on Assets - Nominal return - Inclusive of Incentive Schemes")</f>
        <v>7.2916457565994325E-2</v>
      </c>
    </row>
    <row r="33" spans="2:8" s="4" customFormat="1">
      <c r="B33" t="s">
        <v>42</v>
      </c>
      <c r="C33" s="29">
        <f>SUMIFS(Data!$D:$D,Data!$A:$A,'Summary - DNSP'!$B33,Data!$C:$C,'Summary - DNSP'!C$21,Data!$B:$B,"Return on Assets - Nominal return - Inclusive of Incentive Schemes")</f>
        <v>0.11406254523736913</v>
      </c>
      <c r="D33" s="29">
        <f>SUMIFS(Data!$D:$D,Data!$A:$A,'Summary - DNSP'!$B33,Data!$C:$C,'Summary - DNSP'!D$21,Data!$B:$B,"Return on Assets - Nominal return - Inclusive of Incentive Schemes")</f>
        <v>0.11928628622477497</v>
      </c>
      <c r="E33" s="29">
        <f>SUMIFS(Data!$D:$D,Data!$A:$A,'Summary - DNSP'!$B33,Data!$C:$C,'Summary - DNSP'!E$21,Data!$B:$B,"Return on Assets - Nominal return - Inclusive of Incentive Schemes")</f>
        <v>8.7335589310578707E-2</v>
      </c>
      <c r="F33" s="29">
        <f>SUMIFS(Data!$D:$D,Data!$A:$A,'Summary - DNSP'!$B33,Data!$C:$C,'Summary - DNSP'!F$21,Data!$B:$B,"Return on Assets - Nominal return - Inclusive of Incentive Schemes")</f>
        <v>8.0112109866599265E-2</v>
      </c>
      <c r="G33" s="29">
        <f>SUMIFS(Data!$D:$D,Data!$A:$A,'Summary - DNSP'!$B33,Data!$C:$C,'Summary - DNSP'!G$21,Data!$B:$B,"Return on Assets - Nominal return - Inclusive of Incentive Schemes")</f>
        <v>7.7843452601184221E-2</v>
      </c>
      <c r="H33" s="29">
        <f>SUMIFS(Data!$D:$D,Data!$A:$A,'Summary - DNSP'!$B33,Data!$C:$C,'Summary - DNSP'!H$21,Data!$B:$B,"Return on Assets - Nominal return - Inclusive of Incentive Schemes")</f>
        <v>7.4583987150742007E-2</v>
      </c>
    </row>
    <row r="34" spans="2:8" s="4" customFormat="1">
      <c r="B34" t="s">
        <v>45</v>
      </c>
      <c r="C34" s="29">
        <f>SUMIFS(Data!$D:$D,Data!$A:$A,'Summary - DNSP'!$B34,Data!$C:$C,'Summary - DNSP'!C$21,Data!$B:$B,"Return on Assets - Nominal return - Inclusive of Incentive Schemes")</f>
        <v>9.6337674496486447E-2</v>
      </c>
      <c r="D34" s="29">
        <f>SUMIFS(Data!$D:$D,Data!$A:$A,'Summary - DNSP'!$B34,Data!$C:$C,'Summary - DNSP'!D$21,Data!$B:$B,"Return on Assets - Nominal return - Inclusive of Incentive Schemes")</f>
        <v>0.10335097966246885</v>
      </c>
      <c r="E34" s="29">
        <f>SUMIFS(Data!$D:$D,Data!$A:$A,'Summary - DNSP'!$B34,Data!$C:$C,'Summary - DNSP'!E$21,Data!$B:$B,"Return on Assets - Nominal return - Inclusive of Incentive Schemes")</f>
        <v>6.2575614603171514E-2</v>
      </c>
      <c r="F34" s="29">
        <f>SUMIFS(Data!$D:$D,Data!$A:$A,'Summary - DNSP'!$B34,Data!$C:$C,'Summary - DNSP'!F$21,Data!$B:$B,"Return on Assets - Nominal return - Inclusive of Incentive Schemes")</f>
        <v>8.0297045816576151E-2</v>
      </c>
      <c r="G34" s="29">
        <f>SUMIFS(Data!$D:$D,Data!$A:$A,'Summary - DNSP'!$B34,Data!$C:$C,'Summary - DNSP'!G$21,Data!$B:$B,"Return on Assets - Nominal return - Inclusive of Incentive Schemes")</f>
        <v>9.3084630155271117E-2</v>
      </c>
      <c r="H34" s="29">
        <f>SUMIFS(Data!$D:$D,Data!$A:$A,'Summary - DNSP'!$B34,Data!$C:$C,'Summary - DNSP'!H$21,Data!$B:$B,"Return on Assets - Nominal return - Inclusive of Incentive Schemes")</f>
        <v>9.4230793908356522E-2</v>
      </c>
    </row>
    <row r="35" spans="2:8" s="4" customFormat="1">
      <c r="B35" s="1"/>
      <c r="C35" s="8"/>
      <c r="D35" s="8"/>
      <c r="E35" s="8"/>
      <c r="F35" s="8"/>
      <c r="G35" s="8"/>
      <c r="H35" s="8"/>
    </row>
    <row r="36" spans="2:8" ht="14.55" customHeight="1">
      <c r="B36" s="124" t="s">
        <v>129</v>
      </c>
      <c r="C36" s="124"/>
      <c r="D36" s="124"/>
    </row>
    <row r="37" spans="2:8" ht="15" thickBot="1">
      <c r="B37" s="6" t="s">
        <v>85</v>
      </c>
      <c r="C37" s="10">
        <v>2014</v>
      </c>
      <c r="D37" s="10">
        <v>2015</v>
      </c>
      <c r="E37" s="10">
        <v>2016</v>
      </c>
      <c r="F37" s="10">
        <v>2017</v>
      </c>
      <c r="G37" s="10">
        <v>2018</v>
      </c>
      <c r="H37" s="10">
        <v>2019</v>
      </c>
    </row>
    <row r="38" spans="2:8">
      <c r="B38" s="4" t="s">
        <v>40</v>
      </c>
      <c r="C38" s="29">
        <f>SUMIFS(Data!$D:$D,Data!$A:$A,'Summary - DNSP'!$B38,Data!$C:$C,'Summary - DNSP'!C$37,Data!$B:$B,"Return on Assets - Nominal return - Exclusive of Incentive Schemes")</f>
        <v>8.1509010229032147E-2</v>
      </c>
      <c r="D38" s="29">
        <f>SUMIFS(Data!$D:$D,Data!$A:$A,'Summary - DNSP'!$B38,Data!$C:$C,'Summary - DNSP'!D$37,Data!$B:$B,"Return on Assets - Nominal return - Exclusive of Incentive Schemes")</f>
        <v>9.455202509084433E-2</v>
      </c>
      <c r="E38" s="29">
        <f>SUMIFS(Data!$D:$D,Data!$A:$A,'Summary - DNSP'!$B38,Data!$C:$C,'Summary - DNSP'!E$37,Data!$B:$B,"Return on Assets - Nominal return - Exclusive of Incentive Schemes")</f>
        <v>9.05145964749451E-2</v>
      </c>
      <c r="F38" s="29">
        <f>SUMIFS(Data!$D:$D,Data!$A:$A,'Summary - DNSP'!$B38,Data!$C:$C,'Summary - DNSP'!F$37,Data!$B:$B,"Return on Assets - Nominal return - Exclusive of Incentive Schemes")</f>
        <v>9.3274472864626257E-2</v>
      </c>
      <c r="G38" s="29">
        <f>SUMIFS(Data!$D:$D,Data!$A:$A,'Summary - DNSP'!$B38,Data!$C:$C,'Summary - DNSP'!G$37,Data!$B:$B,"Return on Assets - Nominal return - Exclusive of Incentive Schemes")</f>
        <v>9.7094810240008711E-2</v>
      </c>
      <c r="H38" s="29">
        <f>SUMIFS(Data!$D:$D,Data!$A:$A,'Summary - DNSP'!$B38,Data!$C:$C,'Summary - DNSP'!H$37,Data!$B:$B,"Return on Assets - Nominal return - Exclusive of Incentive Schemes")</f>
        <v>0.10404062531089464</v>
      </c>
    </row>
    <row r="39" spans="2:8">
      <c r="B39" s="4" t="s">
        <v>33</v>
      </c>
      <c r="C39" s="29">
        <f>SUMIFS(Data!$D:$D,Data!$A:$A,'Summary - DNSP'!$B39,Data!$C:$C,'Summary - DNSP'!C$37,Data!$B:$B,"Return on Assets - Nominal return - Exclusive of Incentive Schemes")</f>
        <v>0.12979302674239901</v>
      </c>
      <c r="D39" s="29">
        <f>SUMIFS(Data!$D:$D,Data!$A:$A,'Summary - DNSP'!$B39,Data!$C:$C,'Summary - DNSP'!D$37,Data!$B:$B,"Return on Assets - Nominal return - Exclusive of Incentive Schemes")</f>
        <v>9.8719475063726539E-2</v>
      </c>
      <c r="E39" s="29">
        <f>SUMIFS(Data!$D:$D,Data!$A:$A,'Summary - DNSP'!$B39,Data!$C:$C,'Summary - DNSP'!E$37,Data!$B:$B,"Return on Assets - Nominal return - Exclusive of Incentive Schemes")</f>
        <v>5.123663829364139E-2</v>
      </c>
      <c r="F39" s="29">
        <f>SUMIFS(Data!$D:$D,Data!$A:$A,'Summary - DNSP'!$B39,Data!$C:$C,'Summary - DNSP'!F$37,Data!$B:$B,"Return on Assets - Nominal return - Exclusive of Incentive Schemes")</f>
        <v>5.7733725409451007E-2</v>
      </c>
      <c r="G39" s="29">
        <f>SUMIFS(Data!$D:$D,Data!$A:$A,'Summary - DNSP'!$B39,Data!$C:$C,'Summary - DNSP'!G$37,Data!$B:$B,"Return on Assets - Nominal return - Exclusive of Incentive Schemes")</f>
        <v>6.8359268746710083E-2</v>
      </c>
      <c r="H39" s="29">
        <f>SUMIFS(Data!$D:$D,Data!$A:$A,'Summary - DNSP'!$B39,Data!$C:$C,'Summary - DNSP'!H$37,Data!$B:$B,"Return on Assets - Nominal return - Exclusive of Incentive Schemes")</f>
        <v>7.3361668921763851E-2</v>
      </c>
    </row>
    <row r="40" spans="2:8">
      <c r="B40" s="4" t="s">
        <v>36</v>
      </c>
      <c r="C40" s="29">
        <f>SUMIFS(Data!$D:$D,Data!$A:$A,'Summary - DNSP'!$B40,Data!$C:$C,'Summary - DNSP'!C$37,Data!$B:$B,"Return on Assets - Nominal return - Exclusive of Incentive Schemes")</f>
        <v>0.10926863075330416</v>
      </c>
      <c r="D40" s="29">
        <f>SUMIFS(Data!$D:$D,Data!$A:$A,'Summary - DNSP'!$B40,Data!$C:$C,'Summary - DNSP'!D$37,Data!$B:$B,"Return on Assets - Nominal return - Exclusive of Incentive Schemes")</f>
        <v>0.10201732272062387</v>
      </c>
      <c r="E40" s="29">
        <f>SUMIFS(Data!$D:$D,Data!$A:$A,'Summary - DNSP'!$B40,Data!$C:$C,'Summary - DNSP'!E$37,Data!$B:$B,"Return on Assets - Nominal return - Exclusive of Incentive Schemes")</f>
        <v>6.4457699640969507E-2</v>
      </c>
      <c r="F40" s="29">
        <f>SUMIFS(Data!$D:$D,Data!$A:$A,'Summary - DNSP'!$B40,Data!$C:$C,'Summary - DNSP'!F$37,Data!$B:$B,"Return on Assets - Nominal return - Exclusive of Incentive Schemes")</f>
        <v>6.4009224746080826E-2</v>
      </c>
      <c r="G40" s="29">
        <f>SUMIFS(Data!$D:$D,Data!$A:$A,'Summary - DNSP'!$B40,Data!$C:$C,'Summary - DNSP'!G$37,Data!$B:$B,"Return on Assets - Nominal return - Exclusive of Incentive Schemes")</f>
        <v>8.1157076370640971E-2</v>
      </c>
      <c r="H40" s="29">
        <f>SUMIFS(Data!$D:$D,Data!$A:$A,'Summary - DNSP'!$B40,Data!$C:$C,'Summary - DNSP'!H$37,Data!$B:$B,"Return on Assets - Nominal return - Exclusive of Incentive Schemes")</f>
        <v>7.6847010237862001E-2</v>
      </c>
    </row>
    <row r="41" spans="2:8">
      <c r="B41" s="4" t="s">
        <v>39</v>
      </c>
      <c r="C41" s="29">
        <f>SUMIFS(Data!$D:$D,Data!$A:$A,'Summary - DNSP'!$B41,Data!$C:$C,'Summary - DNSP'!C$37,Data!$B:$B,"Return on Assets - Nominal return - Exclusive of Incentive Schemes")</f>
        <v>0.11844712102689213</v>
      </c>
      <c r="D41" s="29">
        <f>SUMIFS(Data!$D:$D,Data!$A:$A,'Summary - DNSP'!$B41,Data!$C:$C,'Summary - DNSP'!D$37,Data!$B:$B,"Return on Assets - Nominal return - Exclusive of Incentive Schemes")</f>
        <v>0.12825578458797074</v>
      </c>
      <c r="E41" s="29">
        <f>SUMIFS(Data!$D:$D,Data!$A:$A,'Summary - DNSP'!$B41,Data!$C:$C,'Summary - DNSP'!E$37,Data!$B:$B,"Return on Assets - Nominal return - Exclusive of Incentive Schemes")</f>
        <v>5.2262662738344595E-2</v>
      </c>
      <c r="F41" s="29">
        <f>SUMIFS(Data!$D:$D,Data!$A:$A,'Summary - DNSP'!$B41,Data!$C:$C,'Summary - DNSP'!F$37,Data!$B:$B,"Return on Assets - Nominal return - Exclusive of Incentive Schemes")</f>
        <v>5.715194411126668E-2</v>
      </c>
      <c r="G41" s="29">
        <f>SUMIFS(Data!$D:$D,Data!$A:$A,'Summary - DNSP'!$B41,Data!$C:$C,'Summary - DNSP'!G$37,Data!$B:$B,"Return on Assets - Nominal return - Exclusive of Incentive Schemes")</f>
        <v>5.8641414347701926E-2</v>
      </c>
      <c r="H41" s="29">
        <f>SUMIFS(Data!$D:$D,Data!$A:$A,'Summary - DNSP'!$B41,Data!$C:$C,'Summary - DNSP'!H$37,Data!$B:$B,"Return on Assets - Nominal return - Exclusive of Incentive Schemes")</f>
        <v>5.3380352546980592E-2</v>
      </c>
    </row>
    <row r="42" spans="2:8">
      <c r="B42" s="4" t="s">
        <v>37</v>
      </c>
      <c r="C42" s="29">
        <f>SUMIFS(Data!$D:$D,Data!$A:$A,'Summary - DNSP'!$B42,Data!$C:$C,'Summary - DNSP'!C$37,Data!$B:$B,"Return on Assets - Nominal return - Exclusive of Incentive Schemes")</f>
        <v>8.9133662517702605E-2</v>
      </c>
      <c r="D42" s="29">
        <f>SUMIFS(Data!$D:$D,Data!$A:$A,'Summary - DNSP'!$B42,Data!$C:$C,'Summary - DNSP'!D$37,Data!$B:$B,"Return on Assets - Nominal return - Exclusive of Incentive Schemes")</f>
        <v>9.2794301522933983E-2</v>
      </c>
      <c r="E42" s="29">
        <f>SUMIFS(Data!$D:$D,Data!$A:$A,'Summary - DNSP'!$B42,Data!$C:$C,'Summary - DNSP'!E$37,Data!$B:$B,"Return on Assets - Nominal return - Exclusive of Incentive Schemes")</f>
        <v>9.6284354769191047E-2</v>
      </c>
      <c r="F42" s="29">
        <f>SUMIFS(Data!$D:$D,Data!$A:$A,'Summary - DNSP'!$B42,Data!$C:$C,'Summary - DNSP'!F$37,Data!$B:$B,"Return on Assets - Nominal return - Exclusive of Incentive Schemes")</f>
        <v>8.2939737872933531E-2</v>
      </c>
      <c r="G42" s="29">
        <f>SUMIFS(Data!$D:$D,Data!$A:$A,'Summary - DNSP'!$B42,Data!$C:$C,'Summary - DNSP'!G$37,Data!$B:$B,"Return on Assets - Nominal return - Exclusive of Incentive Schemes")</f>
        <v>7.6416444106637768E-2</v>
      </c>
      <c r="H42" s="29">
        <f>SUMIFS(Data!$D:$D,Data!$A:$A,'Summary - DNSP'!$B42,Data!$C:$C,'Summary - DNSP'!H$37,Data!$B:$B,"Return on Assets - Nominal return - Exclusive of Incentive Schemes")</f>
        <v>6.5724460141635258E-2</v>
      </c>
    </row>
    <row r="43" spans="2:8">
      <c r="B43" s="4" t="s">
        <v>38</v>
      </c>
      <c r="C43" s="29">
        <f>SUMIFS(Data!$D:$D,Data!$A:$A,'Summary - DNSP'!$B43,Data!$C:$C,'Summary - DNSP'!C$37,Data!$B:$B,"Return on Assets - Nominal return - Exclusive of Incentive Schemes")</f>
        <v>0.10327523319321676</v>
      </c>
      <c r="D43" s="29">
        <f>SUMIFS(Data!$D:$D,Data!$A:$A,'Summary - DNSP'!$B43,Data!$C:$C,'Summary - DNSP'!D$37,Data!$B:$B,"Return on Assets - Nominal return - Exclusive of Incentive Schemes")</f>
        <v>9.9141101864346617E-2</v>
      </c>
      <c r="E43" s="29">
        <f>SUMIFS(Data!$D:$D,Data!$A:$A,'Summary - DNSP'!$B43,Data!$C:$C,'Summary - DNSP'!E$37,Data!$B:$B,"Return on Assets - Nominal return - Exclusive of Incentive Schemes")</f>
        <v>7.6236162063754595E-2</v>
      </c>
      <c r="F43" s="29">
        <f>SUMIFS(Data!$D:$D,Data!$A:$A,'Summary - DNSP'!$B43,Data!$C:$C,'Summary - DNSP'!F$37,Data!$B:$B,"Return on Assets - Nominal return - Exclusive of Incentive Schemes")</f>
        <v>8.3606450905150717E-2</v>
      </c>
      <c r="G43" s="29">
        <f>SUMIFS(Data!$D:$D,Data!$A:$A,'Summary - DNSP'!$B43,Data!$C:$C,'Summary - DNSP'!G$37,Data!$B:$B,"Return on Assets - Nominal return - Exclusive of Incentive Schemes")</f>
        <v>6.3397753272163834E-2</v>
      </c>
      <c r="H43" s="29">
        <f>SUMIFS(Data!$D:$D,Data!$A:$A,'Summary - DNSP'!$B43,Data!$C:$C,'Summary - DNSP'!H$37,Data!$B:$B,"Return on Assets - Nominal return - Exclusive of Incentive Schemes")</f>
        <v>6.354929437543777E-2</v>
      </c>
    </row>
    <row r="44" spans="2:8">
      <c r="B44" s="4" t="s">
        <v>43</v>
      </c>
      <c r="C44" s="29">
        <f>SUMIFS(Data!$D:$D,Data!$A:$A,'Summary - DNSP'!$B44,Data!$C:$C,'Summary - DNSP'!C$37,Data!$B:$B,"Return on Assets - Nominal return - Exclusive of Incentive Schemes")</f>
        <v>0.13547447716123173</v>
      </c>
      <c r="D44" s="29">
        <f>SUMIFS(Data!$D:$D,Data!$A:$A,'Summary - DNSP'!$B44,Data!$C:$C,'Summary - DNSP'!D$37,Data!$B:$B,"Return on Assets - Nominal return - Exclusive of Incentive Schemes")</f>
        <v>0.12789723126090793</v>
      </c>
      <c r="E44" s="29">
        <f>SUMIFS(Data!$D:$D,Data!$A:$A,'Summary - DNSP'!$B44,Data!$C:$C,'Summary - DNSP'!E$37,Data!$B:$B,"Return on Assets - Nominal return - Exclusive of Incentive Schemes")</f>
        <v>8.3560965804476764E-2</v>
      </c>
      <c r="F44" s="29">
        <f>SUMIFS(Data!$D:$D,Data!$A:$A,'Summary - DNSP'!$B44,Data!$C:$C,'Summary - DNSP'!F$37,Data!$B:$B,"Return on Assets - Nominal return - Exclusive of Incentive Schemes")</f>
        <v>6.7684306073675746E-2</v>
      </c>
      <c r="G44" s="29">
        <f>SUMIFS(Data!$D:$D,Data!$A:$A,'Summary - DNSP'!$B44,Data!$C:$C,'Summary - DNSP'!G$37,Data!$B:$B,"Return on Assets - Nominal return - Exclusive of Incentive Schemes")</f>
        <v>7.416547971248498E-2</v>
      </c>
      <c r="H44" s="29">
        <f>SUMIFS(Data!$D:$D,Data!$A:$A,'Summary - DNSP'!$B44,Data!$C:$C,'Summary - DNSP'!H$37,Data!$B:$B,"Return on Assets - Nominal return - Exclusive of Incentive Schemes")</f>
        <v>6.8376765554278351E-2</v>
      </c>
    </row>
    <row r="45" spans="2:8">
      <c r="B45" s="4" t="s">
        <v>44</v>
      </c>
      <c r="C45" s="29">
        <f>SUMIFS(Data!$D:$D,Data!$A:$A,'Summary - DNSP'!$B45,Data!$C:$C,'Summary - DNSP'!C$37,Data!$B:$B,"Return on Assets - Nominal return - Exclusive of Incentive Schemes")</f>
        <v>0.10412296997008209</v>
      </c>
      <c r="D45" s="29">
        <f>SUMIFS(Data!$D:$D,Data!$A:$A,'Summary - DNSP'!$B45,Data!$C:$C,'Summary - DNSP'!D$37,Data!$B:$B,"Return on Assets - Nominal return - Exclusive of Incentive Schemes")</f>
        <v>0.10789416147335548</v>
      </c>
      <c r="E45" s="29">
        <f>SUMIFS(Data!$D:$D,Data!$A:$A,'Summary - DNSP'!$B45,Data!$C:$C,'Summary - DNSP'!E$37,Data!$B:$B,"Return on Assets - Nominal return - Exclusive of Incentive Schemes")</f>
        <v>0.11546512476661321</v>
      </c>
      <c r="F45" s="29">
        <f>SUMIFS(Data!$D:$D,Data!$A:$A,'Summary - DNSP'!$B45,Data!$C:$C,'Summary - DNSP'!F$37,Data!$B:$B,"Return on Assets - Nominal return - Exclusive of Incentive Schemes")</f>
        <v>9.2642323786499461E-2</v>
      </c>
      <c r="G45" s="29">
        <f>SUMIFS(Data!$D:$D,Data!$A:$A,'Summary - DNSP'!$B45,Data!$C:$C,'Summary - DNSP'!G$37,Data!$B:$B,"Return on Assets - Nominal return - Exclusive of Incentive Schemes")</f>
        <v>5.9556276966701537E-2</v>
      </c>
      <c r="H45" s="29">
        <f>SUMIFS(Data!$D:$D,Data!$A:$A,'Summary - DNSP'!$B45,Data!$C:$C,'Summary - DNSP'!H$37,Data!$B:$B,"Return on Assets - Nominal return - Exclusive of Incentive Schemes")</f>
        <v>4.251974102281824E-2</v>
      </c>
    </row>
    <row r="46" spans="2:8">
      <c r="B46" s="4" t="s">
        <v>34</v>
      </c>
      <c r="C46" s="29">
        <f>SUMIFS(Data!$D:$D,Data!$A:$A,'Summary - DNSP'!$B46,Data!$C:$C,'Summary - DNSP'!C$37,Data!$B:$B,"Return on Assets - Nominal return - Exclusive of Incentive Schemes")</f>
        <v>9.4883506546300261E-2</v>
      </c>
      <c r="D46" s="29">
        <f>SUMIFS(Data!$D:$D,Data!$A:$A,'Summary - DNSP'!$B46,Data!$C:$C,'Summary - DNSP'!D$37,Data!$B:$B,"Return on Assets - Nominal return - Exclusive of Incentive Schemes")</f>
        <v>0.11987114555440284</v>
      </c>
      <c r="E46" s="29">
        <f>SUMIFS(Data!$D:$D,Data!$A:$A,'Summary - DNSP'!$B46,Data!$C:$C,'Summary - DNSP'!E$37,Data!$B:$B,"Return on Assets - Nominal return - Exclusive of Incentive Schemes")</f>
        <v>5.6294254164744061E-2</v>
      </c>
      <c r="F46" s="29">
        <f>SUMIFS(Data!$D:$D,Data!$A:$A,'Summary - DNSP'!$B46,Data!$C:$C,'Summary - DNSP'!F$37,Data!$B:$B,"Return on Assets - Nominal return - Exclusive of Incentive Schemes")</f>
        <v>6.9484412093704873E-2</v>
      </c>
      <c r="G46" s="29">
        <f>SUMIFS(Data!$D:$D,Data!$A:$A,'Summary - DNSP'!$B46,Data!$C:$C,'Summary - DNSP'!G$37,Data!$B:$B,"Return on Assets - Nominal return - Exclusive of Incentive Schemes")</f>
        <v>7.7541634233752738E-2</v>
      </c>
      <c r="H46" s="29">
        <f>SUMIFS(Data!$D:$D,Data!$A:$A,'Summary - DNSP'!$B46,Data!$C:$C,'Summary - DNSP'!H$37,Data!$B:$B,"Return on Assets - Nominal return - Exclusive of Incentive Schemes")</f>
        <v>7.8528960026798544E-2</v>
      </c>
    </row>
    <row r="47" spans="2:8">
      <c r="B47" s="4" t="s">
        <v>35</v>
      </c>
      <c r="C47" s="29">
        <f>SUMIFS(Data!$D:$D,Data!$A:$A,'Summary - DNSP'!$B47,Data!$C:$C,'Summary - DNSP'!C$37,Data!$B:$B,"Return on Assets - Nominal return - Exclusive of Incentive Schemes")</f>
        <v>9.802150674402621E-2</v>
      </c>
      <c r="D47" s="29">
        <f>SUMIFS(Data!$D:$D,Data!$A:$A,'Summary - DNSP'!$B47,Data!$C:$C,'Summary - DNSP'!D$37,Data!$B:$B,"Return on Assets - Nominal return - Exclusive of Incentive Schemes")</f>
        <v>0.10983845959084058</v>
      </c>
      <c r="E47" s="29">
        <f>SUMIFS(Data!$D:$D,Data!$A:$A,'Summary - DNSP'!$B47,Data!$C:$C,'Summary - DNSP'!E$37,Data!$B:$B,"Return on Assets - Nominal return - Exclusive of Incentive Schemes")</f>
        <v>7.5593177315548571E-2</v>
      </c>
      <c r="F47" s="29">
        <f>SUMIFS(Data!$D:$D,Data!$A:$A,'Summary - DNSP'!$B47,Data!$C:$C,'Summary - DNSP'!F$37,Data!$B:$B,"Return on Assets - Nominal return - Exclusive of Incentive Schemes")</f>
        <v>6.8811417642593631E-2</v>
      </c>
      <c r="G47" s="29">
        <f>SUMIFS(Data!$D:$D,Data!$A:$A,'Summary - DNSP'!$B47,Data!$C:$C,'Summary - DNSP'!G$37,Data!$B:$B,"Return on Assets - Nominal return - Exclusive of Incentive Schemes")</f>
        <v>8.0578684538751652E-2</v>
      </c>
      <c r="H47" s="29">
        <f>SUMIFS(Data!$D:$D,Data!$A:$A,'Summary - DNSP'!$B47,Data!$C:$C,'Summary - DNSP'!H$37,Data!$B:$B,"Return on Assets - Nominal return - Exclusive of Incentive Schemes")</f>
        <v>7.6845850061355192E-2</v>
      </c>
    </row>
    <row r="48" spans="2:8">
      <c r="B48" s="4" t="s">
        <v>41</v>
      </c>
      <c r="C48" s="29">
        <f>SUMIFS(Data!$D:$D,Data!$A:$A,'Summary - DNSP'!$B48,Data!$C:$C,'Summary - DNSP'!C$37,Data!$B:$B,"Return on Assets - Nominal return - Exclusive of Incentive Schemes")</f>
        <v>9.5994427916960529E-2</v>
      </c>
      <c r="D48" s="29">
        <f>SUMIFS(Data!$D:$D,Data!$A:$A,'Summary - DNSP'!$B48,Data!$C:$C,'Summary - DNSP'!D$37,Data!$B:$B,"Return on Assets - Nominal return - Exclusive of Incentive Schemes")</f>
        <v>0.11508939558606474</v>
      </c>
      <c r="E48" s="29">
        <f>SUMIFS(Data!$D:$D,Data!$A:$A,'Summary - DNSP'!$B48,Data!$C:$C,'Summary - DNSP'!E$37,Data!$B:$B,"Return on Assets - Nominal return - Exclusive of Incentive Schemes")</f>
        <v>8.264413323409342E-2</v>
      </c>
      <c r="F48" s="29">
        <f>SUMIFS(Data!$D:$D,Data!$A:$A,'Summary - DNSP'!$B48,Data!$C:$C,'Summary - DNSP'!F$37,Data!$B:$B,"Return on Assets - Nominal return - Exclusive of Incentive Schemes")</f>
        <v>9.3684536091737908E-2</v>
      </c>
      <c r="G48" s="29">
        <f>SUMIFS(Data!$D:$D,Data!$A:$A,'Summary - DNSP'!$B48,Data!$C:$C,'Summary - DNSP'!G$37,Data!$B:$B,"Return on Assets - Nominal return - Exclusive of Incentive Schemes")</f>
        <v>9.1446670976586861E-2</v>
      </c>
      <c r="H48" s="29">
        <f>SUMIFS(Data!$D:$D,Data!$A:$A,'Summary - DNSP'!$B48,Data!$C:$C,'Summary - DNSP'!H$37,Data!$B:$B,"Return on Assets - Nominal return - Exclusive of Incentive Schemes")</f>
        <v>6.7133123077719667E-2</v>
      </c>
    </row>
    <row r="49" spans="2:8" s="4" customFormat="1">
      <c r="B49" s="4" t="s">
        <v>42</v>
      </c>
      <c r="C49" s="29">
        <f>SUMIFS(Data!$D:$D,Data!$A:$A,'Summary - DNSP'!$B49,Data!$C:$C,'Summary - DNSP'!C$37,Data!$B:$B,"Return on Assets - Nominal return - Exclusive of Incentive Schemes")</f>
        <v>0.10859654254398016</v>
      </c>
      <c r="D49" s="29">
        <f>SUMIFS(Data!$D:$D,Data!$A:$A,'Summary - DNSP'!$B49,Data!$C:$C,'Summary - DNSP'!D$37,Data!$B:$B,"Return on Assets - Nominal return - Exclusive of Incentive Schemes")</f>
        <v>0.1180515631166483</v>
      </c>
      <c r="E49" s="29">
        <f>SUMIFS(Data!$D:$D,Data!$A:$A,'Summary - DNSP'!$B49,Data!$C:$C,'Summary - DNSP'!E$37,Data!$B:$B,"Return on Assets - Nominal return - Exclusive of Incentive Schemes")</f>
        <v>8.9256883877065527E-2</v>
      </c>
      <c r="F49" s="29">
        <f>SUMIFS(Data!$D:$D,Data!$A:$A,'Summary - DNSP'!$B49,Data!$C:$C,'Summary - DNSP'!F$37,Data!$B:$B,"Return on Assets - Nominal return - Exclusive of Incentive Schemes")</f>
        <v>7.2272278821847433E-2</v>
      </c>
      <c r="G49" s="29">
        <f>SUMIFS(Data!$D:$D,Data!$A:$A,'Summary - DNSP'!$B49,Data!$C:$C,'Summary - DNSP'!G$37,Data!$B:$B,"Return on Assets - Nominal return - Exclusive of Incentive Schemes")</f>
        <v>7.2564097224578003E-2</v>
      </c>
      <c r="H49" s="29">
        <f>SUMIFS(Data!$D:$D,Data!$A:$A,'Summary - DNSP'!$B49,Data!$C:$C,'Summary - DNSP'!H$37,Data!$B:$B,"Return on Assets - Nominal return - Exclusive of Incentive Schemes")</f>
        <v>6.8820542479324079E-2</v>
      </c>
    </row>
    <row r="50" spans="2:8" s="4" customFormat="1">
      <c r="B50" s="4" t="s">
        <v>45</v>
      </c>
      <c r="C50" s="29">
        <f>SUMIFS(Data!$D:$D,Data!$A:$A,'Summary - DNSP'!$B50,Data!$C:$C,'Summary - DNSP'!C$37,Data!$B:$B,"Return on Assets - Nominal return - Exclusive of Incentive Schemes")</f>
        <v>0.10677199912885382</v>
      </c>
      <c r="D50" s="29">
        <f>SUMIFS(Data!$D:$D,Data!$A:$A,'Summary - DNSP'!$B50,Data!$C:$C,'Summary - DNSP'!D$37,Data!$B:$B,"Return on Assets - Nominal return - Exclusive of Incentive Schemes")</f>
        <v>0.11547346982182245</v>
      </c>
      <c r="E50" s="29">
        <f>SUMIFS(Data!$D:$D,Data!$A:$A,'Summary - DNSP'!$B50,Data!$C:$C,'Summary - DNSP'!E$37,Data!$B:$B,"Return on Assets - Nominal return - Exclusive of Incentive Schemes")</f>
        <v>6.8967317162426531E-2</v>
      </c>
      <c r="F50" s="29">
        <f>SUMIFS(Data!$D:$D,Data!$A:$A,'Summary - DNSP'!$B50,Data!$C:$C,'Summary - DNSP'!F$37,Data!$B:$B,"Return on Assets - Nominal return - Exclusive of Incentive Schemes")</f>
        <v>7.7073880744205625E-2</v>
      </c>
      <c r="G50" s="29">
        <f>SUMIFS(Data!$D:$D,Data!$A:$A,'Summary - DNSP'!$B50,Data!$C:$C,'Summary - DNSP'!G$37,Data!$B:$B,"Return on Assets - Nominal return - Exclusive of Incentive Schemes")</f>
        <v>8.5226415969721858E-2</v>
      </c>
      <c r="H50" s="29">
        <f>SUMIFS(Data!$D:$D,Data!$A:$A,'Summary - DNSP'!$B50,Data!$C:$C,'Summary - DNSP'!H$37,Data!$B:$B,"Return on Assets - Nominal return - Exclusive of Incentive Schemes")</f>
        <v>8.3307267964918635E-2</v>
      </c>
    </row>
    <row r="51" spans="2:8" s="4" customFormat="1"/>
    <row r="52" spans="2:8" s="4" customFormat="1">
      <c r="B52" s="124" t="s">
        <v>100</v>
      </c>
      <c r="C52" s="124"/>
      <c r="D52" s="124"/>
    </row>
    <row r="53" spans="2:8" s="4" customFormat="1" ht="15" thickBot="1">
      <c r="B53" s="6" t="s">
        <v>85</v>
      </c>
      <c r="C53" s="10">
        <v>2014</v>
      </c>
      <c r="D53" s="10">
        <v>2015</v>
      </c>
      <c r="E53" s="10">
        <v>2016</v>
      </c>
      <c r="F53" s="10">
        <v>2017</v>
      </c>
      <c r="G53" s="10">
        <v>2018</v>
      </c>
      <c r="H53" s="10">
        <v>2019</v>
      </c>
    </row>
    <row r="54" spans="2:8" s="4" customFormat="1">
      <c r="B54" s="4" t="s">
        <v>40</v>
      </c>
      <c r="C54" s="29">
        <f>SUMIFS(Data!$D:$D,Data!$A:$A,'Summary - DNSP'!$B54,Data!$C:$C,'Summary - DNSP'!C$37,Data!$B:$B,"pre-tax nominal wacc")</f>
        <v>9.5563147681044999E-2</v>
      </c>
      <c r="D54" s="29">
        <f>SUMIFS(Data!$D:$D,Data!$A:$A,'Summary - DNSP'!$B54,Data!$C:$C,'Summary - DNSP'!D$37,Data!$B:$B,"pre-tax nominal wacc")</f>
        <v>7.1439654265357005E-2</v>
      </c>
      <c r="E54" s="29">
        <f>SUMIFS(Data!$D:$D,Data!$A:$A,'Summary - DNSP'!$B54,Data!$C:$C,'Summary - DNSP'!E$37,Data!$B:$B,"pre-tax nominal wacc")</f>
        <v>7.0432543920614002E-2</v>
      </c>
      <c r="F54" s="29">
        <f>SUMIFS(Data!$D:$D,Data!$A:$A,'Summary - DNSP'!$B54,Data!$C:$C,'Summary - DNSP'!F$37,Data!$B:$B,"pre-tax nominal wacc")</f>
        <v>7.0064049078279997E-2</v>
      </c>
      <c r="G54" s="29">
        <f>SUMIFS(Data!$D:$D,Data!$A:$A,'Summary - DNSP'!$B54,Data!$C:$C,'Summary - DNSP'!G$37,Data!$B:$B,"pre-tax nominal wacc")</f>
        <v>6.9420213960998997E-2</v>
      </c>
      <c r="H54" s="29">
        <f>SUMIFS(Data!$D:$D,Data!$A:$A,'Summary - DNSP'!$B54,Data!$C:$C,'Summary - DNSP'!H$37,Data!$B:$B,"pre-tax nominal wacc")</f>
        <v>6.8485244083847999E-2</v>
      </c>
    </row>
    <row r="55" spans="2:8" s="4" customFormat="1">
      <c r="B55" s="4" t="s">
        <v>33</v>
      </c>
      <c r="C55" s="29">
        <f>SUMIFS(Data!$D:$D,Data!$A:$A,'Summary - DNSP'!$B55,Data!$C:$C,'Summary - DNSP'!C$37,Data!$B:$B,"pre-tax nominal wacc")</f>
        <v>0.108084698417569</v>
      </c>
      <c r="D55" s="29">
        <f>SUMIFS(Data!$D:$D,Data!$A:$A,'Summary - DNSP'!$B55,Data!$C:$C,'Summary - DNSP'!D$37,Data!$B:$B,"pre-tax nominal wacc")</f>
        <v>7.2166482982872995E-2</v>
      </c>
      <c r="E55" s="29">
        <f>SUMIFS(Data!$D:$D,Data!$A:$A,'Summary - DNSP'!$B55,Data!$C:$C,'Summary - DNSP'!E$37,Data!$B:$B,"pre-tax nominal wacc")</f>
        <v>7.1532972451096993E-2</v>
      </c>
      <c r="F55" s="29">
        <f>SUMIFS(Data!$D:$D,Data!$A:$A,'Summary - DNSP'!$B55,Data!$C:$C,'Summary - DNSP'!F$37,Data!$B:$B,"pre-tax nominal wacc")</f>
        <v>7.0637367252781996E-2</v>
      </c>
      <c r="G55" s="29">
        <f>SUMIFS(Data!$D:$D,Data!$A:$A,'Summary - DNSP'!$B55,Data!$C:$C,'Summary - DNSP'!G$37,Data!$B:$B,"pre-tax nominal wacc")</f>
        <v>6.9714768087480006E-2</v>
      </c>
      <c r="H55" s="29">
        <f>SUMIFS(Data!$D:$D,Data!$A:$A,'Summary - DNSP'!$B55,Data!$C:$C,'Summary - DNSP'!H$37,Data!$B:$B,"pre-tax nominal wacc")</f>
        <v>6.8657519784459997E-2</v>
      </c>
    </row>
    <row r="56" spans="2:8" s="4" customFormat="1">
      <c r="B56" s="4" t="s">
        <v>36</v>
      </c>
      <c r="C56" s="29">
        <f>SUMIFS(Data!$D:$D,Data!$A:$A,'Summary - DNSP'!$B56,Data!$C:$C,'Summary - DNSP'!C$37,Data!$B:$B,"pre-tax nominal wacc")</f>
        <v>0.108262758714796</v>
      </c>
      <c r="D56" s="29">
        <f>SUMIFS(Data!$D:$D,Data!$A:$A,'Summary - DNSP'!$B56,Data!$C:$C,'Summary - DNSP'!D$37,Data!$B:$B,"pre-tax nominal wacc")</f>
        <v>7.3191684000000007E-2</v>
      </c>
      <c r="E56" s="29">
        <f>SUMIFS(Data!$D:$D,Data!$A:$A,'Summary - DNSP'!$B56,Data!$C:$C,'Summary - DNSP'!E$37,Data!$B:$B,"pre-tax nominal wacc")</f>
        <v>7.2558174000000003E-2</v>
      </c>
      <c r="F56" s="29">
        <f>SUMIFS(Data!$D:$D,Data!$A:$A,'Summary - DNSP'!$B56,Data!$C:$C,'Summary - DNSP'!F$37,Data!$B:$B,"pre-tax nominal wacc")</f>
        <v>7.1662568999999995E-2</v>
      </c>
      <c r="G56" s="29">
        <f>SUMIFS(Data!$D:$D,Data!$A:$A,'Summary - DNSP'!$B56,Data!$C:$C,'Summary - DNSP'!G$37,Data!$B:$B,"pre-tax nominal wacc")</f>
        <v>7.0739969E-2</v>
      </c>
      <c r="H56" s="29">
        <f>SUMIFS(Data!$D:$D,Data!$A:$A,'Summary - DNSP'!$B56,Data!$C:$C,'Summary - DNSP'!H$37,Data!$B:$B,"pre-tax nominal wacc")</f>
        <v>6.9682721000000003E-2</v>
      </c>
    </row>
    <row r="57" spans="2:8" s="4" customFormat="1">
      <c r="B57" s="4" t="s">
        <v>39</v>
      </c>
      <c r="C57" s="29">
        <f>SUMIFS(Data!$D:$D,Data!$A:$A,'Summary - DNSP'!$B57,Data!$C:$C,'Summary - DNSP'!C$37,Data!$B:$B,"pre-tax nominal wacc")</f>
        <v>0.10749394621871</v>
      </c>
      <c r="D57" s="29">
        <f>SUMIFS(Data!$D:$D,Data!$A:$A,'Summary - DNSP'!$B57,Data!$C:$C,'Summary - DNSP'!D$37,Data!$B:$B,"pre-tax nominal wacc")</f>
        <v>7.2303162568003995E-2</v>
      </c>
      <c r="E57" s="29">
        <f>SUMIFS(Data!$D:$D,Data!$A:$A,'Summary - DNSP'!$B57,Data!$C:$C,'Summary - DNSP'!E$37,Data!$B:$B,"pre-tax nominal wacc")</f>
        <v>7.1669652036226994E-2</v>
      </c>
      <c r="F57" s="29">
        <f>SUMIFS(Data!$D:$D,Data!$A:$A,'Summary - DNSP'!$B57,Data!$C:$C,'Summary - DNSP'!F$37,Data!$B:$B,"pre-tax nominal wacc")</f>
        <v>7.0774046837911997E-2</v>
      </c>
      <c r="G57" s="29">
        <f>SUMIFS(Data!$D:$D,Data!$A:$A,'Summary - DNSP'!$B57,Data!$C:$C,'Summary - DNSP'!G$37,Data!$B:$B,"pre-tax nominal wacc")</f>
        <v>6.9851447672611006E-2</v>
      </c>
      <c r="H57" s="29">
        <f>SUMIFS(Data!$D:$D,Data!$A:$A,'Summary - DNSP'!$B57,Data!$C:$C,'Summary - DNSP'!H$37,Data!$B:$B,"pre-tax nominal wacc")</f>
        <v>6.8794199369589998E-2</v>
      </c>
    </row>
    <row r="58" spans="2:8" s="4" customFormat="1">
      <c r="B58" s="4" t="s">
        <v>37</v>
      </c>
      <c r="C58" s="29">
        <f>SUMIFS(Data!$D:$D,Data!$A:$A,'Summary - DNSP'!$B58,Data!$C:$C,'Summary - DNSP'!C$37,Data!$B:$B,"pre-tax nominal wacc")</f>
        <v>0.107394405799226</v>
      </c>
      <c r="D58" s="29">
        <f>SUMIFS(Data!$D:$D,Data!$A:$A,'Summary - DNSP'!$B58,Data!$C:$C,'Summary - DNSP'!D$37,Data!$B:$B,"pre-tax nominal wacc")</f>
        <v>0.107394405799226</v>
      </c>
      <c r="E58" s="29">
        <f>SUMIFS(Data!$D:$D,Data!$A:$A,'Summary - DNSP'!$B58,Data!$C:$C,'Summary - DNSP'!E$37,Data!$B:$B,"pre-tax nominal wacc")</f>
        <v>6.5677257762961003E-2</v>
      </c>
      <c r="F58" s="29">
        <f>SUMIFS(Data!$D:$D,Data!$A:$A,'Summary - DNSP'!$B58,Data!$C:$C,'Summary - DNSP'!F$37,Data!$B:$B,"pre-tax nominal wacc")</f>
        <v>6.5987027733024006E-2</v>
      </c>
      <c r="G58" s="29">
        <f>SUMIFS(Data!$D:$D,Data!$A:$A,'Summary - DNSP'!$B58,Data!$C:$C,'Summary - DNSP'!G$37,Data!$B:$B,"pre-tax nominal wacc")</f>
        <v>6.6046008330264999E-2</v>
      </c>
      <c r="H58" s="29">
        <f>SUMIFS(Data!$D:$D,Data!$A:$A,'Summary - DNSP'!$B58,Data!$C:$C,'Summary - DNSP'!H$37,Data!$B:$B,"pre-tax nominal wacc")</f>
        <v>6.5746029095361994E-2</v>
      </c>
    </row>
    <row r="59" spans="2:8" s="4" customFormat="1">
      <c r="B59" s="4" t="s">
        <v>38</v>
      </c>
      <c r="C59" s="29">
        <f>SUMIFS(Data!$D:$D,Data!$A:$A,'Summary - DNSP'!$B59,Data!$C:$C,'Summary - DNSP'!C$37,Data!$B:$B,"pre-tax nominal wacc")</f>
        <v>0.106075410234761</v>
      </c>
      <c r="D59" s="29">
        <f>SUMIFS(Data!$D:$D,Data!$A:$A,'Summary - DNSP'!$B59,Data!$C:$C,'Summary - DNSP'!D$37,Data!$B:$B,"pre-tax nominal wacc")</f>
        <v>0.106075410234761</v>
      </c>
      <c r="E59" s="29">
        <f>SUMIFS(Data!$D:$D,Data!$A:$A,'Summary - DNSP'!$B59,Data!$C:$C,'Summary - DNSP'!E$37,Data!$B:$B,"pre-tax nominal wacc")</f>
        <v>6.5430950913513003E-2</v>
      </c>
      <c r="F59" s="29">
        <f>SUMIFS(Data!$D:$D,Data!$A:$A,'Summary - DNSP'!$B59,Data!$C:$C,'Summary - DNSP'!F$37,Data!$B:$B,"pre-tax nominal wacc")</f>
        <v>6.5740720883576007E-2</v>
      </c>
      <c r="G59" s="29">
        <f>SUMIFS(Data!$D:$D,Data!$A:$A,'Summary - DNSP'!$B59,Data!$C:$C,'Summary - DNSP'!G$37,Data!$B:$B,"pre-tax nominal wacc")</f>
        <v>6.5799701480816999E-2</v>
      </c>
      <c r="H59" s="29">
        <f>SUMIFS(Data!$D:$D,Data!$A:$A,'Summary - DNSP'!$B59,Data!$C:$C,'Summary - DNSP'!H$37,Data!$B:$B,"pre-tax nominal wacc")</f>
        <v>6.5499722245913994E-2</v>
      </c>
    </row>
    <row r="60" spans="2:8" s="4" customFormat="1">
      <c r="B60" s="4" t="s">
        <v>43</v>
      </c>
      <c r="C60" s="29">
        <f>SUMIFS(Data!$D:$D,Data!$A:$A,'Summary - DNSP'!$B60,Data!$C:$C,'Summary - DNSP'!C$37,Data!$B:$B,"pre-tax nominal wacc")</f>
        <v>0.117227215936712</v>
      </c>
      <c r="D60" s="29">
        <f>SUMIFS(Data!$D:$D,Data!$A:$A,'Summary - DNSP'!$B60,Data!$C:$C,'Summary - DNSP'!D$37,Data!$B:$B,"pre-tax nominal wacc")</f>
        <v>0.117227215936712</v>
      </c>
      <c r="E60" s="29">
        <f>SUMIFS(Data!$D:$D,Data!$A:$A,'Summary - DNSP'!$B60,Data!$C:$C,'Summary - DNSP'!E$37,Data!$B:$B,"pre-tax nominal wacc")</f>
        <v>6.9563232033826E-2</v>
      </c>
      <c r="F60" s="29">
        <f>SUMIFS(Data!$D:$D,Data!$A:$A,'Summary - DNSP'!$B60,Data!$C:$C,'Summary - DNSP'!F$37,Data!$B:$B,"pre-tax nominal wacc")</f>
        <v>6.9739633791649006E-2</v>
      </c>
      <c r="G60" s="29">
        <f>SUMIFS(Data!$D:$D,Data!$A:$A,'Summary - DNSP'!$B60,Data!$C:$C,'Summary - DNSP'!G$37,Data!$B:$B,"pre-tax nominal wacc")</f>
        <v>6.9637212626356998E-2</v>
      </c>
      <c r="H60" s="29">
        <f>SUMIFS(Data!$D:$D,Data!$A:$A,'Summary - DNSP'!$B60,Data!$C:$C,'Summary - DNSP'!H$37,Data!$B:$B,"pre-tax nominal wacc")</f>
        <v>6.9173460117879004E-2</v>
      </c>
    </row>
    <row r="61" spans="2:8" s="4" customFormat="1">
      <c r="B61" s="4" t="s">
        <v>44</v>
      </c>
      <c r="C61" s="29">
        <f>SUMIFS(Data!$D:$D,Data!$A:$A,'Summary - DNSP'!$B61,Data!$C:$C,'Summary - DNSP'!C$37,Data!$B:$B,"pre-tax nominal wacc")</f>
        <v>9.3245674797646005E-2</v>
      </c>
      <c r="D61" s="29">
        <f>SUMIFS(Data!$D:$D,Data!$A:$A,'Summary - DNSP'!$B61,Data!$C:$C,'Summary - DNSP'!D$37,Data!$B:$B,"pre-tax nominal wacc")</f>
        <v>9.3245674797646005E-2</v>
      </c>
      <c r="E61" s="29">
        <f>SUMIFS(Data!$D:$D,Data!$A:$A,'Summary - DNSP'!$B61,Data!$C:$C,'Summary - DNSP'!E$37,Data!$B:$B,"pre-tax nominal wacc")</f>
        <v>9.3245674797646005E-2</v>
      </c>
      <c r="F61" s="29">
        <f>SUMIFS(Data!$D:$D,Data!$A:$A,'Summary - DNSP'!$B61,Data!$C:$C,'Summary - DNSP'!F$37,Data!$B:$B,"pre-tax nominal wacc")</f>
        <v>9.3245674797646005E-2</v>
      </c>
      <c r="G61" s="29">
        <f>SUMIFS(Data!$D:$D,Data!$A:$A,'Summary - DNSP'!$B61,Data!$C:$C,'Summary - DNSP'!G$37,Data!$B:$B,"pre-tax nominal wacc")</f>
        <v>6.7382056916384006E-2</v>
      </c>
      <c r="H61" s="29">
        <f>SUMIFS(Data!$D:$D,Data!$A:$A,'Summary - DNSP'!$B61,Data!$C:$C,'Summary - DNSP'!H$37,Data!$B:$B,"pre-tax nominal wacc")</f>
        <v>6.7054934309611999E-2</v>
      </c>
    </row>
    <row r="62" spans="2:8" s="4" customFormat="1">
      <c r="B62" s="4" t="s">
        <v>34</v>
      </c>
      <c r="C62" s="29">
        <f>SUMIFS(Data!$D:$D,Data!$A:$A,'Summary - DNSP'!$B62,Data!$C:$C,'Summary - DNSP'!C$37,Data!$B:$B,"pre-tax nominal wacc")</f>
        <v>0.105794998538824</v>
      </c>
      <c r="D62" s="29">
        <f>SUMIFS(Data!$D:$D,Data!$A:$A,'Summary - DNSP'!$B62,Data!$C:$C,'Summary - DNSP'!D$37,Data!$B:$B,"pre-tax nominal wacc")</f>
        <v>0.105794998538824</v>
      </c>
      <c r="E62" s="29">
        <f>SUMIFS(Data!$D:$D,Data!$A:$A,'Summary - DNSP'!$B62,Data!$C:$C,'Summary - DNSP'!E$37,Data!$B:$B,"pre-tax nominal wacc")</f>
        <v>6.9622824498364003E-2</v>
      </c>
      <c r="F62" s="29">
        <f>SUMIFS(Data!$D:$D,Data!$A:$A,'Summary - DNSP'!$B62,Data!$C:$C,'Summary - DNSP'!F$37,Data!$B:$B,"pre-tax nominal wacc")</f>
        <v>6.9157688308897E-2</v>
      </c>
      <c r="G62" s="29">
        <f>SUMIFS(Data!$D:$D,Data!$A:$A,'Summary - DNSP'!$B62,Data!$C:$C,'Summary - DNSP'!G$37,Data!$B:$B,"pre-tax nominal wacc")</f>
        <v>6.8902785347178003E-2</v>
      </c>
      <c r="H62" s="29">
        <f>SUMIFS(Data!$D:$D,Data!$A:$A,'Summary - DNSP'!$B62,Data!$C:$C,'Summary - DNSP'!H$37,Data!$B:$B,"pre-tax nominal wacc")</f>
        <v>6.8325548230265001E-2</v>
      </c>
    </row>
    <row r="63" spans="2:8" s="4" customFormat="1">
      <c r="B63" s="4" t="s">
        <v>35</v>
      </c>
      <c r="C63" s="29">
        <f>SUMIFS(Data!$D:$D,Data!$A:$A,'Summary - DNSP'!$B63,Data!$C:$C,'Summary - DNSP'!C$37,Data!$B:$B,"pre-tax nominal wacc")</f>
        <v>0.106421418330491</v>
      </c>
      <c r="D63" s="29">
        <f>SUMIFS(Data!$D:$D,Data!$A:$A,'Summary - DNSP'!$B63,Data!$C:$C,'Summary - DNSP'!D$37,Data!$B:$B,"pre-tax nominal wacc")</f>
        <v>0.106421418330491</v>
      </c>
      <c r="E63" s="29">
        <f>SUMIFS(Data!$D:$D,Data!$A:$A,'Summary - DNSP'!$B63,Data!$C:$C,'Summary - DNSP'!E$37,Data!$B:$B,"pre-tax nominal wacc")</f>
        <v>6.8732405293077004E-2</v>
      </c>
      <c r="F63" s="29">
        <f>SUMIFS(Data!$D:$D,Data!$A:$A,'Summary - DNSP'!$B63,Data!$C:$C,'Summary - DNSP'!F$37,Data!$B:$B,"pre-tax nominal wacc")</f>
        <v>6.8146500183562997E-2</v>
      </c>
      <c r="G63" s="29">
        <f>SUMIFS(Data!$D:$D,Data!$A:$A,'Summary - DNSP'!$B63,Data!$C:$C,'Summary - DNSP'!G$37,Data!$B:$B,"pre-tax nominal wacc")</f>
        <v>6.7637731105213997E-2</v>
      </c>
      <c r="H63" s="29">
        <f>SUMIFS(Data!$D:$D,Data!$A:$A,'Summary - DNSP'!$B63,Data!$C:$C,'Summary - DNSP'!H$37,Data!$B:$B,"pre-tax nominal wacc")</f>
        <v>6.7074804669363997E-2</v>
      </c>
    </row>
    <row r="64" spans="2:8" s="4" customFormat="1">
      <c r="B64" s="4" t="s">
        <v>41</v>
      </c>
      <c r="C64" s="29">
        <f>SUMIFS(Data!$D:$D,Data!$A:$A,'Summary - DNSP'!$B64,Data!$C:$C,'Summary - DNSP'!C$37,Data!$B:$B,"pre-tax nominal wacc")</f>
        <v>0.11500062469870299</v>
      </c>
      <c r="D64" s="29">
        <f>SUMIFS(Data!$D:$D,Data!$A:$A,'Summary - DNSP'!$B64,Data!$C:$C,'Summary - DNSP'!D$37,Data!$B:$B,"pre-tax nominal wacc")</f>
        <v>0.11500062469870299</v>
      </c>
      <c r="E64" s="29">
        <f>SUMIFS(Data!$D:$D,Data!$A:$A,'Summary - DNSP'!$B64,Data!$C:$C,'Summary - DNSP'!E$37,Data!$B:$B,"pre-tax nominal wacc")</f>
        <v>7.1561822935523003E-2</v>
      </c>
      <c r="F64" s="29">
        <f>SUMIFS(Data!$D:$D,Data!$A:$A,'Summary - DNSP'!$B64,Data!$C:$C,'Summary - DNSP'!F$37,Data!$B:$B,"pre-tax nominal wacc")</f>
        <v>7.0949714343452E-2</v>
      </c>
      <c r="G64" s="29">
        <f>SUMIFS(Data!$D:$D,Data!$A:$A,'Summary - DNSP'!$B64,Data!$C:$C,'Summary - DNSP'!G$37,Data!$B:$B,"pre-tax nominal wacc")</f>
        <v>7.0421687103743996E-2</v>
      </c>
      <c r="H64" s="29">
        <f>SUMIFS(Data!$D:$D,Data!$A:$A,'Summary - DNSP'!$B64,Data!$C:$C,'Summary - DNSP'!H$37,Data!$B:$B,"pre-tax nominal wacc")</f>
        <v>6.9863320095230996E-2</v>
      </c>
    </row>
    <row r="65" spans="2:8" s="4" customFormat="1">
      <c r="B65" s="4" t="s">
        <v>42</v>
      </c>
      <c r="C65" s="29">
        <f>SUMIFS(Data!$D:$D,Data!$A:$A,'Summary - DNSP'!$B65,Data!$C:$C,'Summary - DNSP'!C$37,Data!$B:$B,"pre-tax nominal wacc")</f>
        <v>0.10531721717804</v>
      </c>
      <c r="D65" s="29">
        <f>SUMIFS(Data!$D:$D,Data!$A:$A,'Summary - DNSP'!$B65,Data!$C:$C,'Summary - DNSP'!D$37,Data!$B:$B,"pre-tax nominal wacc")</f>
        <v>0.10531721717804</v>
      </c>
      <c r="E65" s="29">
        <f>SUMIFS(Data!$D:$D,Data!$A:$A,'Summary - DNSP'!$B65,Data!$C:$C,'Summary - DNSP'!E$37,Data!$B:$B,"pre-tax nominal wacc")</f>
        <v>6.7711549922627998E-2</v>
      </c>
      <c r="F65" s="29">
        <f>SUMIFS(Data!$D:$D,Data!$A:$A,'Summary - DNSP'!$B65,Data!$C:$C,'Summary - DNSP'!F$37,Data!$B:$B,"pre-tax nominal wacc")</f>
        <v>6.7125644813114005E-2</v>
      </c>
      <c r="G65" s="29">
        <f>SUMIFS(Data!$D:$D,Data!$A:$A,'Summary - DNSP'!$B65,Data!$C:$C,'Summary - DNSP'!G$37,Data!$B:$B,"pre-tax nominal wacc")</f>
        <v>6.6616875734764006E-2</v>
      </c>
      <c r="H65" s="29">
        <f>SUMIFS(Data!$D:$D,Data!$A:$A,'Summary - DNSP'!$B65,Data!$C:$C,'Summary - DNSP'!H$37,Data!$B:$B,"pre-tax nominal wacc")</f>
        <v>6.6053949298915005E-2</v>
      </c>
    </row>
    <row r="66" spans="2:8" s="4" customFormat="1">
      <c r="B66" s="4" t="s">
        <v>45</v>
      </c>
      <c r="C66" s="29">
        <f>SUMIFS(Data!$D:$D,Data!$A:$A,'Summary - DNSP'!$B66,Data!$C:$C,'Summary - DNSP'!C$37,Data!$B:$B,"pre-tax nominal wacc")</f>
        <v>0.106928017819213</v>
      </c>
      <c r="D66" s="29">
        <f>SUMIFS(Data!$D:$D,Data!$A:$A,'Summary - DNSP'!$B66,Data!$C:$C,'Summary - DNSP'!D$37,Data!$B:$B,"pre-tax nominal wacc")</f>
        <v>0.106928017819213</v>
      </c>
      <c r="E66" s="29">
        <f>SUMIFS(Data!$D:$D,Data!$A:$A,'Summary - DNSP'!$B66,Data!$C:$C,'Summary - DNSP'!E$37,Data!$B:$B,"pre-tax nominal wacc")</f>
        <v>7.2542150315538997E-2</v>
      </c>
      <c r="F66" s="29">
        <f>SUMIFS(Data!$D:$D,Data!$A:$A,'Summary - DNSP'!$B66,Data!$C:$C,'Summary - DNSP'!F$37,Data!$B:$B,"pre-tax nominal wacc")</f>
        <v>7.1892068566312001E-2</v>
      </c>
      <c r="G66" s="29">
        <f>SUMIFS(Data!$D:$D,Data!$A:$A,'Summary - DNSP'!$B66,Data!$C:$C,'Summary - DNSP'!G$37,Data!$B:$B,"pre-tax nominal wacc")</f>
        <v>7.1307438344064E-2</v>
      </c>
      <c r="H66" s="29">
        <f>SUMIFS(Data!$D:$D,Data!$A:$A,'Summary - DNSP'!$B66,Data!$C:$C,'Summary - DNSP'!H$37,Data!$B:$B,"pre-tax nominal wacc")</f>
        <v>7.0685488722490003E-2</v>
      </c>
    </row>
    <row r="67" spans="2:8" s="4" customFormat="1"/>
    <row r="68" spans="2:8" s="4" customFormat="1" ht="16.2" thickBot="1">
      <c r="B68" s="37" t="s">
        <v>152</v>
      </c>
      <c r="C68" s="37"/>
      <c r="D68" s="37"/>
      <c r="E68" s="37"/>
      <c r="F68" s="37"/>
      <c r="G68" s="37"/>
      <c r="H68" s="37"/>
    </row>
    <row r="69" spans="2:8" s="4" customFormat="1"/>
    <row r="70" spans="2:8" s="4" customFormat="1" ht="15" customHeight="1">
      <c r="B70" s="125" t="s">
        <v>133</v>
      </c>
      <c r="C70" s="125"/>
      <c r="D70" s="125"/>
    </row>
    <row r="71" spans="2:8" s="4" customFormat="1" ht="15" thickBot="1">
      <c r="B71" s="6" t="s">
        <v>85</v>
      </c>
      <c r="C71" s="10">
        <v>2014</v>
      </c>
      <c r="D71" s="10">
        <v>2015</v>
      </c>
      <c r="E71" s="10">
        <v>2016</v>
      </c>
      <c r="F71" s="10">
        <v>2017</v>
      </c>
      <c r="G71" s="10">
        <v>2018</v>
      </c>
      <c r="H71" s="10">
        <v>2019</v>
      </c>
    </row>
    <row r="72" spans="2:8" s="4" customFormat="1">
      <c r="B72" s="4" t="s">
        <v>40</v>
      </c>
      <c r="C72" s="29">
        <f>SUMIFS(Data!$D:$D,Data!$A:$A,'Summary - DNSP'!$B72,Data!$C:$C,'Summary - DNSP'!C$71,Data!$B:$B,"Return on Assets - Real return - Inclusive of Incentive Schemes")</f>
        <v>5.5646838187458567E-2</v>
      </c>
      <c r="D72" s="29">
        <f>SUMIFS(Data!$D:$D,Data!$A:$A,'Summary - DNSP'!$B72,Data!$C:$C,'Summary - DNSP'!D$71,Data!$B:$B,"Return on Assets - Real return - Inclusive of Incentive Schemes")</f>
        <v>6.9442244973452263E-2</v>
      </c>
      <c r="E72" s="29">
        <f>SUMIFS(Data!$D:$D,Data!$A:$A,'Summary - DNSP'!$B72,Data!$C:$C,'Summary - DNSP'!E$71,Data!$B:$B,"Return on Assets - Real return - Inclusive of Incentive Schemes")</f>
        <v>7.3967655206691782E-2</v>
      </c>
      <c r="F72" s="29">
        <f>SUMIFS(Data!$D:$D,Data!$A:$A,'Summary - DNSP'!$B72,Data!$C:$C,'Summary - DNSP'!F$71,Data!$B:$B,"Return on Assets - Real return - Inclusive of Incentive Schemes")</f>
        <v>7.9107585165676564E-2</v>
      </c>
      <c r="G72" s="29">
        <f>SUMIFS(Data!$D:$D,Data!$A:$A,'Summary - DNSP'!$B72,Data!$C:$C,'Summary - DNSP'!G$71,Data!$B:$B,"Return on Assets - Real return - Inclusive of Incentive Schemes")</f>
        <v>7.5887858283753912E-2</v>
      </c>
      <c r="H72" s="29">
        <f>SUMIFS(Data!$D:$D,Data!$A:$A,'Summary - DNSP'!$B72,Data!$C:$C,'Summary - DNSP'!H$71,Data!$B:$B,"Return on Assets - Real return - Inclusive of Incentive Schemes")</f>
        <v>8.2625779450659992E-2</v>
      </c>
    </row>
    <row r="73" spans="2:8" s="4" customFormat="1">
      <c r="B73" s="4" t="s">
        <v>33</v>
      </c>
      <c r="C73" s="29">
        <f>SUMIFS(Data!$D:$D,Data!$A:$A,'Summary - DNSP'!$B73,Data!$C:$C,'Summary - DNSP'!C$71,Data!$B:$B,"Return on Assets - Real return - Inclusive of Incentive Schemes")</f>
        <v>0.10226096206443082</v>
      </c>
      <c r="D73" s="29">
        <f>SUMIFS(Data!$D:$D,Data!$A:$A,'Summary - DNSP'!$B73,Data!$C:$C,'Summary - DNSP'!D$71,Data!$B:$B,"Return on Assets - Real return - Inclusive of Incentive Schemes")</f>
        <v>7.9140952718098886E-2</v>
      </c>
      <c r="E73" s="29">
        <f>SUMIFS(Data!$D:$D,Data!$A:$A,'Summary - DNSP'!$B73,Data!$C:$C,'Summary - DNSP'!E$71,Data!$B:$B,"Return on Assets - Real return - Inclusive of Incentive Schemes")</f>
        <v>4.0885904104234018E-2</v>
      </c>
      <c r="F73" s="29">
        <f>SUMIFS(Data!$D:$D,Data!$A:$A,'Summary - DNSP'!$B73,Data!$C:$C,'Summary - DNSP'!F$71,Data!$B:$B,"Return on Assets - Real return - Inclusive of Incentive Schemes")</f>
        <v>4.8398383439848418E-2</v>
      </c>
      <c r="G73" s="29">
        <f>SUMIFS(Data!$D:$D,Data!$A:$A,'Summary - DNSP'!$B73,Data!$C:$C,'Summary - DNSP'!G$71,Data!$B:$B,"Return on Assets - Real return - Inclusive of Incentive Schemes")</f>
        <v>5.1005200065575101E-2</v>
      </c>
      <c r="H73" s="29">
        <f>SUMIFS(Data!$D:$D,Data!$A:$A,'Summary - DNSP'!$B73,Data!$C:$C,'Summary - DNSP'!H$71,Data!$B:$B,"Return on Assets - Real return - Inclusive of Incentive Schemes")</f>
        <v>5.3487187954067615E-2</v>
      </c>
    </row>
    <row r="74" spans="2:8" s="4" customFormat="1">
      <c r="B74" s="4" t="s">
        <v>36</v>
      </c>
      <c r="C74" s="29">
        <f>SUMIFS(Data!$D:$D,Data!$A:$A,'Summary - DNSP'!$B74,Data!$C:$C,'Summary - DNSP'!C$71,Data!$B:$B,"Return on Assets - Real return - Inclusive of Incentive Schemes")</f>
        <v>8.4061243712335532E-2</v>
      </c>
      <c r="D74" s="29">
        <f>SUMIFS(Data!$D:$D,Data!$A:$A,'Summary - DNSP'!$B74,Data!$C:$C,'Summary - DNSP'!D$71,Data!$B:$B,"Return on Assets - Real return - Inclusive of Incentive Schemes")</f>
        <v>9.0588920811369336E-2</v>
      </c>
      <c r="E74" s="29">
        <f>SUMIFS(Data!$D:$D,Data!$A:$A,'Summary - DNSP'!$B74,Data!$C:$C,'Summary - DNSP'!E$71,Data!$B:$B,"Return on Assets - Real return - Inclusive of Incentive Schemes")</f>
        <v>5.1950848085238185E-2</v>
      </c>
      <c r="F74" s="29">
        <f>SUMIFS(Data!$D:$D,Data!$A:$A,'Summary - DNSP'!$B74,Data!$C:$C,'Summary - DNSP'!F$71,Data!$B:$B,"Return on Assets - Real return - Inclusive of Incentive Schemes")</f>
        <v>5.4979504702455703E-2</v>
      </c>
      <c r="G74" s="29">
        <f>SUMIFS(Data!$D:$D,Data!$A:$A,'Summary - DNSP'!$B74,Data!$C:$C,'Summary - DNSP'!G$71,Data!$B:$B,"Return on Assets - Real return - Inclusive of Incentive Schemes")</f>
        <v>5.6481790036334335E-2</v>
      </c>
      <c r="H74" s="29">
        <f>SUMIFS(Data!$D:$D,Data!$A:$A,'Summary - DNSP'!$B74,Data!$C:$C,'Summary - DNSP'!H$71,Data!$B:$B,"Return on Assets - Real return - Inclusive of Incentive Schemes")</f>
        <v>5.665018855422968E-2</v>
      </c>
    </row>
    <row r="75" spans="2:8" s="4" customFormat="1">
      <c r="B75" s="4" t="s">
        <v>39</v>
      </c>
      <c r="C75" s="29">
        <f>SUMIFS(Data!$D:$D,Data!$A:$A,'Summary - DNSP'!$B75,Data!$C:$C,'Summary - DNSP'!C$71,Data!$B:$B,"Return on Assets - Real return - Inclusive of Incentive Schemes")</f>
        <v>9.1791673650987379E-2</v>
      </c>
      <c r="D75" s="29">
        <f>SUMIFS(Data!$D:$D,Data!$A:$A,'Summary - DNSP'!$B75,Data!$C:$C,'Summary - DNSP'!D$71,Data!$B:$B,"Return on Assets - Real return - Inclusive of Incentive Schemes")</f>
        <v>0.10095348372321612</v>
      </c>
      <c r="E75" s="29">
        <f>SUMIFS(Data!$D:$D,Data!$A:$A,'Summary - DNSP'!$B75,Data!$C:$C,'Summary - DNSP'!E$71,Data!$B:$B,"Return on Assets - Real return - Inclusive of Incentive Schemes")</f>
        <v>3.6713247259333504E-2</v>
      </c>
      <c r="F75" s="29">
        <f>SUMIFS(Data!$D:$D,Data!$A:$A,'Summary - DNSP'!$B75,Data!$C:$C,'Summary - DNSP'!F$71,Data!$B:$B,"Return on Assets - Real return - Inclusive of Incentive Schemes")</f>
        <v>4.3907887847075264E-2</v>
      </c>
      <c r="G75" s="29">
        <f>SUMIFS(Data!$D:$D,Data!$A:$A,'Summary - DNSP'!$B75,Data!$C:$C,'Summary - DNSP'!G$71,Data!$B:$B,"Return on Assets - Real return - Inclusive of Incentive Schemes")</f>
        <v>3.8890356758017587E-2</v>
      </c>
      <c r="H75" s="29">
        <f>SUMIFS(Data!$D:$D,Data!$A:$A,'Summary - DNSP'!$B75,Data!$C:$C,'Summary - DNSP'!H$71,Data!$B:$B,"Return on Assets - Real return - Inclusive of Incentive Schemes")</f>
        <v>3.2397166039596872E-2</v>
      </c>
    </row>
    <row r="76" spans="2:8" s="4" customFormat="1">
      <c r="B76" s="4" t="s">
        <v>37</v>
      </c>
      <c r="C76" s="29">
        <f>SUMIFS(Data!$D:$D,Data!$A:$A,'Summary - DNSP'!$B76,Data!$C:$C,'Summary - DNSP'!C$71,Data!$B:$B,"Return on Assets - Real return - Inclusive of Incentive Schemes")</f>
        <v>5.8161497396785951E-2</v>
      </c>
      <c r="D76" s="29">
        <f>SUMIFS(Data!$D:$D,Data!$A:$A,'Summary - DNSP'!$B76,Data!$C:$C,'Summary - DNSP'!D$71,Data!$B:$B,"Return on Assets - Real return - Inclusive of Incentive Schemes")</f>
        <v>8.1501777410076109E-2</v>
      </c>
      <c r="E76" s="29">
        <f>SUMIFS(Data!$D:$D,Data!$A:$A,'Summary - DNSP'!$B76,Data!$C:$C,'Summary - DNSP'!E$71,Data!$B:$B,"Return on Assets - Real return - Inclusive of Incentive Schemes")</f>
        <v>7.9268628395232868E-2</v>
      </c>
      <c r="F76" s="29">
        <f>SUMIFS(Data!$D:$D,Data!$A:$A,'Summary - DNSP'!$B76,Data!$C:$C,'Summary - DNSP'!F$71,Data!$B:$B,"Return on Assets - Real return - Inclusive of Incentive Schemes")</f>
        <v>7.2735983153480788E-2</v>
      </c>
      <c r="G76" s="29">
        <f>SUMIFS(Data!$D:$D,Data!$A:$A,'Summary - DNSP'!$B76,Data!$C:$C,'Summary - DNSP'!G$71,Data!$B:$B,"Return on Assets - Real return - Inclusive of Incentive Schemes")</f>
        <v>5.8555959676384023E-2</v>
      </c>
      <c r="H76" s="29">
        <f>SUMIFS(Data!$D:$D,Data!$A:$A,'Summary - DNSP'!$B76,Data!$C:$C,'Summary - DNSP'!H$71,Data!$B:$B,"Return on Assets - Real return - Inclusive of Incentive Schemes")</f>
        <v>4.9277212926342705E-2</v>
      </c>
    </row>
    <row r="77" spans="2:8" s="4" customFormat="1">
      <c r="B77" s="4" t="s">
        <v>38</v>
      </c>
      <c r="C77" s="29">
        <f>SUMIFS(Data!$D:$D,Data!$A:$A,'Summary - DNSP'!$B77,Data!$C:$C,'Summary - DNSP'!C$71,Data!$B:$B,"Return on Assets - Real return - Inclusive of Incentive Schemes")</f>
        <v>7.2067891890655003E-2</v>
      </c>
      <c r="D77" s="29">
        <f>SUMIFS(Data!$D:$D,Data!$A:$A,'Summary - DNSP'!$B77,Data!$C:$C,'Summary - DNSP'!D$71,Data!$B:$B,"Return on Assets - Real return - Inclusive of Incentive Schemes")</f>
        <v>8.7936576732834268E-2</v>
      </c>
      <c r="E77" s="29">
        <f>SUMIFS(Data!$D:$D,Data!$A:$A,'Summary - DNSP'!$B77,Data!$C:$C,'Summary - DNSP'!E$71,Data!$B:$B,"Return on Assets - Real return - Inclusive of Incentive Schemes")</f>
        <v>6.4157951121200762E-2</v>
      </c>
      <c r="F77" s="29">
        <f>SUMIFS(Data!$D:$D,Data!$A:$A,'Summary - DNSP'!$B77,Data!$C:$C,'Summary - DNSP'!F$71,Data!$B:$B,"Return on Assets - Real return - Inclusive of Incentive Schemes")</f>
        <v>7.4577353391544726E-2</v>
      </c>
      <c r="G77" s="29">
        <f>SUMIFS(Data!$D:$D,Data!$A:$A,'Summary - DNSP'!$B77,Data!$C:$C,'Summary - DNSP'!G$71,Data!$B:$B,"Return on Assets - Real return - Inclusive of Incentive Schemes")</f>
        <v>5.2427569969521699E-2</v>
      </c>
      <c r="H77" s="29">
        <f>SUMIFS(Data!$D:$D,Data!$A:$A,'Summary - DNSP'!$B77,Data!$C:$C,'Summary - DNSP'!H$71,Data!$B:$B,"Return on Assets - Real return - Inclusive of Incentive Schemes")</f>
        <v>4.5901439002569953E-2</v>
      </c>
    </row>
    <row r="78" spans="2:8" s="4" customFormat="1">
      <c r="B78" s="4" t="s">
        <v>43</v>
      </c>
      <c r="C78" s="29">
        <f>SUMIFS(Data!$D:$D,Data!$A:$A,'Summary - DNSP'!$B78,Data!$C:$C,'Summary - DNSP'!C$71,Data!$B:$B,"Return on Assets - Real return - Inclusive of Incentive Schemes")</f>
        <v>0.1086394984430044</v>
      </c>
      <c r="D78" s="29">
        <f>SUMIFS(Data!$D:$D,Data!$A:$A,'Summary - DNSP'!$B78,Data!$C:$C,'Summary - DNSP'!D$71,Data!$B:$B,"Return on Assets - Real return - Inclusive of Incentive Schemes")</f>
        <v>0.11690696263810797</v>
      </c>
      <c r="E78" s="29">
        <f>SUMIFS(Data!$D:$D,Data!$A:$A,'Summary - DNSP'!$B78,Data!$C:$C,'Summary - DNSP'!E$71,Data!$B:$B,"Return on Assets - Real return - Inclusive of Incentive Schemes")</f>
        <v>6.559473011916335E-2</v>
      </c>
      <c r="F78" s="29">
        <f>SUMIFS(Data!$D:$D,Data!$A:$A,'Summary - DNSP'!$B78,Data!$C:$C,'Summary - DNSP'!F$71,Data!$B:$B,"Return on Assets - Real return - Inclusive of Incentive Schemes")</f>
        <v>5.5215983814772551E-2</v>
      </c>
      <c r="G78" s="29">
        <f>SUMIFS(Data!$D:$D,Data!$A:$A,'Summary - DNSP'!$B78,Data!$C:$C,'Summary - DNSP'!G$71,Data!$B:$B,"Return on Assets - Real return - Inclusive of Incentive Schemes")</f>
        <v>6.0413121782652367E-2</v>
      </c>
      <c r="H78" s="29">
        <f>SUMIFS(Data!$D:$D,Data!$A:$A,'Summary - DNSP'!$B78,Data!$C:$C,'Summary - DNSP'!H$71,Data!$B:$B,"Return on Assets - Real return - Inclusive of Incentive Schemes")</f>
        <v>5.6428914053324841E-2</v>
      </c>
    </row>
    <row r="79" spans="2:8" s="4" customFormat="1">
      <c r="B79" s="4" t="s">
        <v>44</v>
      </c>
      <c r="C79" s="29">
        <f>SUMIFS(Data!$D:$D,Data!$A:$A,'Summary - DNSP'!$B79,Data!$C:$C,'Summary - DNSP'!C$71,Data!$B:$B,"Return on Assets - Real return - Inclusive of Incentive Schemes")</f>
        <v>7.2696319970933648E-2</v>
      </c>
      <c r="D79" s="29">
        <f>SUMIFS(Data!$D:$D,Data!$A:$A,'Summary - DNSP'!$B79,Data!$C:$C,'Summary - DNSP'!D$71,Data!$B:$B,"Return on Assets - Real return - Inclusive of Incentive Schemes")</f>
        <v>9.33712043004815E-2</v>
      </c>
      <c r="E79" s="29">
        <f>SUMIFS(Data!$D:$D,Data!$A:$A,'Summary - DNSP'!$B79,Data!$C:$C,'Summary - DNSP'!E$71,Data!$B:$B,"Return on Assets - Real return - Inclusive of Incentive Schemes")</f>
        <v>9.9409197261047633E-2</v>
      </c>
      <c r="F79" s="29">
        <f>SUMIFS(Data!$D:$D,Data!$A:$A,'Summary - DNSP'!$B79,Data!$C:$C,'Summary - DNSP'!F$71,Data!$B:$B,"Return on Assets - Real return - Inclusive of Incentive Schemes")</f>
        <v>7.4987473423408571E-2</v>
      </c>
      <c r="G79" s="29">
        <f>SUMIFS(Data!$D:$D,Data!$A:$A,'Summary - DNSP'!$B79,Data!$C:$C,'Summary - DNSP'!G$71,Data!$B:$B,"Return on Assets - Real return - Inclusive of Incentive Schemes")</f>
        <v>4.8271400046253139E-2</v>
      </c>
      <c r="H79" s="29">
        <f>SUMIFS(Data!$D:$D,Data!$A:$A,'Summary - DNSP'!$B79,Data!$C:$C,'Summary - DNSP'!H$71,Data!$B:$B,"Return on Assets - Real return - Inclusive of Incentive Schemes")</f>
        <v>3.2269336595205568E-2</v>
      </c>
    </row>
    <row r="80" spans="2:8" s="4" customFormat="1">
      <c r="B80" s="4" t="s">
        <v>34</v>
      </c>
      <c r="C80" s="29">
        <f>SUMIFS(Data!$D:$D,Data!$A:$A,'Summary - DNSP'!$B80,Data!$C:$C,'Summary - DNSP'!C$71,Data!$B:$B,"Return on Assets - Real return - Inclusive of Incentive Schemes")</f>
        <v>8.1129087543600514E-2</v>
      </c>
      <c r="D80" s="29">
        <f>SUMIFS(Data!$D:$D,Data!$A:$A,'Summary - DNSP'!$B80,Data!$C:$C,'Summary - DNSP'!D$71,Data!$B:$B,"Return on Assets - Real return - Inclusive of Incentive Schemes")</f>
        <v>9.9955708840763491E-2</v>
      </c>
      <c r="E80" s="29">
        <f>SUMIFS(Data!$D:$D,Data!$A:$A,'Summary - DNSP'!$B80,Data!$C:$C,'Summary - DNSP'!E$71,Data!$B:$B,"Return on Assets - Real return - Inclusive of Incentive Schemes")</f>
        <v>4.7134666388439835E-2</v>
      </c>
      <c r="F80" s="29">
        <f>SUMIFS(Data!$D:$D,Data!$A:$A,'Summary - DNSP'!$B80,Data!$C:$C,'Summary - DNSP'!F$71,Data!$B:$B,"Return on Assets - Real return - Inclusive of Incentive Schemes")</f>
        <v>7.1174573279095238E-2</v>
      </c>
      <c r="G80" s="29">
        <f>SUMIFS(Data!$D:$D,Data!$A:$A,'Summary - DNSP'!$B80,Data!$C:$C,'Summary - DNSP'!G$71,Data!$B:$B,"Return on Assets - Real return - Inclusive of Incentive Schemes")</f>
        <v>5.7710469555768237E-2</v>
      </c>
      <c r="H80" s="29">
        <f>SUMIFS(Data!$D:$D,Data!$A:$A,'Summary - DNSP'!$B80,Data!$C:$C,'Summary - DNSP'!H$71,Data!$B:$B,"Return on Assets - Real return - Inclusive of Incentive Schemes")</f>
        <v>5.9725354299799117E-2</v>
      </c>
    </row>
    <row r="81" spans="2:8" s="4" customFormat="1">
      <c r="B81" s="4" t="s">
        <v>35</v>
      </c>
      <c r="C81" s="29">
        <f>SUMIFS(Data!$D:$D,Data!$A:$A,'Summary - DNSP'!$B81,Data!$C:$C,'Summary - DNSP'!C$71,Data!$B:$B,"Return on Assets - Real return - Inclusive of Incentive Schemes")</f>
        <v>7.0553562181243271E-2</v>
      </c>
      <c r="D81" s="29">
        <f>SUMIFS(Data!$D:$D,Data!$A:$A,'Summary - DNSP'!$B81,Data!$C:$C,'Summary - DNSP'!D$71,Data!$B:$B,"Return on Assets - Real return - Inclusive of Incentive Schemes")</f>
        <v>8.1334571492957836E-2</v>
      </c>
      <c r="E81" s="29">
        <f>SUMIFS(Data!$D:$D,Data!$A:$A,'Summary - DNSP'!$B81,Data!$C:$C,'Summary - DNSP'!E$71,Data!$B:$B,"Return on Assets - Real return - Inclusive of Incentive Schemes")</f>
        <v>5.7230072561603278E-2</v>
      </c>
      <c r="F81" s="29">
        <f>SUMIFS(Data!$D:$D,Data!$A:$A,'Summary - DNSP'!$B81,Data!$C:$C,'Summary - DNSP'!F$71,Data!$B:$B,"Return on Assets - Real return - Inclusive of Incentive Schemes")</f>
        <v>5.6520851019960211E-2</v>
      </c>
      <c r="G81" s="29">
        <f>SUMIFS(Data!$D:$D,Data!$A:$A,'Summary - DNSP'!$B81,Data!$C:$C,'Summary - DNSP'!G$71,Data!$B:$B,"Return on Assets - Real return - Inclusive of Incentive Schemes")</f>
        <v>6.1335556535681193E-2</v>
      </c>
      <c r="H81" s="29">
        <f>SUMIFS(Data!$D:$D,Data!$A:$A,'Summary - DNSP'!$B81,Data!$C:$C,'Summary - DNSP'!H$71,Data!$B:$B,"Return on Assets - Real return - Inclusive of Incentive Schemes")</f>
        <v>5.4774622228307542E-2</v>
      </c>
    </row>
    <row r="82" spans="2:8" s="4" customFormat="1">
      <c r="B82" s="4" t="s">
        <v>41</v>
      </c>
      <c r="C82" s="29">
        <f>SUMIFS(Data!$D:$D,Data!$A:$A,'Summary - DNSP'!$B82,Data!$C:$C,'Summary - DNSP'!C$71,Data!$B:$B,"Return on Assets - Real return - Inclusive of Incentive Schemes")</f>
        <v>9.3158600418115592E-2</v>
      </c>
      <c r="D82" s="29">
        <f>SUMIFS(Data!$D:$D,Data!$A:$A,'Summary - DNSP'!$B82,Data!$C:$C,'Summary - DNSP'!D$71,Data!$B:$B,"Return on Assets - Real return - Inclusive of Incentive Schemes")</f>
        <v>0.10373551792325263</v>
      </c>
      <c r="E82" s="29">
        <f>SUMIFS(Data!$D:$D,Data!$A:$A,'Summary - DNSP'!$B82,Data!$C:$C,'Summary - DNSP'!E$71,Data!$B:$B,"Return on Assets - Real return - Inclusive of Incentive Schemes")</f>
        <v>7.9045819442626647E-2</v>
      </c>
      <c r="F82" s="29">
        <f>SUMIFS(Data!$D:$D,Data!$A:$A,'Summary - DNSP'!$B82,Data!$C:$C,'Summary - DNSP'!F$71,Data!$B:$B,"Return on Assets - Real return - Inclusive of Incentive Schemes")</f>
        <v>9.0372591095181948E-2</v>
      </c>
      <c r="G82" s="29">
        <f>SUMIFS(Data!$D:$D,Data!$A:$A,'Summary - DNSP'!$B82,Data!$C:$C,'Summary - DNSP'!G$71,Data!$B:$B,"Return on Assets - Real return - Inclusive of Incentive Schemes")</f>
        <v>6.8101369832000699E-2</v>
      </c>
      <c r="H82" s="29">
        <f>SUMIFS(Data!$D:$D,Data!$A:$A,'Summary - DNSP'!$B82,Data!$C:$C,'Summary - DNSP'!H$71,Data!$B:$B,"Return on Assets - Real return - Inclusive of Incentive Schemes")</f>
        <v>5.1078334978368965E-2</v>
      </c>
    </row>
    <row r="83" spans="2:8" s="4" customFormat="1">
      <c r="B83" s="4" t="s">
        <v>42</v>
      </c>
      <c r="C83" s="29">
        <f>SUMIFS(Data!$D:$D,Data!$A:$A,'Summary - DNSP'!$B83,Data!$C:$C,'Summary - DNSP'!C$71,Data!$B:$B,"Return on Assets - Real return - Inclusive of Incentive Schemes")</f>
        <v>9.0495837549651806E-2</v>
      </c>
      <c r="D83" s="29">
        <f>SUMIFS(Data!$D:$D,Data!$A:$A,'Summary - DNSP'!$B83,Data!$C:$C,'Summary - DNSP'!D$71,Data!$B:$B,"Return on Assets - Real return - Inclusive of Incentive Schemes")</f>
        <v>9.4039227137001261E-2</v>
      </c>
      <c r="E83" s="29">
        <f>SUMIFS(Data!$D:$D,Data!$A:$A,'Summary - DNSP'!$B83,Data!$C:$C,'Summary - DNSP'!E$71,Data!$B:$B,"Return on Assets - Real return - Inclusive of Incentive Schemes")</f>
        <v>7.1151989841770194E-2</v>
      </c>
      <c r="F83" s="29">
        <f>SUMIFS(Data!$D:$D,Data!$A:$A,'Summary - DNSP'!$B83,Data!$C:$C,'Summary - DNSP'!F$71,Data!$B:$B,"Return on Assets - Real return - Inclusive of Incentive Schemes")</f>
        <v>6.917174779612191E-2</v>
      </c>
      <c r="G83" s="29">
        <f>SUMIFS(Data!$D:$D,Data!$A:$A,'Summary - DNSP'!$B83,Data!$C:$C,'Summary - DNSP'!G$71,Data!$B:$B,"Return on Assets - Real return - Inclusive of Incentive Schemes")</f>
        <v>5.7396557836387481E-2</v>
      </c>
      <c r="H83" s="29">
        <f>SUMIFS(Data!$D:$D,Data!$A:$A,'Summary - DNSP'!$B83,Data!$C:$C,'Summary - DNSP'!H$71,Data!$B:$B,"Return on Assets - Real return - Inclusive of Incentive Schemes")</f>
        <v>5.271192369546248E-2</v>
      </c>
    </row>
    <row r="84" spans="2:8" s="4" customFormat="1">
      <c r="B84" s="4" t="s">
        <v>45</v>
      </c>
      <c r="C84" s="29">
        <f>SUMIFS(Data!$D:$D,Data!$A:$A,'Summary - DNSP'!$B84,Data!$C:$C,'Summary - DNSP'!C$71,Data!$B:$B,"Return on Assets - Real return - Inclusive of Incentive Schemes")</f>
        <v>7.3145915997518629E-2</v>
      </c>
      <c r="D84" s="29">
        <f>SUMIFS(Data!$D:$D,Data!$A:$A,'Summary - DNSP'!$B84,Data!$C:$C,'Summary - DNSP'!D$71,Data!$B:$B,"Return on Assets - Real return - Inclusive of Incentive Schemes")</f>
        <v>7.8463363579859904E-2</v>
      </c>
      <c r="E84" s="29">
        <f>SUMIFS(Data!$D:$D,Data!$A:$A,'Summary - DNSP'!$B84,Data!$C:$C,'Summary - DNSP'!E$71,Data!$B:$B,"Return on Assets - Real return - Inclusive of Incentive Schemes")</f>
        <v>4.6760535688147684E-2</v>
      </c>
      <c r="F84" s="29">
        <f>SUMIFS(Data!$D:$D,Data!$A:$A,'Summary - DNSP'!$B84,Data!$C:$C,'Summary - DNSP'!F$71,Data!$B:$B,"Return on Assets - Real return - Inclusive of Incentive Schemes")</f>
        <v>6.9354810545868853E-2</v>
      </c>
      <c r="G84" s="29">
        <f>SUMIFS(Data!$D:$D,Data!$A:$A,'Summary - DNSP'!$B84,Data!$C:$C,'Summary - DNSP'!G$71,Data!$B:$B,"Return on Assets - Real return - Inclusive of Incentive Schemes")</f>
        <v>7.2348607360992981E-2</v>
      </c>
      <c r="H84" s="29">
        <f>SUMIFS(Data!$D:$D,Data!$A:$A,'Summary - DNSP'!$B84,Data!$C:$C,'Summary - DNSP'!H$71,Data!$B:$B,"Return on Assets - Real return - Inclusive of Incentive Schemes")</f>
        <v>7.1958839696063634E-2</v>
      </c>
    </row>
    <row r="85" spans="2:8" s="4" customFormat="1"/>
    <row r="86" spans="2:8" s="4" customFormat="1" ht="14.55" customHeight="1">
      <c r="B86" s="125" t="s">
        <v>134</v>
      </c>
      <c r="C86" s="125"/>
      <c r="D86" s="125"/>
      <c r="E86" s="8"/>
      <c r="F86" s="8"/>
      <c r="G86" s="8"/>
      <c r="H86" s="8"/>
    </row>
    <row r="87" spans="2:8" s="4" customFormat="1" ht="15" thickBot="1">
      <c r="B87" s="6" t="s">
        <v>85</v>
      </c>
      <c r="C87" s="10">
        <v>2014</v>
      </c>
      <c r="D87" s="10">
        <v>2015</v>
      </c>
      <c r="E87" s="10">
        <v>2016</v>
      </c>
      <c r="F87" s="10">
        <v>2017</v>
      </c>
      <c r="G87" s="10">
        <v>2018</v>
      </c>
      <c r="H87" s="10">
        <v>2019</v>
      </c>
    </row>
    <row r="88" spans="2:8" s="4" customFormat="1">
      <c r="B88" s="4" t="s">
        <v>40</v>
      </c>
      <c r="C88" s="29">
        <f>SUMIFS(Data!$D:$D,Data!$A:$A,'Summary - DNSP'!$B88,Data!$C:$C,'Summary - DNSP'!C$87,Data!$B:$B,"Return on Assets - Real return - Exclusive of Incentive Schemes")</f>
        <v>5.5646838187458567E-2</v>
      </c>
      <c r="D88" s="29">
        <f>SUMIFS(Data!$D:$D,Data!$A:$A,'Summary - DNSP'!$B88,Data!$C:$C,'Summary - DNSP'!D$87,Data!$B:$B,"Return on Assets - Real return - Exclusive of Incentive Schemes")</f>
        <v>6.9442244973452263E-2</v>
      </c>
      <c r="E88" s="29">
        <f>SUMIFS(Data!$D:$D,Data!$A:$A,'Summary - DNSP'!$B88,Data!$C:$C,'Summary - DNSP'!E$87,Data!$B:$B,"Return on Assets - Real return - Exclusive of Incentive Schemes")</f>
        <v>7.3967655206691782E-2</v>
      </c>
      <c r="F88" s="29">
        <f>SUMIFS(Data!$D:$D,Data!$A:$A,'Summary - DNSP'!$B88,Data!$C:$C,'Summary - DNSP'!F$87,Data!$B:$B,"Return on Assets - Real return - Exclusive of Incentive Schemes")</f>
        <v>7.9107585165676564E-2</v>
      </c>
      <c r="G88" s="29">
        <f>SUMIFS(Data!$D:$D,Data!$A:$A,'Summary - DNSP'!$B88,Data!$C:$C,'Summary - DNSP'!G$87,Data!$B:$B,"Return on Assets - Real return - Exclusive of Incentive Schemes")</f>
        <v>7.6200473826929072E-2</v>
      </c>
      <c r="H88" s="29">
        <f>SUMIFS(Data!$D:$D,Data!$A:$A,'Summary - DNSP'!$B88,Data!$C:$C,'Summary - DNSP'!H$87,Data!$B:$B,"Return on Assets - Real return - Exclusive of Incentive Schemes")</f>
        <v>8.3575823815824221E-2</v>
      </c>
    </row>
    <row r="89" spans="2:8" s="4" customFormat="1">
      <c r="B89" s="4" t="s">
        <v>33</v>
      </c>
      <c r="C89" s="29">
        <f>SUMIFS(Data!$D:$D,Data!$A:$A,'Summary - DNSP'!$B89,Data!$C:$C,'Summary - DNSP'!C$87,Data!$B:$B,"Return on Assets - Real return - Exclusive of Incentive Schemes")</f>
        <v>0.10200046395238709</v>
      </c>
      <c r="D89" s="29">
        <f>SUMIFS(Data!$D:$D,Data!$A:$A,'Summary - DNSP'!$B89,Data!$C:$C,'Summary - DNSP'!D$87,Data!$B:$B,"Return on Assets - Real return - Exclusive of Incentive Schemes")</f>
        <v>7.3197148627692318E-2</v>
      </c>
      <c r="E89" s="29">
        <f>SUMIFS(Data!$D:$D,Data!$A:$A,'Summary - DNSP'!$B89,Data!$C:$C,'Summary - DNSP'!E$87,Data!$B:$B,"Return on Assets - Real return - Exclusive of Incentive Schemes")</f>
        <v>3.5356981231490461E-2</v>
      </c>
      <c r="F89" s="29">
        <f>SUMIFS(Data!$D:$D,Data!$A:$A,'Summary - DNSP'!$B89,Data!$C:$C,'Summary - DNSP'!F$87,Data!$B:$B,"Return on Assets - Real return - Exclusive of Incentive Schemes")</f>
        <v>4.4113517722852227E-2</v>
      </c>
      <c r="G89" s="29">
        <f>SUMIFS(Data!$D:$D,Data!$A:$A,'Summary - DNSP'!$B89,Data!$C:$C,'Summary - DNSP'!G$87,Data!$B:$B,"Return on Assets - Real return - Exclusive of Incentive Schemes")</f>
        <v>4.799621499908735E-2</v>
      </c>
      <c r="H89" s="29">
        <f>SUMIFS(Data!$D:$D,Data!$A:$A,'Summary - DNSP'!$B89,Data!$C:$C,'Summary - DNSP'!H$87,Data!$B:$B,"Return on Assets - Real return - Exclusive of Incentive Schemes")</f>
        <v>5.3415803384218995E-2</v>
      </c>
    </row>
    <row r="90" spans="2:8" s="4" customFormat="1">
      <c r="B90" s="4" t="s">
        <v>36</v>
      </c>
      <c r="C90" s="29">
        <f>SUMIFS(Data!$D:$D,Data!$A:$A,'Summary - DNSP'!$B90,Data!$C:$C,'Summary - DNSP'!C$87,Data!$B:$B,"Return on Assets - Real return - Exclusive of Incentive Schemes")</f>
        <v>8.2742641757033705E-2</v>
      </c>
      <c r="D90" s="29">
        <f>SUMIFS(Data!$D:$D,Data!$A:$A,'Summary - DNSP'!$B90,Data!$C:$C,'Summary - DNSP'!D$87,Data!$B:$B,"Return on Assets - Real return - Exclusive of Incentive Schemes")</f>
        <v>7.526554703355727E-2</v>
      </c>
      <c r="E90" s="29">
        <f>SUMIFS(Data!$D:$D,Data!$A:$A,'Summary - DNSP'!$B90,Data!$C:$C,'Summary - DNSP'!E$87,Data!$B:$B,"Return on Assets - Real return - Exclusive of Incentive Schemes")</f>
        <v>4.8640357459169475E-2</v>
      </c>
      <c r="F90" s="29">
        <f>SUMIFS(Data!$D:$D,Data!$A:$A,'Summary - DNSP'!$B90,Data!$C:$C,'Summary - DNSP'!F$87,Data!$B:$B,"Return on Assets - Real return - Exclusive of Incentive Schemes")</f>
        <v>5.0593244149789926E-2</v>
      </c>
      <c r="G90" s="29">
        <f>SUMIFS(Data!$D:$D,Data!$A:$A,'Summary - DNSP'!$B90,Data!$C:$C,'Summary - DNSP'!G$87,Data!$B:$B,"Return on Assets - Real return - Exclusive of Incentive Schemes")</f>
        <v>6.0491829801831661E-2</v>
      </c>
      <c r="H90" s="29">
        <f>SUMIFS(Data!$D:$D,Data!$A:$A,'Summary - DNSP'!$B90,Data!$C:$C,'Summary - DNSP'!H$87,Data!$B:$B,"Return on Assets - Real return - Exclusive of Incentive Schemes")</f>
        <v>5.665018855422968E-2</v>
      </c>
    </row>
    <row r="91" spans="2:8" s="4" customFormat="1">
      <c r="B91" s="4" t="s">
        <v>39</v>
      </c>
      <c r="C91" s="29">
        <f>SUMIFS(Data!$D:$D,Data!$A:$A,'Summary - DNSP'!$B91,Data!$C:$C,'Summary - DNSP'!C$87,Data!$B:$B,"Return on Assets - Real return - Exclusive of Incentive Schemes")</f>
        <v>9.1701646393644601E-2</v>
      </c>
      <c r="D91" s="29">
        <f>SUMIFS(Data!$D:$D,Data!$A:$A,'Summary - DNSP'!$B91,Data!$C:$C,'Summary - DNSP'!D$87,Data!$B:$B,"Return on Assets - Real return - Exclusive of Incentive Schemes")</f>
        <v>0.10086706297294358</v>
      </c>
      <c r="E91" s="29">
        <f>SUMIFS(Data!$D:$D,Data!$A:$A,'Summary - DNSP'!$B91,Data!$C:$C,'Summary - DNSP'!E$87,Data!$B:$B,"Return on Assets - Real return - Exclusive of Incentive Schemes")</f>
        <v>3.6626533085397109E-2</v>
      </c>
      <c r="F91" s="29">
        <f>SUMIFS(Data!$D:$D,Data!$A:$A,'Summary - DNSP'!$B91,Data!$C:$C,'Summary - DNSP'!F$87,Data!$B:$B,"Return on Assets - Real return - Exclusive of Incentive Schemes")</f>
        <v>4.3822426246501386E-2</v>
      </c>
      <c r="G91" s="29">
        <f>SUMIFS(Data!$D:$D,Data!$A:$A,'Summary - DNSP'!$B91,Data!$C:$C,'Summary - DNSP'!G$87,Data!$B:$B,"Return on Assets - Real return - Exclusive of Incentive Schemes")</f>
        <v>3.840653235544976E-2</v>
      </c>
      <c r="H91" s="29">
        <f>SUMIFS(Data!$D:$D,Data!$A:$A,'Summary - DNSP'!$B91,Data!$C:$C,'Summary - DNSP'!H$87,Data!$B:$B,"Return on Assets - Real return - Exclusive of Incentive Schemes")</f>
        <v>3.3623660144840993E-2</v>
      </c>
    </row>
    <row r="92" spans="2:8" s="4" customFormat="1">
      <c r="B92" s="4" t="s">
        <v>37</v>
      </c>
      <c r="C92" s="29">
        <f>SUMIFS(Data!$D:$D,Data!$A:$A,'Summary - DNSP'!$B92,Data!$C:$C,'Summary - DNSP'!C$87,Data!$B:$B,"Return on Assets - Real return - Exclusive of Incentive Schemes")</f>
        <v>5.8130440607891382E-2</v>
      </c>
      <c r="D92" s="29">
        <f>SUMIFS(Data!$D:$D,Data!$A:$A,'Summary - DNSP'!$B92,Data!$C:$C,'Summary - DNSP'!D$87,Data!$B:$B,"Return on Assets - Real return - Exclusive of Incentive Schemes")</f>
        <v>7.8450904493174753E-2</v>
      </c>
      <c r="E92" s="29">
        <f>SUMIFS(Data!$D:$D,Data!$A:$A,'Summary - DNSP'!$B92,Data!$C:$C,'Summary - DNSP'!E$87,Data!$B:$B,"Return on Assets - Real return - Exclusive of Incentive Schemes")</f>
        <v>7.808037101841038E-2</v>
      </c>
      <c r="F92" s="29">
        <f>SUMIFS(Data!$D:$D,Data!$A:$A,'Summary - DNSP'!$B92,Data!$C:$C,'Summary - DNSP'!F$87,Data!$B:$B,"Return on Assets - Real return - Exclusive of Incentive Schemes")</f>
        <v>6.7187887140232092E-2</v>
      </c>
      <c r="G92" s="29">
        <f>SUMIFS(Data!$D:$D,Data!$A:$A,'Summary - DNSP'!$B92,Data!$C:$C,'Summary - DNSP'!G$87,Data!$B:$B,"Return on Assets - Real return - Exclusive of Incentive Schemes")</f>
        <v>5.625164006895679E-2</v>
      </c>
      <c r="H92" s="29">
        <f>SUMIFS(Data!$D:$D,Data!$A:$A,'Summary - DNSP'!$B92,Data!$C:$C,'Summary - DNSP'!H$87,Data!$B:$B,"Return on Assets - Real return - Exclusive of Incentive Schemes")</f>
        <v>4.7043926221534083E-2</v>
      </c>
    </row>
    <row r="93" spans="2:8" s="4" customFormat="1">
      <c r="B93" s="4" t="s">
        <v>38</v>
      </c>
      <c r="C93" s="29">
        <f>SUMIFS(Data!$D:$D,Data!$A:$A,'Summary - DNSP'!$B93,Data!$C:$C,'Summary - DNSP'!C$87,Data!$B:$B,"Return on Assets - Real return - Exclusive of Incentive Schemes")</f>
        <v>7.1869458071715478E-2</v>
      </c>
      <c r="D93" s="29">
        <f>SUMIFS(Data!$D:$D,Data!$A:$A,'Summary - DNSP'!$B93,Data!$C:$C,'Summary - DNSP'!D$87,Data!$B:$B,"Return on Assets - Real return - Exclusive of Incentive Schemes")</f>
        <v>8.4714400339826926E-2</v>
      </c>
      <c r="E93" s="29">
        <f>SUMIFS(Data!$D:$D,Data!$A:$A,'Summary - DNSP'!$B93,Data!$C:$C,'Summary - DNSP'!E$87,Data!$B:$B,"Return on Assets - Real return - Exclusive of Incentive Schemes")</f>
        <v>5.8365081881883399E-2</v>
      </c>
      <c r="F93" s="29">
        <f>SUMIFS(Data!$D:$D,Data!$A:$A,'Summary - DNSP'!$B93,Data!$C:$C,'Summary - DNSP'!F$87,Data!$B:$B,"Return on Assets - Real return - Exclusive of Incentive Schemes")</f>
        <v>6.7844902528344297E-2</v>
      </c>
      <c r="G93" s="29">
        <f>SUMIFS(Data!$D:$D,Data!$A:$A,'Summary - DNSP'!$B93,Data!$C:$C,'Summary - DNSP'!G$87,Data!$B:$B,"Return on Assets - Real return - Exclusive of Incentive Schemes")</f>
        <v>4.3476831935217897E-2</v>
      </c>
      <c r="H93" s="29">
        <f>SUMIFS(Data!$D:$D,Data!$A:$A,'Summary - DNSP'!$B93,Data!$C:$C,'Summary - DNSP'!H$87,Data!$B:$B,"Return on Assets - Real return - Exclusive of Incentive Schemes")</f>
        <v>4.4906887813201582E-2</v>
      </c>
    </row>
    <row r="94" spans="2:8" s="4" customFormat="1">
      <c r="B94" s="4" t="s">
        <v>43</v>
      </c>
      <c r="C94" s="29">
        <f>SUMIFS(Data!$D:$D,Data!$A:$A,'Summary - DNSP'!$B94,Data!$C:$C,'Summary - DNSP'!C$87,Data!$B:$B,"Return on Assets - Real return - Exclusive of Incentive Schemes")</f>
        <v>0.10315212004394415</v>
      </c>
      <c r="D94" s="29">
        <f>SUMIFS(Data!$D:$D,Data!$A:$A,'Summary - DNSP'!$B94,Data!$C:$C,'Summary - DNSP'!D$87,Data!$B:$B,"Return on Assets - Real return - Exclusive of Incentive Schemes")</f>
        <v>0.11309309312238028</v>
      </c>
      <c r="E94" s="29">
        <f>SUMIFS(Data!$D:$D,Data!$A:$A,'Summary - DNSP'!$B94,Data!$C:$C,'Summary - DNSP'!E$87,Data!$B:$B,"Return on Assets - Real return - Exclusive of Incentive Schemes")</f>
        <v>6.5568256040195047E-2</v>
      </c>
      <c r="F94" s="29">
        <f>SUMIFS(Data!$D:$D,Data!$A:$A,'Summary - DNSP'!$B94,Data!$C:$C,'Summary - DNSP'!F$87,Data!$B:$B,"Return on Assets - Real return - Exclusive of Incentive Schemes")</f>
        <v>5.2154352530781739E-2</v>
      </c>
      <c r="G94" s="29">
        <f>SUMIFS(Data!$D:$D,Data!$A:$A,'Summary - DNSP'!$B94,Data!$C:$C,'Summary - DNSP'!G$87,Data!$B:$B,"Return on Assets - Real return - Exclusive of Incentive Schemes")</f>
        <v>5.4042843607254677E-2</v>
      </c>
      <c r="H94" s="29">
        <f>SUMIFS(Data!$D:$D,Data!$A:$A,'Summary - DNSP'!$B94,Data!$C:$C,'Summary - DNSP'!H$87,Data!$B:$B,"Return on Assets - Real return - Exclusive of Incentive Schemes")</f>
        <v>4.9649740741755731E-2</v>
      </c>
    </row>
    <row r="95" spans="2:8" s="4" customFormat="1">
      <c r="B95" s="4" t="s">
        <v>44</v>
      </c>
      <c r="C95" s="29">
        <f>SUMIFS(Data!$D:$D,Data!$A:$A,'Summary - DNSP'!$B95,Data!$C:$C,'Summary - DNSP'!C$87,Data!$B:$B,"Return on Assets - Real return - Exclusive of Incentive Schemes")</f>
        <v>7.2696319970933648E-2</v>
      </c>
      <c r="D95" s="29">
        <f>SUMIFS(Data!$D:$D,Data!$A:$A,'Summary - DNSP'!$B95,Data!$C:$C,'Summary - DNSP'!D$87,Data!$B:$B,"Return on Assets - Real return - Exclusive of Incentive Schemes")</f>
        <v>9.33712043004815E-2</v>
      </c>
      <c r="E95" s="29">
        <f>SUMIFS(Data!$D:$D,Data!$A:$A,'Summary - DNSP'!$B95,Data!$C:$C,'Summary - DNSP'!E$87,Data!$B:$B,"Return on Assets - Real return - Exclusive of Incentive Schemes")</f>
        <v>0.10103211945539969</v>
      </c>
      <c r="F95" s="29">
        <f>SUMIFS(Data!$D:$D,Data!$A:$A,'Summary - DNSP'!$B95,Data!$C:$C,'Summary - DNSP'!F$87,Data!$B:$B,"Return on Assets - Real return - Exclusive of Incentive Schemes")</f>
        <v>6.9899542386421806E-2</v>
      </c>
      <c r="G95" s="29">
        <f>SUMIFS(Data!$D:$D,Data!$A:$A,'Summary - DNSP'!$B95,Data!$C:$C,'Summary - DNSP'!G$87,Data!$B:$B,"Return on Assets - Real return - Exclusive of Incentive Schemes")</f>
        <v>3.9707319057422578E-2</v>
      </c>
      <c r="H95" s="29">
        <f>SUMIFS(Data!$D:$D,Data!$A:$A,'Summary - DNSP'!$B95,Data!$C:$C,'Summary - DNSP'!H$87,Data!$B:$B,"Return on Assets - Real return - Exclusive of Incentive Schemes")</f>
        <v>2.424595064555353E-2</v>
      </c>
    </row>
    <row r="96" spans="2:8" s="4" customFormat="1">
      <c r="B96" s="4" t="s">
        <v>34</v>
      </c>
      <c r="C96" s="29">
        <f>SUMIFS(Data!$D:$D,Data!$A:$A,'Summary - DNSP'!$B96,Data!$C:$C,'Summary - DNSP'!C$87,Data!$B:$B,"Return on Assets - Real return - Exclusive of Incentive Schemes")</f>
        <v>7.1722509292432526E-2</v>
      </c>
      <c r="D96" s="29">
        <f>SUMIFS(Data!$D:$D,Data!$A:$A,'Summary - DNSP'!$B96,Data!$C:$C,'Summary - DNSP'!D$87,Data!$B:$B,"Return on Assets - Real return - Exclusive of Incentive Schemes")</f>
        <v>9.4610894150923247E-2</v>
      </c>
      <c r="E96" s="29">
        <f>SUMIFS(Data!$D:$D,Data!$A:$A,'Summary - DNSP'!$B96,Data!$C:$C,'Summary - DNSP'!E$87,Data!$B:$B,"Return on Assets - Real return - Exclusive of Incentive Schemes")</f>
        <v>4.0572665265547973E-2</v>
      </c>
      <c r="F96" s="29">
        <f>SUMIFS(Data!$D:$D,Data!$A:$A,'Summary - DNSP'!$B96,Data!$C:$C,'Summary - DNSP'!F$87,Data!$B:$B,"Return on Assets - Real return - Exclusive of Incentive Schemes")</f>
        <v>5.865169705407642E-2</v>
      </c>
      <c r="G96" s="29">
        <f>SUMIFS(Data!$D:$D,Data!$A:$A,'Summary - DNSP'!$B96,Data!$C:$C,'Summary - DNSP'!G$87,Data!$B:$B,"Return on Assets - Real return - Exclusive of Incentive Schemes")</f>
        <v>5.7100465020641707E-2</v>
      </c>
      <c r="H96" s="29">
        <f>SUMIFS(Data!$D:$D,Data!$A:$A,'Summary - DNSP'!$B96,Data!$C:$C,'Summary - DNSP'!H$87,Data!$B:$B,"Return on Assets - Real return - Exclusive of Incentive Schemes")</f>
        <v>5.6576600663422294E-2</v>
      </c>
    </row>
    <row r="97" spans="2:8" s="4" customFormat="1">
      <c r="B97" s="4" t="s">
        <v>35</v>
      </c>
      <c r="C97" s="29">
        <f>SUMIFS(Data!$D:$D,Data!$A:$A,'Summary - DNSP'!$B97,Data!$C:$C,'Summary - DNSP'!C$87,Data!$B:$B,"Return on Assets - Real return - Exclusive of Incentive Schemes")</f>
        <v>7.479412871674504E-2</v>
      </c>
      <c r="D97" s="29">
        <f>SUMIFS(Data!$D:$D,Data!$A:$A,'Summary - DNSP'!$B97,Data!$C:$C,'Summary - DNSP'!D$87,Data!$B:$B,"Return on Assets - Real return - Exclusive of Incentive Schemes")</f>
        <v>8.4804509374508993E-2</v>
      </c>
      <c r="E97" s="29">
        <f>SUMIFS(Data!$D:$D,Data!$A:$A,'Summary - DNSP'!$B97,Data!$C:$C,'Summary - DNSP'!E$87,Data!$B:$B,"Return on Assets - Real return - Exclusive of Incentive Schemes")</f>
        <v>5.9584348629921909E-2</v>
      </c>
      <c r="F97" s="29">
        <f>SUMIFS(Data!$D:$D,Data!$A:$A,'Summary - DNSP'!$B97,Data!$C:$C,'Summary - DNSP'!F$87,Data!$B:$B,"Return on Assets - Real return - Exclusive of Incentive Schemes")</f>
        <v>5.7985519305508659E-2</v>
      </c>
      <c r="G97" s="29">
        <f>SUMIFS(Data!$D:$D,Data!$A:$A,'Summary - DNSP'!$B97,Data!$C:$C,'Summary - DNSP'!G$87,Data!$B:$B,"Return on Assets - Real return - Exclusive of Incentive Schemes")</f>
        <v>6.0079901905220584E-2</v>
      </c>
      <c r="H97" s="29">
        <f>SUMIFS(Data!$D:$D,Data!$A:$A,'Summary - DNSP'!$B97,Data!$C:$C,'Summary - DNSP'!H$87,Data!$B:$B,"Return on Assets - Real return - Exclusive of Incentive Schemes")</f>
        <v>5.4927748688426023E-2</v>
      </c>
    </row>
    <row r="98" spans="2:8" s="4" customFormat="1">
      <c r="B98" s="4" t="s">
        <v>41</v>
      </c>
      <c r="C98" s="29">
        <f>SUMIFS(Data!$D:$D,Data!$A:$A,'Summary - DNSP'!$B98,Data!$C:$C,'Summary - DNSP'!C$87,Data!$B:$B,"Return on Assets - Real return - Exclusive of Incentive Schemes")</f>
        <v>7.2809930403328824E-2</v>
      </c>
      <c r="D98" s="29">
        <f>SUMIFS(Data!$D:$D,Data!$A:$A,'Summary - DNSP'!$B98,Data!$C:$C,'Summary - DNSP'!D$87,Data!$B:$B,"Return on Assets - Real return - Exclusive of Incentive Schemes")</f>
        <v>8.9937003204427352E-2</v>
      </c>
      <c r="E98" s="29">
        <f>SUMIFS(Data!$D:$D,Data!$A:$A,'Summary - DNSP'!$B98,Data!$C:$C,'Summary - DNSP'!E$87,Data!$B:$B,"Return on Assets - Real return - Exclusive of Incentive Schemes")</f>
        <v>6.6604960889887085E-2</v>
      </c>
      <c r="F98" s="29">
        <f>SUMIFS(Data!$D:$D,Data!$A:$A,'Summary - DNSP'!$B98,Data!$C:$C,'Summary - DNSP'!F$87,Data!$B:$B,"Return on Assets - Real return - Exclusive of Incentive Schemes")</f>
        <v>8.2606700090803287E-2</v>
      </c>
      <c r="G98" s="29">
        <f>SUMIFS(Data!$D:$D,Data!$A:$A,'Summary - DNSP'!$B98,Data!$C:$C,'Summary - DNSP'!G$87,Data!$B:$B,"Return on Assets - Real return - Exclusive of Incentive Schemes")</f>
        <v>7.0741720578652356E-2</v>
      </c>
      <c r="H98" s="29">
        <f>SUMIFS(Data!$D:$D,Data!$A:$A,'Summary - DNSP'!$B98,Data!$C:$C,'Summary - DNSP'!H$87,Data!$B:$B,"Return on Assets - Real return - Exclusive of Incentive Schemes")</f>
        <v>4.5412714377908732E-2</v>
      </c>
    </row>
    <row r="99" spans="2:8" s="4" customFormat="1">
      <c r="B99" s="4" t="s">
        <v>42</v>
      </c>
      <c r="C99" s="29">
        <f>SUMIFS(Data!$D:$D,Data!$A:$A,'Summary - DNSP'!$B99,Data!$C:$C,'Summary - DNSP'!C$87,Data!$B:$B,"Return on Assets - Real return - Exclusive of Incentive Schemes")</f>
        <v>8.5145461836315314E-2</v>
      </c>
      <c r="D99" s="29">
        <f>SUMIFS(Data!$D:$D,Data!$A:$A,'Summary - DNSP'!$B99,Data!$C:$C,'Summary - DNSP'!D$87,Data!$B:$B,"Return on Assets - Real return - Exclusive of Incentive Schemes")</f>
        <v>9.2832354926050381E-2</v>
      </c>
      <c r="E99" s="29">
        <f>SUMIFS(Data!$D:$D,Data!$A:$A,'Summary - DNSP'!$B99,Data!$C:$C,'Summary - DNSP'!E$87,Data!$B:$B,"Return on Assets - Real return - Exclusive of Incentive Schemes")</f>
        <v>7.3044688396104659E-2</v>
      </c>
      <c r="F99" s="29">
        <f>SUMIFS(Data!$D:$D,Data!$A:$A,'Summary - DNSP'!$B99,Data!$C:$C,'Summary - DNSP'!F$87,Data!$B:$B,"Return on Assets - Real return - Exclusive of Incentive Schemes")</f>
        <v>6.1411325721436677E-2</v>
      </c>
      <c r="G99" s="29">
        <f>SUMIFS(Data!$D:$D,Data!$A:$A,'Summary - DNSP'!$B99,Data!$C:$C,'Summary - DNSP'!G$87,Data!$B:$B,"Return on Assets - Real return - Exclusive of Incentive Schemes")</f>
        <v>5.2217352832779257E-2</v>
      </c>
      <c r="H99" s="29">
        <f>SUMIFS(Data!$D:$D,Data!$A:$A,'Summary - DNSP'!$B99,Data!$C:$C,'Summary - DNSP'!H$87,Data!$B:$B,"Return on Assets - Real return - Exclusive of Incentive Schemes")</f>
        <v>4.7065788074878726E-2</v>
      </c>
    </row>
    <row r="100" spans="2:8" s="4" customFormat="1">
      <c r="B100" s="4" t="s">
        <v>45</v>
      </c>
      <c r="C100" s="29">
        <f>SUMIFS(Data!$D:$D,Data!$A:$A,'Summary - DNSP'!$B100,Data!$C:$C,'Summary - DNSP'!C$87,Data!$B:$B,"Return on Assets - Real return - Exclusive of Incentive Schemes")</f>
        <v>8.3359514531893594E-2</v>
      </c>
      <c r="D100" s="29">
        <f>SUMIFS(Data!$D:$D,Data!$A:$A,'Summary - DNSP'!$B100,Data!$C:$C,'Summary - DNSP'!D$87,Data!$B:$B,"Return on Assets - Real return - Exclusive of Incentive Schemes")</f>
        <v>9.031241411155895E-2</v>
      </c>
      <c r="E100" s="29">
        <f>SUMIFS(Data!$D:$D,Data!$A:$A,'Summary - DNSP'!$B100,Data!$C:$C,'Summary - DNSP'!E$87,Data!$B:$B,"Return on Assets - Real return - Exclusive of Incentive Schemes")</f>
        <v>5.3057105930241676E-2</v>
      </c>
      <c r="F100" s="29">
        <f>SUMIFS(Data!$D:$D,Data!$A:$A,'Summary - DNSP'!$B100,Data!$C:$C,'Summary - DNSP'!F$87,Data!$B:$B,"Return on Assets - Real return - Exclusive of Incentive Schemes")</f>
        <v>6.616429263353156E-2</v>
      </c>
      <c r="G100" s="29">
        <f>SUMIFS(Data!$D:$D,Data!$A:$A,'Summary - DNSP'!$B100,Data!$C:$C,'Summary - DNSP'!G$87,Data!$B:$B,"Return on Assets - Real return - Exclusive of Incentive Schemes")</f>
        <v>6.4639464989261777E-2</v>
      </c>
      <c r="H100" s="29">
        <f>SUMIFS(Data!$D:$D,Data!$A:$A,'Summary - DNSP'!$B100,Data!$C:$C,'Summary - DNSP'!H$87,Data!$B:$B,"Return on Assets - Real return - Exclusive of Incentive Schemes")</f>
        <v>6.1257651006341722E-2</v>
      </c>
    </row>
    <row r="101" spans="2:8" s="4" customFormat="1"/>
    <row r="102" spans="2:8" s="4" customFormat="1">
      <c r="B102" s="124" t="s">
        <v>101</v>
      </c>
      <c r="C102" s="124"/>
      <c r="D102" s="124"/>
    </row>
    <row r="103" spans="2:8" s="4" customFormat="1" ht="15" thickBot="1">
      <c r="B103" s="6" t="s">
        <v>85</v>
      </c>
      <c r="C103" s="10">
        <v>2014</v>
      </c>
      <c r="D103" s="10">
        <v>2015</v>
      </c>
      <c r="E103" s="10">
        <v>2016</v>
      </c>
      <c r="F103" s="10">
        <v>2017</v>
      </c>
      <c r="G103" s="10">
        <v>2018</v>
      </c>
      <c r="H103" s="10">
        <v>2019</v>
      </c>
    </row>
    <row r="104" spans="2:8" s="4" customFormat="1">
      <c r="B104" s="4" t="s">
        <v>40</v>
      </c>
      <c r="C104" s="29">
        <f>SUMIFS(Data!$D:$D,Data!$A:$A,'Summary - DNSP'!$B104,Data!$C:$C,'Summary - DNSP'!C$37,Data!$B:$B,"pre-tax real wacc")</f>
        <v>6.9104413904183995E-2</v>
      </c>
      <c r="D104" s="29">
        <f>SUMIFS(Data!$D:$D,Data!$A:$A,'Summary - DNSP'!$B104,Data!$C:$C,'Summary - DNSP'!D$37,Data!$B:$B,"pre-tax real wacc")</f>
        <v>4.6123466378985997E-2</v>
      </c>
      <c r="E104" s="29">
        <f>SUMIFS(Data!$D:$D,Data!$A:$A,'Summary - DNSP'!$B104,Data!$C:$C,'Summary - DNSP'!E$37,Data!$B:$B,"pre-tax real wacc")</f>
        <v>4.5140152236492002E-2</v>
      </c>
      <c r="F104" s="29">
        <f>SUMIFS(Data!$D:$D,Data!$A:$A,'Summary - DNSP'!$B104,Data!$C:$C,'Summary - DNSP'!F$37,Data!$B:$B,"pre-tax real wacc")</f>
        <v>4.4780364263113E-2</v>
      </c>
      <c r="G104" s="29">
        <f>SUMIFS(Data!$D:$D,Data!$A:$A,'Summary - DNSP'!$B104,Data!$C:$C,'Summary - DNSP'!G$37,Data!$B:$B,"pre-tax real wacc")</f>
        <v>4.4151741809216001E-2</v>
      </c>
      <c r="H104" s="29">
        <f>SUMIFS(Data!$D:$D,Data!$A:$A,'Summary - DNSP'!$B104,Data!$C:$C,'Summary - DNSP'!H$37,Data!$B:$B,"pre-tax real wacc")</f>
        <v>4.3238863585089E-2</v>
      </c>
    </row>
    <row r="105" spans="2:8" s="4" customFormat="1">
      <c r="B105" s="4" t="s">
        <v>33</v>
      </c>
      <c r="C105" s="29">
        <f>SUMIFS(Data!$D:$D,Data!$A:$A,'Summary - DNSP'!$B105,Data!$C:$C,'Summary - DNSP'!C$37,Data!$B:$B,"pre-tax real wacc")</f>
        <v>8.1323559089633998E-2</v>
      </c>
      <c r="D105" s="29">
        <f>SUMIFS(Data!$D:$D,Data!$A:$A,'Summary - DNSP'!$B105,Data!$C:$C,'Summary - DNSP'!D$37,Data!$B:$B,"pre-tax real wacc")</f>
        <v>4.6833121443930002E-2</v>
      </c>
      <c r="E105" s="29">
        <f>SUMIFS(Data!$D:$D,Data!$A:$A,'Summary - DNSP'!$B105,Data!$C:$C,'Summary - DNSP'!E$37,Data!$B:$B,"pre-tax real wacc")</f>
        <v>4.6214579624192002E-2</v>
      </c>
      <c r="F105" s="29">
        <f>SUMIFS(Data!$D:$D,Data!$A:$A,'Summary - DNSP'!$B105,Data!$C:$C,'Summary - DNSP'!F$37,Data!$B:$B,"pre-tax real wacc")</f>
        <v>4.5340135962489002E-2</v>
      </c>
      <c r="G105" s="29">
        <f>SUMIFS(Data!$D:$D,Data!$A:$A,'Summary - DNSP'!$B105,Data!$C:$C,'Summary - DNSP'!G$37,Data!$B:$B,"pre-tax real wacc")</f>
        <v>4.4439336152588001E-2</v>
      </c>
      <c r="H105" s="29">
        <f>SUMIFS(Data!$D:$D,Data!$A:$A,'Summary - DNSP'!$B105,Data!$C:$C,'Summary - DNSP'!H$37,Data!$B:$B,"pre-tax real wacc")</f>
        <v>4.3407068721402001E-2</v>
      </c>
    </row>
    <row r="106" spans="2:8" s="4" customFormat="1">
      <c r="B106" s="4" t="s">
        <v>36</v>
      </c>
      <c r="C106" s="29">
        <f>SUMIFS(Data!$D:$D,Data!$A:$A,'Summary - DNSP'!$B106,Data!$C:$C,'Summary - DNSP'!C$37,Data!$B:$B,"pre-tax real wacc")</f>
        <v>8.1497319087046993E-2</v>
      </c>
      <c r="D106" s="29">
        <f>SUMIFS(Data!$D:$D,Data!$A:$A,'Summary - DNSP'!$B106,Data!$C:$C,'Summary - DNSP'!D$37,Data!$B:$B,"pre-tax real wacc")</f>
        <v>4.7834098999999998E-2</v>
      </c>
      <c r="E106" s="29">
        <f>SUMIFS(Data!$D:$D,Data!$A:$A,'Summary - DNSP'!$B106,Data!$C:$C,'Summary - DNSP'!E$37,Data!$B:$B,"pre-tax real wacc")</f>
        <v>4.7215556999999998E-2</v>
      </c>
      <c r="F106" s="29">
        <f>SUMIFS(Data!$D:$D,Data!$A:$A,'Summary - DNSP'!$B106,Data!$C:$C,'Summary - DNSP'!F$37,Data!$B:$B,"pre-tax real wacc")</f>
        <v>4.6341114000000003E-2</v>
      </c>
      <c r="G106" s="29">
        <f>SUMIFS(Data!$D:$D,Data!$A:$A,'Summary - DNSP'!$B106,Data!$C:$C,'Summary - DNSP'!G$37,Data!$B:$B,"pre-tax real wacc")</f>
        <v>4.5440314000000002E-2</v>
      </c>
      <c r="H106" s="29">
        <f>SUMIFS(Data!$D:$D,Data!$A:$A,'Summary - DNSP'!$B106,Data!$C:$C,'Summary - DNSP'!H$37,Data!$B:$B,"pre-tax real wacc")</f>
        <v>4.4408046E-2</v>
      </c>
    </row>
    <row r="107" spans="2:8" s="4" customFormat="1">
      <c r="B107" s="4" t="s">
        <v>39</v>
      </c>
      <c r="C107" s="29">
        <f>SUMIFS(Data!$D:$D,Data!$A:$A,'Summary - DNSP'!$B107,Data!$C:$C,'Summary - DNSP'!C$37,Data!$B:$B,"pre-tax real wacc")</f>
        <v>8.0747074032921001E-2</v>
      </c>
      <c r="D107" s="29">
        <f>SUMIFS(Data!$D:$D,Data!$A:$A,'Summary - DNSP'!$B107,Data!$C:$C,'Summary - DNSP'!D$37,Data!$B:$B,"pre-tax real wacc")</f>
        <v>4.7375622746633997E-2</v>
      </c>
      <c r="E107" s="29">
        <f>SUMIFS(Data!$D:$D,Data!$A:$A,'Summary - DNSP'!$B107,Data!$C:$C,'Summary - DNSP'!E$37,Data!$B:$B,"pre-tax real wacc")</f>
        <v>4.6756839261797002E-2</v>
      </c>
      <c r="F107" s="29">
        <f>SUMIFS(Data!$D:$D,Data!$A:$A,'Summary - DNSP'!$B107,Data!$C:$C,'Summary - DNSP'!F$37,Data!$B:$B,"pre-tax real wacc")</f>
        <v>4.5882053953811001E-2</v>
      </c>
      <c r="G107" s="29">
        <f>SUMIFS(Data!$D:$D,Data!$A:$A,'Summary - DNSP'!$B107,Data!$C:$C,'Summary - DNSP'!G$37,Data!$B:$B,"pre-tax real wacc")</f>
        <v>4.4980902200244997E-2</v>
      </c>
      <c r="H107" s="29">
        <f>SUMIFS(Data!$D:$D,Data!$A:$A,'Summary - DNSP'!$B107,Data!$C:$C,'Summary - DNSP'!H$37,Data!$B:$B,"pre-tax real wacc")</f>
        <v>4.3948231460822003E-2</v>
      </c>
    </row>
    <row r="108" spans="2:8" s="4" customFormat="1">
      <c r="B108" s="4" t="s">
        <v>37</v>
      </c>
      <c r="C108" s="29">
        <f>SUMIFS(Data!$D:$D,Data!$A:$A,'Summary - DNSP'!$B108,Data!$C:$C,'Summary - DNSP'!C$37,Data!$B:$B,"pre-tax real wacc")</f>
        <v>8.0174020483052999E-2</v>
      </c>
      <c r="D108" s="29">
        <f>SUMIFS(Data!$D:$D,Data!$A:$A,'Summary - DNSP'!$B108,Data!$C:$C,'Summary - DNSP'!D$37,Data!$B:$B,"pre-tax real wacc")</f>
        <v>8.0174020483052999E-2</v>
      </c>
      <c r="E108" s="29">
        <f>SUMIFS(Data!$D:$D,Data!$A:$A,'Summary - DNSP'!$B108,Data!$C:$C,'Summary - DNSP'!E$37,Data!$B:$B,"pre-tax real wacc")</f>
        <v>3.9685129524839997E-2</v>
      </c>
      <c r="F108" s="29">
        <f>SUMIFS(Data!$D:$D,Data!$A:$A,'Summary - DNSP'!$B108,Data!$C:$C,'Summary - DNSP'!F$37,Data!$B:$B,"pre-tax real wacc")</f>
        <v>3.998734412978E-2</v>
      </c>
      <c r="G108" s="29">
        <f>SUMIFS(Data!$D:$D,Data!$A:$A,'Summary - DNSP'!$B108,Data!$C:$C,'Summary - DNSP'!G$37,Data!$B:$B,"pre-tax real wacc")</f>
        <v>4.0044886175869002E-2</v>
      </c>
      <c r="H108" s="29">
        <f>SUMIFS(Data!$D:$D,Data!$A:$A,'Summary - DNSP'!$B108,Data!$C:$C,'Summary - DNSP'!H$37,Data!$B:$B,"pre-tax real wacc")</f>
        <v>3.9752223507670999E-2</v>
      </c>
    </row>
    <row r="109" spans="2:8" s="4" customFormat="1">
      <c r="B109" s="4" t="s">
        <v>38</v>
      </c>
      <c r="C109" s="29">
        <f>SUMIFS(Data!$D:$D,Data!$A:$A,'Summary - DNSP'!$B109,Data!$C:$C,'Summary - DNSP'!C$37,Data!$B:$B,"pre-tax real wacc")</f>
        <v>7.8887446580922005E-2</v>
      </c>
      <c r="D109" s="29">
        <f>SUMIFS(Data!$D:$D,Data!$A:$A,'Summary - DNSP'!$B109,Data!$C:$C,'Summary - DNSP'!D$37,Data!$B:$B,"pre-tax real wacc")</f>
        <v>7.8887446580922005E-2</v>
      </c>
      <c r="E109" s="29">
        <f>SUMIFS(Data!$D:$D,Data!$A:$A,'Summary - DNSP'!$B109,Data!$C:$C,'Summary - DNSP'!E$37,Data!$B:$B,"pre-tax real wacc")</f>
        <v>3.9444830159523998E-2</v>
      </c>
      <c r="F109" s="29">
        <f>SUMIFS(Data!$D:$D,Data!$A:$A,'Summary - DNSP'!$B109,Data!$C:$C,'Summary - DNSP'!F$37,Data!$B:$B,"pre-tax real wacc")</f>
        <v>3.9747044764464001E-2</v>
      </c>
      <c r="G109" s="29">
        <f>SUMIFS(Data!$D:$D,Data!$A:$A,'Summary - DNSP'!$B109,Data!$C:$C,'Summary - DNSP'!G$37,Data!$B:$B,"pre-tax real wacc")</f>
        <v>3.9804586810553003E-2</v>
      </c>
      <c r="H109" s="29">
        <f>SUMIFS(Data!$D:$D,Data!$A:$A,'Summary - DNSP'!$B109,Data!$C:$C,'Summary - DNSP'!H$37,Data!$B:$B,"pre-tax real wacc")</f>
        <v>3.9511924142355E-2</v>
      </c>
    </row>
    <row r="110" spans="2:8" s="4" customFormat="1">
      <c r="B110" s="4" t="s">
        <v>43</v>
      </c>
      <c r="C110" s="29">
        <f>SUMIFS(Data!$D:$D,Data!$A:$A,'Summary - DNSP'!$B110,Data!$C:$C,'Summary - DNSP'!C$37,Data!$B:$B,"pre-tax real wacc")</f>
        <v>8.9765134546147998E-2</v>
      </c>
      <c r="D110" s="29">
        <f>SUMIFS(Data!$D:$D,Data!$A:$A,'Summary - DNSP'!$B110,Data!$C:$C,'Summary - DNSP'!D$37,Data!$B:$B,"pre-tax real wacc")</f>
        <v>8.9765134546147998E-2</v>
      </c>
      <c r="E110" s="29">
        <f>SUMIFS(Data!$D:$D,Data!$A:$A,'Summary - DNSP'!$B110,Data!$C:$C,'Summary - DNSP'!E$37,Data!$B:$B,"pre-tax real wacc")</f>
        <v>4.3476323935440001E-2</v>
      </c>
      <c r="F110" s="29">
        <f>SUMIFS(Data!$D:$D,Data!$A:$A,'Summary - DNSP'!$B110,Data!$C:$C,'Summary - DNSP'!F$37,Data!$B:$B,"pre-tax real wacc")</f>
        <v>4.3648423211365001E-2</v>
      </c>
      <c r="G110" s="29">
        <f>SUMIFS(Data!$D:$D,Data!$A:$A,'Summary - DNSP'!$B110,Data!$C:$C,'Summary - DNSP'!G$37,Data!$B:$B,"pre-tax real wacc")</f>
        <v>4.3548500123275997E-2</v>
      </c>
      <c r="H110" s="29">
        <f>SUMIFS(Data!$D:$D,Data!$A:$A,'Summary - DNSP'!$B110,Data!$C:$C,'Summary - DNSP'!H$37,Data!$B:$B,"pre-tax real wacc")</f>
        <v>4.3096058651588998E-2</v>
      </c>
    </row>
    <row r="111" spans="2:8" s="4" customFormat="1">
      <c r="B111" s="4" t="s">
        <v>44</v>
      </c>
      <c r="C111" s="29">
        <f>SUMIFS(Data!$D:$D,Data!$A:$A,'Summary - DNSP'!$B111,Data!$C:$C,'Summary - DNSP'!C$37,Data!$B:$B,"pre-tax real wacc")</f>
        <v>6.5541593370026005E-2</v>
      </c>
      <c r="D111" s="29">
        <f>SUMIFS(Data!$D:$D,Data!$A:$A,'Summary - DNSP'!$B111,Data!$C:$C,'Summary - DNSP'!D$37,Data!$B:$B,"pre-tax real wacc")</f>
        <v>6.5541593370026005E-2</v>
      </c>
      <c r="E111" s="29">
        <f>SUMIFS(Data!$D:$D,Data!$A:$A,'Summary - DNSP'!$B111,Data!$C:$C,'Summary - DNSP'!E$37,Data!$B:$B,"pre-tax real wacc")</f>
        <v>6.5541593370026005E-2</v>
      </c>
      <c r="F111" s="29">
        <f>SUMIFS(Data!$D:$D,Data!$A:$A,'Summary - DNSP'!$B111,Data!$C:$C,'Summary - DNSP'!F$37,Data!$B:$B,"pre-tax real wacc")</f>
        <v>6.5541593370026005E-2</v>
      </c>
      <c r="G111" s="29">
        <f>SUMIFS(Data!$D:$D,Data!$A:$A,'Summary - DNSP'!$B111,Data!$C:$C,'Summary - DNSP'!G$37,Data!$B:$B,"pre-tax real wacc")</f>
        <v>4.1857690545670997E-2</v>
      </c>
      <c r="H111" s="29">
        <f>SUMIFS(Data!$D:$D,Data!$A:$A,'Summary - DNSP'!$B111,Data!$C:$C,'Summary - DNSP'!H$37,Data!$B:$B,"pre-tax real wacc")</f>
        <v>4.1538390439952E-2</v>
      </c>
    </row>
    <row r="112" spans="2:8" s="4" customFormat="1">
      <c r="B112" s="4" t="s">
        <v>34</v>
      </c>
      <c r="C112" s="29">
        <f>SUMIFS(Data!$D:$D,Data!$A:$A,'Summary - DNSP'!$B112,Data!$C:$C,'Summary - DNSP'!C$37,Data!$B:$B,"pre-tax real wacc")</f>
        <v>7.8036892437436001E-2</v>
      </c>
      <c r="D112" s="29">
        <f>SUMIFS(Data!$D:$D,Data!$A:$A,'Summary - DNSP'!$B112,Data!$C:$C,'Summary - DNSP'!D$37,Data!$B:$B,"pre-tax real wacc")</f>
        <v>7.8036892437436001E-2</v>
      </c>
      <c r="E112" s="29">
        <f>SUMIFS(Data!$D:$D,Data!$A:$A,'Summary - DNSP'!$B112,Data!$C:$C,'Summary - DNSP'!E$37,Data!$B:$B,"pre-tax real wacc")</f>
        <v>4.5068958056889999E-2</v>
      </c>
      <c r="F112" s="29">
        <f>SUMIFS(Data!$D:$D,Data!$A:$A,'Summary - DNSP'!$B112,Data!$C:$C,'Summary - DNSP'!F$37,Data!$B:$B,"pre-tax real wacc")</f>
        <v>4.4614499361967999E-2</v>
      </c>
      <c r="G112" s="29">
        <f>SUMIFS(Data!$D:$D,Data!$A:$A,'Summary - DNSP'!$B112,Data!$C:$C,'Summary - DNSP'!G$37,Data!$B:$B,"pre-tax real wacc")</f>
        <v>4.4365447858477999E-2</v>
      </c>
      <c r="H112" s="29">
        <f>SUMIFS(Data!$D:$D,Data!$A:$A,'Summary - DNSP'!$B112,Data!$C:$C,'Summary - DNSP'!H$37,Data!$B:$B,"pre-tax real wacc")</f>
        <v>4.3801461583590003E-2</v>
      </c>
    </row>
    <row r="113" spans="2:8" s="4" customFormat="1">
      <c r="B113" s="4" t="s">
        <v>35</v>
      </c>
      <c r="C113" s="29">
        <f>SUMIFS(Data!$D:$D,Data!$A:$A,'Summary - DNSP'!$B113,Data!$C:$C,'Summary - DNSP'!C$37,Data!$B:$B,"pre-tax real wacc")</f>
        <v>7.8647587590210996E-2</v>
      </c>
      <c r="D113" s="29">
        <f>SUMIFS(Data!$D:$D,Data!$A:$A,'Summary - DNSP'!$B113,Data!$C:$C,'Summary - DNSP'!D$37,Data!$B:$B,"pre-tax real wacc")</f>
        <v>7.8647587590210996E-2</v>
      </c>
      <c r="E113" s="29">
        <f>SUMIFS(Data!$D:$D,Data!$A:$A,'Summary - DNSP'!$B113,Data!$C:$C,'Summary - DNSP'!E$37,Data!$B:$B,"pre-tax real wacc")</f>
        <v>4.4198978985960001E-2</v>
      </c>
      <c r="F113" s="29">
        <f>SUMIFS(Data!$D:$D,Data!$A:$A,'Summary - DNSP'!$B113,Data!$C:$C,'Summary - DNSP'!F$37,Data!$B:$B,"pre-tax real wacc")</f>
        <v>4.3626523697706997E-2</v>
      </c>
      <c r="G113" s="29">
        <f>SUMIFS(Data!$D:$D,Data!$A:$A,'Summary - DNSP'!$B113,Data!$C:$C,'Summary - DNSP'!G$37,Data!$B:$B,"pre-tax real wacc")</f>
        <v>4.3129433734382001E-2</v>
      </c>
      <c r="H113" s="29">
        <f>SUMIFS(Data!$D:$D,Data!$A:$A,'Summary - DNSP'!$B113,Data!$C:$C,'Summary - DNSP'!H$37,Data!$B:$B,"pre-tax real wacc")</f>
        <v>4.2579429629849001E-2</v>
      </c>
    </row>
    <row r="114" spans="2:8" s="4" customFormat="1">
      <c r="B114" s="4" t="s">
        <v>41</v>
      </c>
      <c r="C114" s="29">
        <f>SUMIFS(Data!$D:$D,Data!$A:$A,'Summary - DNSP'!$B114,Data!$C:$C,'Summary - DNSP'!C$37,Data!$B:$B,"pre-tax real wacc")</f>
        <v>8.7011435306095994E-2</v>
      </c>
      <c r="D114" s="29">
        <f>SUMIFS(Data!$D:$D,Data!$A:$A,'Summary - DNSP'!$B114,Data!$C:$C,'Summary - DNSP'!D$37,Data!$B:$B,"pre-tax real wacc")</f>
        <v>8.7011435306095994E-2</v>
      </c>
      <c r="E114" s="29">
        <f>SUMIFS(Data!$D:$D,Data!$A:$A,'Summary - DNSP'!$B114,Data!$C:$C,'Summary - DNSP'!E$37,Data!$B:$B,"pre-tax real wacc")</f>
        <v>4.6963445562191002E-2</v>
      </c>
      <c r="F114" s="29">
        <f>SUMIFS(Data!$D:$D,Data!$A:$A,'Summary - DNSP'!$B114,Data!$C:$C,'Summary - DNSP'!F$37,Data!$B:$B,"pre-tax real wacc")</f>
        <v>4.6365388308846997E-2</v>
      </c>
      <c r="G114" s="29">
        <f>SUMIFS(Data!$D:$D,Data!$A:$A,'Summary - DNSP'!$B114,Data!$C:$C,'Summary - DNSP'!G$37,Data!$B:$B,"pre-tax real wacc")</f>
        <v>4.5849482267400002E-2</v>
      </c>
      <c r="H114" s="29">
        <f>SUMIFS(Data!$D:$D,Data!$A:$A,'Summary - DNSP'!$B114,Data!$C:$C,'Summary - DNSP'!H$37,Data!$B:$B,"pre-tax real wacc")</f>
        <v>4.5303932925675E-2</v>
      </c>
    </row>
    <row r="115" spans="2:8" s="4" customFormat="1">
      <c r="B115" s="4" t="s">
        <v>42</v>
      </c>
      <c r="C115" s="29">
        <f>SUMIFS(Data!$D:$D,Data!$A:$A,'Summary - DNSP'!$B115,Data!$C:$C,'Summary - DNSP'!C$37,Data!$B:$B,"pre-tax real wacc")</f>
        <v>7.7571104534502E-2</v>
      </c>
      <c r="D115" s="29">
        <f>SUMIFS(Data!$D:$D,Data!$A:$A,'Summary - DNSP'!$B115,Data!$C:$C,'Summary - DNSP'!D$37,Data!$B:$B,"pre-tax real wacc")</f>
        <v>7.7571104534502E-2</v>
      </c>
      <c r="E115" s="29">
        <f>SUMIFS(Data!$D:$D,Data!$A:$A,'Summary - DNSP'!$B115,Data!$C:$C,'Summary - DNSP'!E$37,Data!$B:$B,"pre-tax real wacc")</f>
        <v>4.3201557994291997E-2</v>
      </c>
      <c r="F115" s="29">
        <f>SUMIFS(Data!$D:$D,Data!$A:$A,'Summary - DNSP'!$B115,Data!$C:$C,'Summary - DNSP'!F$37,Data!$B:$B,"pre-tax real wacc")</f>
        <v>4.2629102706039E-2</v>
      </c>
      <c r="G115" s="29">
        <f>SUMIFS(Data!$D:$D,Data!$A:$A,'Summary - DNSP'!$B115,Data!$C:$C,'Summary - DNSP'!G$37,Data!$B:$B,"pre-tax real wacc")</f>
        <v>4.2132012742713998E-2</v>
      </c>
      <c r="H115" s="29">
        <f>SUMIFS(Data!$D:$D,Data!$A:$A,'Summary - DNSP'!$B115,Data!$C:$C,'Summary - DNSP'!H$37,Data!$B:$B,"pre-tax real wacc")</f>
        <v>4.1582008638180998E-2</v>
      </c>
    </row>
    <row r="116" spans="2:8" s="4" customFormat="1">
      <c r="B116" s="4" t="s">
        <v>45</v>
      </c>
      <c r="C116" s="29">
        <f>SUMIFS(Data!$D:$D,Data!$A:$A,'Summary - DNSP'!$B116,Data!$C:$C,'Summary - DNSP'!C$37,Data!$B:$B,"pre-tax real wacc")</f>
        <v>7.9141470216966006E-2</v>
      </c>
      <c r="D116" s="29">
        <f>SUMIFS(Data!$D:$D,Data!$A:$A,'Summary - DNSP'!$B116,Data!$C:$C,'Summary - DNSP'!D$37,Data!$B:$B,"pre-tax real wacc")</f>
        <v>7.9141470216966006E-2</v>
      </c>
      <c r="E116" s="29">
        <f>SUMIFS(Data!$D:$D,Data!$A:$A,'Summary - DNSP'!$B116,Data!$C:$C,'Summary - DNSP'!E$37,Data!$B:$B,"pre-tax real wacc")</f>
        <v>4.7921268909003001E-2</v>
      </c>
      <c r="F116" s="29">
        <f>SUMIFS(Data!$D:$D,Data!$A:$A,'Summary - DNSP'!$B116,Data!$C:$C,'Summary - DNSP'!F$37,Data!$B:$B,"pre-tax real wacc")</f>
        <v>4.7286110196271998E-2</v>
      </c>
      <c r="G116" s="29">
        <f>SUMIFS(Data!$D:$D,Data!$A:$A,'Summary - DNSP'!$B116,Data!$C:$C,'Summary - DNSP'!G$37,Data!$B:$B,"pre-tax real wacc")</f>
        <v>4.6714900529443E-2</v>
      </c>
      <c r="H116" s="29">
        <f>SUMIFS(Data!$D:$D,Data!$A:$A,'Summary - DNSP'!$B116,Data!$C:$C,'Summary - DNSP'!H$37,Data!$B:$B,"pre-tax real wacc")</f>
        <v>4.6107228153635001E-2</v>
      </c>
    </row>
    <row r="117" spans="2:8" s="4" customFormat="1"/>
    <row r="118" spans="2:8" s="4" customFormat="1" ht="21.6" thickBot="1">
      <c r="B118" s="38" t="s">
        <v>99</v>
      </c>
      <c r="C118" s="38"/>
      <c r="D118" s="38"/>
      <c r="E118" s="38"/>
      <c r="F118" s="38"/>
      <c r="G118" s="38"/>
      <c r="H118" s="38"/>
    </row>
    <row r="119" spans="2:8" s="4" customFormat="1"/>
    <row r="120" spans="2:8" s="4" customFormat="1" ht="16.2" thickBot="1">
      <c r="B120" s="37" t="s">
        <v>126</v>
      </c>
      <c r="C120" s="37"/>
      <c r="D120" s="37"/>
      <c r="E120" s="37"/>
      <c r="F120" s="37"/>
      <c r="G120" s="37"/>
      <c r="H120" s="37"/>
    </row>
    <row r="121" spans="2:8" s="4" customFormat="1"/>
    <row r="122" spans="2:8" s="4" customFormat="1" ht="14.55" customHeight="1">
      <c r="B122" s="125" t="s">
        <v>135</v>
      </c>
      <c r="C122" s="125"/>
      <c r="D122" s="125"/>
      <c r="E122" s="126"/>
    </row>
    <row r="123" spans="2:8" ht="15" thickBot="1">
      <c r="B123" s="6" t="s">
        <v>99</v>
      </c>
      <c r="C123" s="10">
        <v>2014</v>
      </c>
      <c r="D123" s="10">
        <v>2015</v>
      </c>
      <c r="E123" s="10">
        <v>2016</v>
      </c>
      <c r="F123" s="10">
        <v>2017</v>
      </c>
      <c r="G123" s="10">
        <v>2018</v>
      </c>
      <c r="H123" s="10">
        <v>2019</v>
      </c>
    </row>
    <row r="124" spans="2:8">
      <c r="B124" s="4" t="s">
        <v>40</v>
      </c>
      <c r="C124" s="31">
        <f>SUMIFS(Data!$D:$D,Data!$A:$A,'Summary - DNSP'!$B124,Data!$C:$C,'Summary - DNSP'!C$123,Data!$B:$B,"EBIT per customer - Nominal return - Inclusive of Incentive Schemes")</f>
        <v>364.04929735315835</v>
      </c>
      <c r="D124" s="31">
        <f>SUMIFS(Data!$D:$D,Data!$A:$A,'Summary - DNSP'!$B124,Data!$C:$C,'Summary - DNSP'!D$123,Data!$B:$B,"EBIT per customer - Nominal return - Inclusive of Incentive Schemes")</f>
        <v>440.96232509850455</v>
      </c>
      <c r="E124" s="31">
        <f>SUMIFS(Data!$D:$D,Data!$A:$A,'Summary - DNSP'!$B124,Data!$C:$C,'Summary - DNSP'!E$123,Data!$B:$B,"EBIT per customer - Nominal return - Inclusive of Incentive Schemes")</f>
        <v>435.24757794091664</v>
      </c>
      <c r="F124" s="31">
        <f>SUMIFS(Data!$D:$D,Data!$A:$A,'Summary - DNSP'!$B124,Data!$C:$C,'Summary - DNSP'!F$123,Data!$B:$B,"EBIT per customer - Nominal return - Inclusive of Incentive Schemes")</f>
        <v>444.12699567085457</v>
      </c>
      <c r="G124" s="31">
        <f>SUMIFS(Data!$D:$D,Data!$A:$A,'Summary - DNSP'!$B124,Data!$C:$C,'Summary - DNSP'!G$123,Data!$B:$B,"EBIT per customer - Nominal return - Inclusive of Incentive Schemes")</f>
        <v>448.10614553846909</v>
      </c>
      <c r="H124" s="31">
        <f>SUMIFS(Data!$D:$D,Data!$A:$A,'Summary - DNSP'!$B124,Data!$C:$C,'Summary - DNSP'!H$123,Data!$B:$B,"EBIT per customer - Nominal return - Inclusive of Incentive Schemes")</f>
        <v>490.06901660294238</v>
      </c>
    </row>
    <row r="125" spans="2:8">
      <c r="B125" s="4" t="s">
        <v>33</v>
      </c>
      <c r="C125" s="31">
        <f>SUMIFS(Data!$D:$D,Data!$A:$A,'Summary - DNSP'!$B125,Data!$C:$C,'Summary - DNSP'!C$123,Data!$B:$B,"EBIT per customer - Nominal return - Inclusive of Incentive Schemes")</f>
        <v>1088.2538881098503</v>
      </c>
      <c r="D125" s="31">
        <f>SUMIFS(Data!$D:$D,Data!$A:$A,'Summary - DNSP'!$B125,Data!$C:$C,'Summary - DNSP'!D$123,Data!$B:$B,"EBIT per customer - Nominal return - Inclusive of Incentive Schemes")</f>
        <v>900.54343934029009</v>
      </c>
      <c r="E125" s="31">
        <f>SUMIFS(Data!$D:$D,Data!$A:$A,'Summary - DNSP'!$B125,Data!$C:$C,'Summary - DNSP'!E$123,Data!$B:$B,"EBIT per customer - Nominal return - Inclusive of Incentive Schemes")</f>
        <v>494.57865035253116</v>
      </c>
      <c r="F125" s="31">
        <f>SUMIFS(Data!$D:$D,Data!$A:$A,'Summary - DNSP'!$B125,Data!$C:$C,'Summary - DNSP'!F$123,Data!$B:$B,"EBIT per customer - Nominal return - Inclusive of Incentive Schemes")</f>
        <v>534.33411386469572</v>
      </c>
      <c r="G125" s="31">
        <f>SUMIFS(Data!$D:$D,Data!$A:$A,'Summary - DNSP'!$B125,Data!$C:$C,'Summary - DNSP'!G$123,Data!$B:$B,"EBIT per customer - Nominal return - Inclusive of Incentive Schemes")</f>
        <v>611.38854564367398</v>
      </c>
      <c r="H125" s="31">
        <f>SUMIFS(Data!$D:$D,Data!$A:$A,'Summary - DNSP'!$B125,Data!$C:$C,'Summary - DNSP'!H$123,Data!$B:$B,"EBIT per customer - Nominal return - Inclusive of Incentive Schemes")</f>
        <v>636.47371296513245</v>
      </c>
    </row>
    <row r="126" spans="2:8">
      <c r="B126" s="4" t="s">
        <v>36</v>
      </c>
      <c r="C126" s="31">
        <f>SUMIFS(Data!$D:$D,Data!$A:$A,'Summary - DNSP'!$B126,Data!$C:$C,'Summary - DNSP'!C$123,Data!$B:$B,"EBIT per customer - Nominal return - Inclusive of Incentive Schemes")</f>
        <v>636.37175731702109</v>
      </c>
      <c r="D126" s="31">
        <f>SUMIFS(Data!$D:$D,Data!$A:$A,'Summary - DNSP'!$B126,Data!$C:$C,'Summary - DNSP'!D$123,Data!$B:$B,"EBIT per customer - Nominal return - Inclusive of Incentive Schemes")</f>
        <v>681.7258245557266</v>
      </c>
      <c r="E126" s="31">
        <f>SUMIFS(Data!$D:$D,Data!$A:$A,'Summary - DNSP'!$B126,Data!$C:$C,'Summary - DNSP'!E$123,Data!$B:$B,"EBIT per customer - Nominal return - Inclusive of Incentive Schemes")</f>
        <v>406.98568309191825</v>
      </c>
      <c r="F126" s="31">
        <f>SUMIFS(Data!$D:$D,Data!$A:$A,'Summary - DNSP'!$B126,Data!$C:$C,'Summary - DNSP'!F$123,Data!$B:$B,"EBIT per customer - Nominal return - Inclusive of Incentive Schemes")</f>
        <v>410.30264738566751</v>
      </c>
      <c r="G126" s="31">
        <f>SUMIFS(Data!$D:$D,Data!$A:$A,'Summary - DNSP'!$B126,Data!$C:$C,'Summary - DNSP'!G$123,Data!$B:$B,"EBIT per customer - Nominal return - Inclusive of Incentive Schemes")</f>
        <v>456.54777030518858</v>
      </c>
      <c r="H126" s="31">
        <f>SUMIFS(Data!$D:$D,Data!$A:$A,'Summary - DNSP'!$B126,Data!$C:$C,'Summary - DNSP'!H$123,Data!$B:$B,"EBIT per customer - Nominal return - Inclusive of Incentive Schemes")</f>
        <v>464.81251296121843</v>
      </c>
    </row>
    <row r="127" spans="2:8">
      <c r="B127" s="4" t="s">
        <v>39</v>
      </c>
      <c r="C127" s="31">
        <f>SUMIFS(Data!$D:$D,Data!$A:$A,'Summary - DNSP'!$B127,Data!$C:$C,'Summary - DNSP'!C$123,Data!$B:$B,"EBIT per customer - Nominal return - Inclusive of Incentive Schemes")</f>
        <v>908.31976666354251</v>
      </c>
      <c r="D127" s="31">
        <f>SUMIFS(Data!$D:$D,Data!$A:$A,'Summary - DNSP'!$B127,Data!$C:$C,'Summary - DNSP'!D$123,Data!$B:$B,"EBIT per customer - Nominal return - Inclusive of Incentive Schemes")</f>
        <v>1008.9247602619618</v>
      </c>
      <c r="E127" s="31">
        <f>SUMIFS(Data!$D:$D,Data!$A:$A,'Summary - DNSP'!$B127,Data!$C:$C,'Summary - DNSP'!E$123,Data!$B:$B,"EBIT per customer - Nominal return - Inclusive of Incentive Schemes")</f>
        <v>428.81695086290671</v>
      </c>
      <c r="F127" s="31">
        <f>SUMIFS(Data!$D:$D,Data!$A:$A,'Summary - DNSP'!$B127,Data!$C:$C,'Summary - DNSP'!F$123,Data!$B:$B,"EBIT per customer - Nominal return - Inclusive of Incentive Schemes")</f>
        <v>477.40008656319111</v>
      </c>
      <c r="G127" s="31">
        <f>SUMIFS(Data!$D:$D,Data!$A:$A,'Summary - DNSP'!$B127,Data!$C:$C,'Summary - DNSP'!G$123,Data!$B:$B,"EBIT per customer - Nominal return - Inclusive of Incentive Schemes")</f>
        <v>499.62564120207207</v>
      </c>
      <c r="H127" s="31">
        <f>SUMIFS(Data!$D:$D,Data!$A:$A,'Summary - DNSP'!$B127,Data!$C:$C,'Summary - DNSP'!H$123,Data!$B:$B,"EBIT per customer - Nominal return - Inclusive of Incentive Schemes")</f>
        <v>448.32921773061133</v>
      </c>
    </row>
    <row r="128" spans="2:8">
      <c r="B128" s="4" t="s">
        <v>37</v>
      </c>
      <c r="C128" s="31">
        <f>SUMIFS(Data!$D:$D,Data!$A:$A,'Summary - DNSP'!$B128,Data!$C:$C,'Summary - DNSP'!C$123,Data!$B:$B,"EBIT per customer - Nominal return - Inclusive of Incentive Schemes")</f>
        <v>688.31415280363649</v>
      </c>
      <c r="D128" s="31">
        <f>SUMIFS(Data!$D:$D,Data!$A:$A,'Summary - DNSP'!$B128,Data!$C:$C,'Summary - DNSP'!D$123,Data!$B:$B,"EBIT per customer - Nominal return - Inclusive of Incentive Schemes")</f>
        <v>769.4117332150189</v>
      </c>
      <c r="E128" s="31">
        <f>SUMIFS(Data!$D:$D,Data!$A:$A,'Summary - DNSP'!$B128,Data!$C:$C,'Summary - DNSP'!E$123,Data!$B:$B,"EBIT per customer - Nominal return - Inclusive of Incentive Schemes")</f>
        <v>777.2120309242307</v>
      </c>
      <c r="F128" s="31">
        <f>SUMIFS(Data!$D:$D,Data!$A:$A,'Summary - DNSP'!$B128,Data!$C:$C,'Summary - DNSP'!F$123,Data!$B:$B,"EBIT per customer - Nominal return - Inclusive of Incentive Schemes")</f>
        <v>717.72588281551759</v>
      </c>
      <c r="G128" s="31">
        <f>SUMIFS(Data!$D:$D,Data!$A:$A,'Summary - DNSP'!$B128,Data!$C:$C,'Summary - DNSP'!G$123,Data!$B:$B,"EBIT per customer - Nominal return - Inclusive of Incentive Schemes")</f>
        <v>643.66042128094512</v>
      </c>
      <c r="H128" s="31">
        <f>SUMIFS(Data!$D:$D,Data!$A:$A,'Summary - DNSP'!$B128,Data!$C:$C,'Summary - DNSP'!H$123,Data!$B:$B,"EBIT per customer - Nominal return - Inclusive of Incentive Schemes")</f>
        <v>559.47246492614875</v>
      </c>
    </row>
    <row r="129" spans="2:8">
      <c r="B129" s="4" t="s">
        <v>38</v>
      </c>
      <c r="C129" s="31">
        <f>SUMIFS(Data!$D:$D,Data!$A:$A,'Summary - DNSP'!$B129,Data!$C:$C,'Summary - DNSP'!C$123,Data!$B:$B,"EBIT per customer - Nominal return - Inclusive of Incentive Schemes")</f>
        <v>1371.4114827711201</v>
      </c>
      <c r="D129" s="31">
        <f>SUMIFS(Data!$D:$D,Data!$A:$A,'Summary - DNSP'!$B129,Data!$C:$C,'Summary - DNSP'!D$123,Data!$B:$B,"EBIT per customer - Nominal return - Inclusive of Incentive Schemes")</f>
        <v>1434.1298199897305</v>
      </c>
      <c r="E129" s="31">
        <f>SUMIFS(Data!$D:$D,Data!$A:$A,'Summary - DNSP'!$B129,Data!$C:$C,'Summary - DNSP'!E$123,Data!$B:$B,"EBIT per customer - Nominal return - Inclusive of Incentive Schemes")</f>
        <v>1168.4292214091688</v>
      </c>
      <c r="F129" s="31">
        <f>SUMIFS(Data!$D:$D,Data!$A:$A,'Summary - DNSP'!$B129,Data!$C:$C,'Summary - DNSP'!F$123,Data!$B:$B,"EBIT per customer - Nominal return - Inclusive of Incentive Schemes")</f>
        <v>1324.9635260733287</v>
      </c>
      <c r="G129" s="31">
        <f>SUMIFS(Data!$D:$D,Data!$A:$A,'Summary - DNSP'!$B129,Data!$C:$C,'Summary - DNSP'!G$123,Data!$B:$B,"EBIT per customer - Nominal return - Inclusive of Incentive Schemes")</f>
        <v>1077.4938439263128</v>
      </c>
      <c r="H129" s="31">
        <f>SUMIFS(Data!$D:$D,Data!$A:$A,'Summary - DNSP'!$B129,Data!$C:$C,'Summary - DNSP'!H$123,Data!$B:$B,"EBIT per customer - Nominal return - Inclusive of Incentive Schemes")</f>
        <v>977.8197251121868</v>
      </c>
    </row>
    <row r="130" spans="2:8">
      <c r="B130" s="4" t="s">
        <v>43</v>
      </c>
      <c r="C130" s="31">
        <f>SUMIFS(Data!$D:$D,Data!$A:$A,'Summary - DNSP'!$B130,Data!$C:$C,'Summary - DNSP'!C$123,Data!$B:$B,"EBIT per customer - Nominal return - Inclusive of Incentive Schemes")</f>
        <v>580.22378671795616</v>
      </c>
      <c r="D130" s="31">
        <f>SUMIFS(Data!$D:$D,Data!$A:$A,'Summary - DNSP'!$B130,Data!$C:$C,'Summary - DNSP'!D$123,Data!$B:$B,"EBIT per customer - Nominal return - Inclusive of Incentive Schemes")</f>
        <v>566.96152319896385</v>
      </c>
      <c r="E130" s="31">
        <f>SUMIFS(Data!$D:$D,Data!$A:$A,'Summary - DNSP'!$B130,Data!$C:$C,'Summary - DNSP'!E$123,Data!$B:$B,"EBIT per customer - Nominal return - Inclusive of Incentive Schemes")</f>
        <v>367.81710958770685</v>
      </c>
      <c r="F130" s="31">
        <f>SUMIFS(Data!$D:$D,Data!$A:$A,'Summary - DNSP'!$B130,Data!$C:$C,'Summary - DNSP'!F$123,Data!$B:$B,"EBIT per customer - Nominal return - Inclusive of Incentive Schemes")</f>
        <v>313.12730174741773</v>
      </c>
      <c r="G130" s="31">
        <f>SUMIFS(Data!$D:$D,Data!$A:$A,'Summary - DNSP'!$B130,Data!$C:$C,'Summary - DNSP'!G$123,Data!$B:$B,"EBIT per customer - Nominal return - Inclusive of Incentive Schemes")</f>
        <v>354.57395996851881</v>
      </c>
      <c r="H130" s="31">
        <f>SUMIFS(Data!$D:$D,Data!$A:$A,'Summary - DNSP'!$B130,Data!$C:$C,'Summary - DNSP'!H$123,Data!$B:$B,"EBIT per customer - Nominal return - Inclusive of Incentive Schemes")</f>
        <v>341.27041115042636</v>
      </c>
    </row>
    <row r="131" spans="2:8">
      <c r="B131" s="4" t="s">
        <v>44</v>
      </c>
      <c r="C131" s="31">
        <f>SUMIFS(Data!$D:$D,Data!$A:$A,'Summary - DNSP'!$B131,Data!$C:$C,'Summary - DNSP'!C$123,Data!$B:$B,"EBIT per customer - Nominal return - Inclusive of Incentive Schemes")</f>
        <v>551.44538304865466</v>
      </c>
      <c r="D131" s="31">
        <f>SUMIFS(Data!$D:$D,Data!$A:$A,'Summary - DNSP'!$B131,Data!$C:$C,'Summary - DNSP'!D$123,Data!$B:$B,"EBIT per customer - Nominal return - Inclusive of Incentive Schemes")</f>
        <v>586.74461782599064</v>
      </c>
      <c r="E131" s="31">
        <f>SUMIFS(Data!$D:$D,Data!$A:$A,'Summary - DNSP'!$B131,Data!$C:$C,'Summary - DNSP'!E$123,Data!$B:$B,"EBIT per customer - Nominal return - Inclusive of Incentive Schemes")</f>
        <v>621.12860522964911</v>
      </c>
      <c r="F131" s="31">
        <f>SUMIFS(Data!$D:$D,Data!$A:$A,'Summary - DNSP'!$B131,Data!$C:$C,'Summary - DNSP'!F$123,Data!$B:$B,"EBIT per customer - Nominal return - Inclusive of Incentive Schemes")</f>
        <v>543.17612688085887</v>
      </c>
      <c r="G131" s="31">
        <f>SUMIFS(Data!$D:$D,Data!$A:$A,'Summary - DNSP'!$B131,Data!$C:$C,'Summary - DNSP'!G$123,Data!$B:$B,"EBIT per customer - Nominal return - Inclusive of Incentive Schemes")</f>
        <v>385.68166348995493</v>
      </c>
      <c r="H131" s="31">
        <f>SUMIFS(Data!$D:$D,Data!$A:$A,'Summary - DNSP'!$B131,Data!$C:$C,'Summary - DNSP'!H$123,Data!$B:$B,"EBIT per customer - Nominal return - Inclusive of Incentive Schemes")</f>
        <v>303.08412931904473</v>
      </c>
    </row>
    <row r="132" spans="2:8">
      <c r="B132" s="4" t="s">
        <v>34</v>
      </c>
      <c r="C132" s="31">
        <f>SUMIFS(Data!$D:$D,Data!$A:$A,'Summary - DNSP'!$B132,Data!$C:$C,'Summary - DNSP'!C$123,Data!$B:$B,"EBIT per customer - Nominal return - Inclusive of Incentive Schemes")</f>
        <v>445.50384636018919</v>
      </c>
      <c r="D132" s="31">
        <f>SUMIFS(Data!$D:$D,Data!$A:$A,'Summary - DNSP'!$B132,Data!$C:$C,'Summary - DNSP'!D$123,Data!$B:$B,"EBIT per customer - Nominal return - Inclusive of Incentive Schemes")</f>
        <v>584.27920822056581</v>
      </c>
      <c r="E132" s="31">
        <f>SUMIFS(Data!$D:$D,Data!$A:$A,'Summary - DNSP'!$B132,Data!$C:$C,'Summary - DNSP'!E$123,Data!$B:$B,"EBIT per customer - Nominal return - Inclusive of Incentive Schemes")</f>
        <v>311.7461250751179</v>
      </c>
      <c r="F132" s="31">
        <f>SUMIFS(Data!$D:$D,Data!$A:$A,'Summary - DNSP'!$B132,Data!$C:$C,'Summary - DNSP'!F$123,Data!$B:$B,"EBIT per customer - Nominal return - Inclusive of Incentive Schemes")</f>
        <v>418.48781841341571</v>
      </c>
      <c r="G132" s="31">
        <f>SUMIFS(Data!$D:$D,Data!$A:$A,'Summary - DNSP'!$B132,Data!$C:$C,'Summary - DNSP'!G$123,Data!$B:$B,"EBIT per customer - Nominal return - Inclusive of Incentive Schemes")</f>
        <v>411.7950505515887</v>
      </c>
      <c r="H132" s="31">
        <f>SUMIFS(Data!$D:$D,Data!$A:$A,'Summary - DNSP'!$B132,Data!$C:$C,'Summary - DNSP'!H$123,Data!$B:$B,"EBIT per customer - Nominal return - Inclusive of Incentive Schemes")</f>
        <v>450.48504732483707</v>
      </c>
    </row>
    <row r="133" spans="2:8">
      <c r="B133" s="4" t="s">
        <v>35</v>
      </c>
      <c r="C133" s="31">
        <f>SUMIFS(Data!$D:$D,Data!$A:$A,'Summary - DNSP'!$B133,Data!$C:$C,'Summary - DNSP'!C$123,Data!$B:$B,"EBIT per customer - Nominal return - Inclusive of Incentive Schemes")</f>
        <v>459.20785907571093</v>
      </c>
      <c r="D133" s="31">
        <f>SUMIFS(Data!$D:$D,Data!$A:$A,'Summary - DNSP'!$B133,Data!$C:$C,'Summary - DNSP'!D$123,Data!$B:$B,"EBIT per customer - Nominal return - Inclusive of Incentive Schemes")</f>
        <v>551.57981181706521</v>
      </c>
      <c r="E133" s="31">
        <f>SUMIFS(Data!$D:$D,Data!$A:$A,'Summary - DNSP'!$B133,Data!$C:$C,'Summary - DNSP'!E$123,Data!$B:$B,"EBIT per customer - Nominal return - Inclusive of Incentive Schemes")</f>
        <v>394.19270887856783</v>
      </c>
      <c r="F133" s="31">
        <f>SUMIFS(Data!$D:$D,Data!$A:$A,'Summary - DNSP'!$B133,Data!$C:$C,'Summary - DNSP'!F$123,Data!$B:$B,"EBIT per customer - Nominal return - Inclusive of Incentive Schemes")</f>
        <v>370.9488632490457</v>
      </c>
      <c r="G133" s="31">
        <f>SUMIFS(Data!$D:$D,Data!$A:$A,'Summary - DNSP'!$B133,Data!$C:$C,'Summary - DNSP'!G$123,Data!$B:$B,"EBIT per customer - Nominal return - Inclusive of Incentive Schemes")</f>
        <v>450.28456451897597</v>
      </c>
      <c r="H133" s="31">
        <f>SUMIFS(Data!$D:$D,Data!$A:$A,'Summary - DNSP'!$B133,Data!$C:$C,'Summary - DNSP'!H$123,Data!$B:$B,"EBIT per customer - Nominal return - Inclusive of Incentive Schemes")</f>
        <v>426.14364521148786</v>
      </c>
    </row>
    <row r="134" spans="2:8">
      <c r="B134" s="4" t="s">
        <v>41</v>
      </c>
      <c r="C134" s="31">
        <f>SUMIFS(Data!$D:$D,Data!$A:$A,'Summary - DNSP'!$B134,Data!$C:$C,'Summary - DNSP'!C$123,Data!$B:$B,"EBIT per customer - Nominal return - Inclusive of Incentive Schemes")</f>
        <v>378.9368860734574</v>
      </c>
      <c r="D134" s="31">
        <f>SUMIFS(Data!$D:$D,Data!$A:$A,'Summary - DNSP'!$B134,Data!$C:$C,'Summary - DNSP'!D$123,Data!$B:$B,"EBIT per customer - Nominal return - Inclusive of Incentive Schemes")</f>
        <v>448.44717258025389</v>
      </c>
      <c r="E134" s="31">
        <f>SUMIFS(Data!$D:$D,Data!$A:$A,'Summary - DNSP'!$B134,Data!$C:$C,'Summary - DNSP'!E$123,Data!$B:$B,"EBIT per customer - Nominal return - Inclusive of Incentive Schemes")</f>
        <v>345.36855282762269</v>
      </c>
      <c r="F134" s="31">
        <f>SUMIFS(Data!$D:$D,Data!$A:$A,'Summary - DNSP'!$B134,Data!$C:$C,'Summary - DNSP'!F$123,Data!$B:$B,"EBIT per customer - Nominal return - Inclusive of Incentive Schemes")</f>
        <v>375.41941479691349</v>
      </c>
      <c r="G134" s="31">
        <f>SUMIFS(Data!$D:$D,Data!$A:$A,'Summary - DNSP'!$B134,Data!$C:$C,'Summary - DNSP'!G$123,Data!$B:$B,"EBIT per customer - Nominal return - Inclusive of Incentive Schemes")</f>
        <v>338.96433472414282</v>
      </c>
      <c r="H134" s="31">
        <f>SUMIFS(Data!$D:$D,Data!$A:$A,'Summary - DNSP'!$B134,Data!$C:$C,'Summary - DNSP'!H$123,Data!$B:$B,"EBIT per customer - Nominal return - Inclusive of Incentive Schemes")</f>
        <v>287.00795117304193</v>
      </c>
    </row>
    <row r="135" spans="2:8">
      <c r="B135" s="4" t="s">
        <v>42</v>
      </c>
      <c r="C135" s="31">
        <f>SUMIFS(Data!$D:$D,Data!$A:$A,'Summary - DNSP'!$B135,Data!$C:$C,'Summary - DNSP'!C$123,Data!$B:$B,"EBIT per customer - Nominal return - Inclusive of Incentive Schemes")</f>
        <v>427.50874514519933</v>
      </c>
      <c r="D135" s="31">
        <f>SUMIFS(Data!$D:$D,Data!$A:$A,'Summary - DNSP'!$B135,Data!$C:$C,'Summary - DNSP'!D$123,Data!$B:$B,"EBIT per customer - Nominal return - Inclusive of Incentive Schemes")</f>
        <v>480.08446408316274</v>
      </c>
      <c r="E135" s="31">
        <f>SUMIFS(Data!$D:$D,Data!$A:$A,'Summary - DNSP'!$B135,Data!$C:$C,'Summary - DNSP'!E$123,Data!$B:$B,"EBIT per customer - Nominal return - Inclusive of Incentive Schemes")</f>
        <v>370.87906659049543</v>
      </c>
      <c r="F135" s="31">
        <f>SUMIFS(Data!$D:$D,Data!$A:$A,'Summary - DNSP'!$B135,Data!$C:$C,'Summary - DNSP'!F$123,Data!$B:$B,"EBIT per customer - Nominal return - Inclusive of Incentive Schemes")</f>
        <v>348.4505921593734</v>
      </c>
      <c r="G135" s="31">
        <f>SUMIFS(Data!$D:$D,Data!$A:$A,'Summary - DNSP'!$B135,Data!$C:$C,'Summary - DNSP'!G$123,Data!$B:$B,"EBIT per customer - Nominal return - Inclusive of Incentive Schemes")</f>
        <v>349.73009285345859</v>
      </c>
      <c r="H135" s="31">
        <f>SUMIFS(Data!$D:$D,Data!$A:$A,'Summary - DNSP'!$B135,Data!$C:$C,'Summary - DNSP'!H$123,Data!$B:$B,"EBIT per customer - Nominal return - Inclusive of Incentive Schemes")</f>
        <v>348.22203234285848</v>
      </c>
    </row>
    <row r="136" spans="2:8">
      <c r="B136" s="4" t="s">
        <v>45</v>
      </c>
      <c r="C136" s="31">
        <f>SUMIFS(Data!$D:$D,Data!$A:$A,'Summary - DNSP'!$B136,Data!$C:$C,'Summary - DNSP'!C$123,Data!$B:$B,"EBIT per customer - Nominal return - Inclusive of Incentive Schemes")</f>
        <v>263.36600872712069</v>
      </c>
      <c r="D136" s="31">
        <f>SUMIFS(Data!$D:$D,Data!$A:$A,'Summary - DNSP'!$B136,Data!$C:$C,'Summary - DNSP'!D$123,Data!$B:$B,"EBIT per customer - Nominal return - Inclusive of Incentive Schemes")</f>
        <v>300.73383039247983</v>
      </c>
      <c r="E136" s="31">
        <f>SUMIFS(Data!$D:$D,Data!$A:$A,'Summary - DNSP'!$B136,Data!$C:$C,'Summary - DNSP'!E$123,Data!$B:$B,"EBIT per customer - Nominal return - Inclusive of Incentive Schemes")</f>
        <v>195.36615549979732</v>
      </c>
      <c r="F136" s="31">
        <f>SUMIFS(Data!$D:$D,Data!$A:$A,'Summary - DNSP'!$B136,Data!$C:$C,'Summary - DNSP'!F$123,Data!$B:$B,"EBIT per customer - Nominal return - Inclusive of Incentive Schemes")</f>
        <v>256.8529148103375</v>
      </c>
      <c r="G136" s="31">
        <f>SUMIFS(Data!$D:$D,Data!$A:$A,'Summary - DNSP'!$B136,Data!$C:$C,'Summary - DNSP'!G$123,Data!$B:$B,"EBIT per customer - Nominal return - Inclusive of Incentive Schemes")</f>
        <v>302.27050026421824</v>
      </c>
      <c r="H136" s="31">
        <f>SUMIFS(Data!$D:$D,Data!$A:$A,'Summary - DNSP'!$B136,Data!$C:$C,'Summary - DNSP'!H$123,Data!$B:$B,"EBIT per customer - Nominal return - Inclusive of Incentive Schemes")</f>
        <v>306.75918990842285</v>
      </c>
    </row>
    <row r="138" spans="2:8" ht="14.55" customHeight="1">
      <c r="B138" s="125" t="s">
        <v>136</v>
      </c>
      <c r="C138" s="125"/>
      <c r="D138" s="125"/>
      <c r="E138" s="126"/>
      <c r="F138" s="8"/>
      <c r="G138" s="8"/>
      <c r="H138" s="8"/>
    </row>
    <row r="139" spans="2:8" ht="15" thickBot="1">
      <c r="B139" s="6" t="s">
        <v>99</v>
      </c>
      <c r="C139" s="10">
        <v>2014</v>
      </c>
      <c r="D139" s="10">
        <v>2015</v>
      </c>
      <c r="E139" s="10">
        <v>2016</v>
      </c>
      <c r="F139" s="10">
        <v>2017</v>
      </c>
      <c r="G139" s="10">
        <v>2018</v>
      </c>
      <c r="H139" s="10">
        <v>2019</v>
      </c>
    </row>
    <row r="140" spans="2:8">
      <c r="B140" s="4" t="s">
        <v>40</v>
      </c>
      <c r="C140" s="31">
        <f>SUMIFS(Data!$D:$D,Data!$A:$A,'Summary - DNSP'!$B140,Data!$C:$C,'Summary - DNSP'!C$139,Data!$B:$B,"EBIT per customer - Nominal return - Exclusive of Incentive Schemes")</f>
        <v>364.04929735315835</v>
      </c>
      <c r="D140" s="31">
        <f>SUMIFS(Data!$D:$D,Data!$A:$A,'Summary - DNSP'!$B140,Data!$C:$C,'Summary - DNSP'!D$139,Data!$B:$B,"EBIT per customer - Nominal return - Exclusive of Incentive Schemes")</f>
        <v>440.96232509850455</v>
      </c>
      <c r="E140" s="31">
        <f>SUMIFS(Data!$D:$D,Data!$A:$A,'Summary - DNSP'!$B140,Data!$C:$C,'Summary - DNSP'!E$139,Data!$B:$B,"EBIT per customer - Nominal return - Exclusive of Incentive Schemes")</f>
        <v>435.24757794091664</v>
      </c>
      <c r="F140" s="31">
        <f>SUMIFS(Data!$D:$D,Data!$A:$A,'Summary - DNSP'!$B140,Data!$C:$C,'Summary - DNSP'!F$139,Data!$B:$B,"EBIT per customer - Nominal return - Exclusive of Incentive Schemes")</f>
        <v>444.12699567085457</v>
      </c>
      <c r="G140" s="31">
        <f>SUMIFS(Data!$D:$D,Data!$A:$A,'Summary - DNSP'!$B140,Data!$C:$C,'Summary - DNSP'!G$139,Data!$B:$B,"EBIT per customer - Nominal return - Exclusive of Incentive Schemes")</f>
        <v>449.58176447252049</v>
      </c>
      <c r="H140" s="31">
        <f>SUMIFS(Data!$D:$D,Data!$A:$A,'Summary - DNSP'!$B140,Data!$C:$C,'Summary - DNSP'!H$139,Data!$B:$B,"EBIT per customer - Nominal return - Exclusive of Incentive Schemes")</f>
        <v>494.67140735841912</v>
      </c>
    </row>
    <row r="141" spans="2:8">
      <c r="B141" s="4" t="s">
        <v>33</v>
      </c>
      <c r="C141" s="31">
        <f>SUMIFS(Data!$D:$D,Data!$A:$A,'Summary - DNSP'!$B141,Data!$C:$C,'Summary - DNSP'!C$139,Data!$B:$B,"EBIT per customer - Nominal return - Exclusive of Incentive Schemes")</f>
        <v>1086.0192466380583</v>
      </c>
      <c r="D141" s="31">
        <f>SUMIFS(Data!$D:$D,Data!$A:$A,'Summary - DNSP'!$B141,Data!$C:$C,'Summary - DNSP'!D$139,Data!$B:$B,"EBIT per customer - Nominal return - Exclusive of Incentive Schemes")</f>
        <v>848.25616692520396</v>
      </c>
      <c r="E141" s="31">
        <f>SUMIFS(Data!$D:$D,Data!$A:$A,'Summary - DNSP'!$B141,Data!$C:$C,'Summary - DNSP'!E$139,Data!$B:$B,"EBIT per customer - Nominal return - Exclusive of Incentive Schemes")</f>
        <v>445.74119269869033</v>
      </c>
      <c r="F141" s="31">
        <f>SUMIFS(Data!$D:$D,Data!$A:$A,'Summary - DNSP'!$B141,Data!$C:$C,'Summary - DNSP'!F$139,Data!$B:$B,"EBIT per customer - Nominal return - Exclusive of Incentive Schemes")</f>
        <v>496.96905950760805</v>
      </c>
      <c r="G141" s="31">
        <f>SUMIFS(Data!$D:$D,Data!$A:$A,'Summary - DNSP'!$B141,Data!$C:$C,'Summary - DNSP'!G$139,Data!$B:$B,"EBIT per customer - Nominal return - Exclusive of Incentive Schemes")</f>
        <v>585.13220293390691</v>
      </c>
      <c r="H141" s="31">
        <f>SUMIFS(Data!$D:$D,Data!$A:$A,'Summary - DNSP'!$B141,Data!$C:$C,'Summary - DNSP'!H$139,Data!$B:$B,"EBIT per customer - Nominal return - Exclusive of Incentive Schemes")</f>
        <v>635.84329077705024</v>
      </c>
    </row>
    <row r="142" spans="2:8">
      <c r="B142" s="4" t="s">
        <v>36</v>
      </c>
      <c r="C142" s="31">
        <f>SUMIFS(Data!$D:$D,Data!$A:$A,'Summary - DNSP'!$B142,Data!$C:$C,'Summary - DNSP'!C$139,Data!$B:$B,"EBIT per customer - Nominal return - Exclusive of Incentive Schemes")</f>
        <v>628.60026777696146</v>
      </c>
      <c r="D142" s="31">
        <f>SUMIFS(Data!$D:$D,Data!$A:$A,'Summary - DNSP'!$B142,Data!$C:$C,'Summary - DNSP'!D$139,Data!$B:$B,"EBIT per customer - Nominal return - Exclusive of Incentive Schemes")</f>
        <v>590.78069257060099</v>
      </c>
      <c r="E142" s="31">
        <f>SUMIFS(Data!$D:$D,Data!$A:$A,'Summary - DNSP'!$B142,Data!$C:$C,'Summary - DNSP'!E$139,Data!$B:$B,"EBIT per customer - Nominal return - Exclusive of Incentive Schemes")</f>
        <v>386.81932110824113</v>
      </c>
      <c r="F142" s="31">
        <f>SUMIFS(Data!$D:$D,Data!$A:$A,'Summary - DNSP'!$B142,Data!$C:$C,'Summary - DNSP'!F$139,Data!$B:$B,"EBIT per customer - Nominal return - Exclusive of Incentive Schemes")</f>
        <v>383.6753810981993</v>
      </c>
      <c r="G142" s="31">
        <f>SUMIFS(Data!$D:$D,Data!$A:$A,'Summary - DNSP'!$B142,Data!$C:$C,'Summary - DNSP'!G$139,Data!$B:$B,"EBIT per customer - Nominal return - Exclusive of Incentive Schemes")</f>
        <v>480.76571265574819</v>
      </c>
      <c r="H142" s="31">
        <f>SUMIFS(Data!$D:$D,Data!$A:$A,'Summary - DNSP'!$B142,Data!$C:$C,'Summary - DNSP'!H$139,Data!$B:$B,"EBIT per customer - Nominal return - Exclusive of Incentive Schemes")</f>
        <v>464.81251296121843</v>
      </c>
    </row>
    <row r="143" spans="2:8">
      <c r="B143" s="4" t="s">
        <v>39</v>
      </c>
      <c r="C143" s="31">
        <f>SUMIFS(Data!$D:$D,Data!$A:$A,'Summary - DNSP'!$B143,Data!$C:$C,'Summary - DNSP'!C$139,Data!$B:$B,"EBIT per customer - Nominal return - Exclusive of Incentive Schemes")</f>
        <v>907.61302333092965</v>
      </c>
      <c r="D143" s="31">
        <f>SUMIFS(Data!$D:$D,Data!$A:$A,'Summary - DNSP'!$B143,Data!$C:$C,'Summary - DNSP'!D$139,Data!$B:$B,"EBIT per customer - Nominal return - Exclusive of Incentive Schemes")</f>
        <v>1008.228498202848</v>
      </c>
      <c r="E143" s="31">
        <f>SUMIFS(Data!$D:$D,Data!$A:$A,'Summary - DNSP'!$B143,Data!$C:$C,'Summary - DNSP'!E$139,Data!$B:$B,"EBIT per customer - Nominal return - Exclusive of Incentive Schemes")</f>
        <v>428.09594049810016</v>
      </c>
      <c r="F143" s="31">
        <f>SUMIFS(Data!$D:$D,Data!$A:$A,'Summary - DNSP'!$B143,Data!$C:$C,'Summary - DNSP'!F$139,Data!$B:$B,"EBIT per customer - Nominal return - Exclusive of Incentive Schemes")</f>
        <v>476.67818815611901</v>
      </c>
      <c r="G143" s="31">
        <f>SUMIFS(Data!$D:$D,Data!$A:$A,'Summary - DNSP'!$B143,Data!$C:$C,'Summary - DNSP'!G$139,Data!$B:$B,"EBIT per customer - Nominal return - Exclusive of Incentive Schemes")</f>
        <v>495.45817773013459</v>
      </c>
      <c r="H143" s="31">
        <f>SUMIFS(Data!$D:$D,Data!$A:$A,'Summary - DNSP'!$B143,Data!$C:$C,'Summary - DNSP'!H$139,Data!$B:$B,"EBIT per customer - Nominal return - Exclusive of Incentive Schemes")</f>
        <v>459.07886207575427</v>
      </c>
    </row>
    <row r="144" spans="2:8">
      <c r="B144" s="4" t="s">
        <v>37</v>
      </c>
      <c r="C144" s="31">
        <f>SUMIFS(Data!$D:$D,Data!$A:$A,'Summary - DNSP'!$B144,Data!$C:$C,'Summary - DNSP'!C$139,Data!$B:$B,"EBIT per customer - Nominal return - Exclusive of Incentive Schemes")</f>
        <v>688.06738542748769</v>
      </c>
      <c r="D144" s="31">
        <f>SUMIFS(Data!$D:$D,Data!$A:$A,'Summary - DNSP'!$B144,Data!$C:$C,'Summary - DNSP'!D$139,Data!$B:$B,"EBIT per customer - Nominal return - Exclusive of Incentive Schemes")</f>
        <v>744.60515337970139</v>
      </c>
      <c r="E144" s="31">
        <f>SUMIFS(Data!$D:$D,Data!$A:$A,'Summary - DNSP'!$B144,Data!$C:$C,'Summary - DNSP'!E$139,Data!$B:$B,"EBIT per customer - Nominal return - Exclusive of Incentive Schemes")</f>
        <v>767.57928472461663</v>
      </c>
      <c r="F144" s="31">
        <f>SUMIFS(Data!$D:$D,Data!$A:$A,'Summary - DNSP'!$B144,Data!$C:$C,'Summary - DNSP'!F$139,Data!$B:$B,"EBIT per customer - Nominal return - Exclusive of Incentive Schemes")</f>
        <v>672.10321419278739</v>
      </c>
      <c r="G144" s="31">
        <f>SUMIFS(Data!$D:$D,Data!$A:$A,'Summary - DNSP'!$B144,Data!$C:$C,'Summary - DNSP'!G$139,Data!$B:$B,"EBIT per customer - Nominal return - Exclusive of Incentive Schemes")</f>
        <v>624.47017625756814</v>
      </c>
      <c r="H144" s="31">
        <f>SUMIFS(Data!$D:$D,Data!$A:$A,'Summary - DNSP'!$B144,Data!$C:$C,'Summary - DNSP'!H$139,Data!$B:$B,"EBIT per customer - Nominal return - Exclusive of Incentive Schemes")</f>
        <v>540.76953270461649</v>
      </c>
    </row>
    <row r="145" spans="2:8">
      <c r="B145" s="4" t="s">
        <v>38</v>
      </c>
      <c r="C145" s="31">
        <f>SUMIFS(Data!$D:$D,Data!$A:$A,'Summary - DNSP'!$B145,Data!$C:$C,'Summary - DNSP'!C$139,Data!$B:$B,"EBIT per customer - Nominal return - Exclusive of Incentive Schemes")</f>
        <v>1368.7045890636214</v>
      </c>
      <c r="D145" s="31">
        <f>SUMIFS(Data!$D:$D,Data!$A:$A,'Summary - DNSP'!$B145,Data!$C:$C,'Summary - DNSP'!D$139,Data!$B:$B,"EBIT per customer - Nominal return - Exclusive of Incentive Schemes")</f>
        <v>1388.4052265495054</v>
      </c>
      <c r="E145" s="31">
        <f>SUMIFS(Data!$D:$D,Data!$A:$A,'Summary - DNSP'!$B145,Data!$C:$C,'Summary - DNSP'!E$139,Data!$B:$B,"EBIT per customer - Nominal return - Exclusive of Incentive Schemes")</f>
        <v>1084.6216873273231</v>
      </c>
      <c r="F145" s="31">
        <f>SUMIFS(Data!$D:$D,Data!$A:$A,'Summary - DNSP'!$B145,Data!$C:$C,'Summary - DNSP'!F$139,Data!$B:$B,"EBIT per customer - Nominal return - Exclusive of Incentive Schemes")</f>
        <v>1224.8740872270259</v>
      </c>
      <c r="G145" s="31">
        <f>SUMIFS(Data!$D:$D,Data!$A:$A,'Summary - DNSP'!$B145,Data!$C:$C,'Summary - DNSP'!G$139,Data!$B:$B,"EBIT per customer - Nominal return - Exclusive of Incentive Schemes")</f>
        <v>941.9647437752709</v>
      </c>
      <c r="H145" s="31">
        <f>SUMIFS(Data!$D:$D,Data!$A:$A,'Summary - DNSP'!$B145,Data!$C:$C,'Summary - DNSP'!H$139,Data!$B:$B,"EBIT per customer - Nominal return - Exclusive of Incentive Schemes")</f>
        <v>962.48797429424235</v>
      </c>
    </row>
    <row r="146" spans="2:8">
      <c r="B146" s="4" t="s">
        <v>43</v>
      </c>
      <c r="C146" s="31">
        <f>SUMIFS(Data!$D:$D,Data!$A:$A,'Summary - DNSP'!$B146,Data!$C:$C,'Summary - DNSP'!C$139,Data!$B:$B,"EBIT per customer - Nominal return - Exclusive of Incentive Schemes")</f>
        <v>557.00145994177979</v>
      </c>
      <c r="D146" s="31">
        <f>SUMIFS(Data!$D:$D,Data!$A:$A,'Summary - DNSP'!$B146,Data!$C:$C,'Summary - DNSP'!D$139,Data!$B:$B,"EBIT per customer - Nominal return - Exclusive of Incentive Schemes")</f>
        <v>550.33245718839396</v>
      </c>
      <c r="E146" s="31">
        <f>SUMIFS(Data!$D:$D,Data!$A:$A,'Summary - DNSP'!$B146,Data!$C:$C,'Summary - DNSP'!E$139,Data!$B:$B,"EBIT per customer - Nominal return - Exclusive of Incentive Schemes")</f>
        <v>367.69864691732971</v>
      </c>
      <c r="F146" s="31">
        <f>SUMIFS(Data!$D:$D,Data!$A:$A,'Summary - DNSP'!$B146,Data!$C:$C,'Summary - DNSP'!F$139,Data!$B:$B,"EBIT per customer - Nominal return - Exclusive of Incentive Schemes")</f>
        <v>299.38503430804622</v>
      </c>
      <c r="G146" s="31">
        <f>SUMIFS(Data!$D:$D,Data!$A:$A,'Summary - DNSP'!$B146,Data!$C:$C,'Summary - DNSP'!G$139,Data!$B:$B,"EBIT per customer - Nominal return - Exclusive of Incentive Schemes")</f>
        <v>326.03526606671244</v>
      </c>
      <c r="H146" s="31">
        <f>SUMIFS(Data!$D:$D,Data!$A:$A,'Summary - DNSP'!$B146,Data!$C:$C,'Summary - DNSP'!H$139,Data!$B:$B,"EBIT per customer - Nominal return - Exclusive of Incentive Schemes")</f>
        <v>309.98846599166649</v>
      </c>
    </row>
    <row r="147" spans="2:8">
      <c r="B147" s="4" t="s">
        <v>44</v>
      </c>
      <c r="C147" s="31">
        <f>SUMIFS(Data!$D:$D,Data!$A:$A,'Summary - DNSP'!$B147,Data!$C:$C,'Summary - DNSP'!C$139,Data!$B:$B,"EBIT per customer - Nominal return - Exclusive of Incentive Schemes")</f>
        <v>551.44538304865466</v>
      </c>
      <c r="D147" s="31">
        <f>SUMIFS(Data!$D:$D,Data!$A:$A,'Summary - DNSP'!$B147,Data!$C:$C,'Summary - DNSP'!D$139,Data!$B:$B,"EBIT per customer - Nominal return - Exclusive of Incentive Schemes")</f>
        <v>586.74461782599064</v>
      </c>
      <c r="E147" s="31">
        <f>SUMIFS(Data!$D:$D,Data!$A:$A,'Summary - DNSP'!$B147,Data!$C:$C,'Summary - DNSP'!E$139,Data!$B:$B,"EBIT per customer - Nominal return - Exclusive of Incentive Schemes")</f>
        <v>630.10109795284677</v>
      </c>
      <c r="F147" s="31">
        <f>SUMIFS(Data!$D:$D,Data!$A:$A,'Summary - DNSP'!$B147,Data!$C:$C,'Summary - DNSP'!F$139,Data!$B:$B,"EBIT per customer - Nominal return - Exclusive of Incentive Schemes")</f>
        <v>514.32867037090932</v>
      </c>
      <c r="G147" s="31">
        <f>SUMIFS(Data!$D:$D,Data!$A:$A,'Summary - DNSP'!$B147,Data!$C:$C,'Summary - DNSP'!G$139,Data!$B:$B,"EBIT per customer - Nominal return - Exclusive of Incentive Schemes")</f>
        <v>336.38646049371602</v>
      </c>
      <c r="H147" s="31">
        <f>SUMIFS(Data!$D:$D,Data!$A:$A,'Summary - DNSP'!$B147,Data!$C:$C,'Summary - DNSP'!H$139,Data!$B:$B,"EBIT per customer - Nominal return - Exclusive of Incentive Schemes")</f>
        <v>254.25145097854505</v>
      </c>
    </row>
    <row r="148" spans="2:8">
      <c r="B148" s="4" t="s">
        <v>34</v>
      </c>
      <c r="C148" s="31">
        <f>SUMIFS(Data!$D:$D,Data!$A:$A,'Summary - DNSP'!$B148,Data!$C:$C,'Summary - DNSP'!C$139,Data!$B:$B,"EBIT per customer - Nominal return - Exclusive of Incentive Schemes")</f>
        <v>404.53252650756053</v>
      </c>
      <c r="D148" s="31">
        <f>SUMIFS(Data!$D:$D,Data!$A:$A,'Summary - DNSP'!$B148,Data!$C:$C,'Summary - DNSP'!D$139,Data!$B:$B,"EBIT per customer - Nominal return - Exclusive of Incentive Schemes")</f>
        <v>558.78895787223678</v>
      </c>
      <c r="E148" s="31">
        <f>SUMIFS(Data!$D:$D,Data!$A:$A,'Summary - DNSP'!$B148,Data!$C:$C,'Summary - DNSP'!E$139,Data!$B:$B,"EBIT per customer - Nominal return - Exclusive of Incentive Schemes")</f>
        <v>278.76109416341916</v>
      </c>
      <c r="F148" s="31">
        <f>SUMIFS(Data!$D:$D,Data!$A:$A,'Summary - DNSP'!$B148,Data!$C:$C,'Summary - DNSP'!F$139,Data!$B:$B,"EBIT per customer - Nominal return - Exclusive of Incentive Schemes")</f>
        <v>354.02968306272987</v>
      </c>
      <c r="G148" s="31">
        <f>SUMIFS(Data!$D:$D,Data!$A:$A,'Summary - DNSP'!$B148,Data!$C:$C,'Summary - DNSP'!G$139,Data!$B:$B,"EBIT per customer - Nominal return - Exclusive of Incentive Schemes")</f>
        <v>408.51916780865304</v>
      </c>
      <c r="H148" s="31">
        <f>SUMIFS(Data!$D:$D,Data!$A:$A,'Summary - DNSP'!$B148,Data!$C:$C,'Summary - DNSP'!H$139,Data!$B:$B,"EBIT per customer - Nominal return - Exclusive of Incentive Schemes")</f>
        <v>432.77178331553745</v>
      </c>
    </row>
    <row r="149" spans="2:8">
      <c r="B149" s="4" t="s">
        <v>35</v>
      </c>
      <c r="C149" s="31">
        <f>SUMIFS(Data!$D:$D,Data!$A:$A,'Summary - DNSP'!$B149,Data!$C:$C,'Summary - DNSP'!C$139,Data!$B:$B,"EBIT per customer - Nominal return - Exclusive of Incentive Schemes")</f>
        <v>480.44171046665372</v>
      </c>
      <c r="D149" s="31">
        <f>SUMIFS(Data!$D:$D,Data!$A:$A,'Summary - DNSP'!$B149,Data!$C:$C,'Summary - DNSP'!D$139,Data!$B:$B,"EBIT per customer - Nominal return - Exclusive of Incentive Schemes")</f>
        <v>570.00246994065537</v>
      </c>
      <c r="E149" s="31">
        <f>SUMIFS(Data!$D:$D,Data!$A:$A,'Summary - DNSP'!$B149,Data!$C:$C,'Summary - DNSP'!E$139,Data!$B:$B,"EBIT per customer - Nominal return - Exclusive of Incentive Schemes")</f>
        <v>407.0617928066456</v>
      </c>
      <c r="F149" s="31">
        <f>SUMIFS(Data!$D:$D,Data!$A:$A,'Summary - DNSP'!$B149,Data!$C:$C,'Summary - DNSP'!F$139,Data!$B:$B,"EBIT per customer - Nominal return - Exclusive of Incentive Schemes")</f>
        <v>379.1006855387742</v>
      </c>
      <c r="G149" s="31">
        <f>SUMIFS(Data!$D:$D,Data!$A:$A,'Summary - DNSP'!$B149,Data!$C:$C,'Summary - DNSP'!G$139,Data!$B:$B,"EBIT per customer - Nominal return - Exclusive of Incentive Schemes")</f>
        <v>443.24394881022624</v>
      </c>
      <c r="H149" s="31">
        <f>SUMIFS(Data!$D:$D,Data!$A:$A,'Summary - DNSP'!$B149,Data!$C:$C,'Summary - DNSP'!H$139,Data!$B:$B,"EBIT per customer - Nominal return - Exclusive of Incentive Schemes")</f>
        <v>427.01220743625095</v>
      </c>
    </row>
    <row r="150" spans="2:8">
      <c r="B150" s="4" t="s">
        <v>41</v>
      </c>
      <c r="C150" s="31">
        <f>SUMIFS(Data!$D:$D,Data!$A:$A,'Summary - DNSP'!$B150,Data!$C:$C,'Summary - DNSP'!C$139,Data!$B:$B,"EBIT per customer - Nominal return - Exclusive of Incentive Schemes")</f>
        <v>311.4826246839483</v>
      </c>
      <c r="D150" s="31">
        <f>SUMIFS(Data!$D:$D,Data!$A:$A,'Summary - DNSP'!$B150,Data!$C:$C,'Summary - DNSP'!D$139,Data!$B:$B,"EBIT per customer - Nominal return - Exclusive of Incentive Schemes")</f>
        <v>399.45032895561661</v>
      </c>
      <c r="E150" s="31">
        <f>SUMIFS(Data!$D:$D,Data!$A:$A,'Summary - DNSP'!$B150,Data!$C:$C,'Summary - DNSP'!E$139,Data!$B:$B,"EBIT per customer - Nominal return - Exclusive of Incentive Schemes")</f>
        <v>299.59130714539174</v>
      </c>
      <c r="F150" s="31">
        <f>SUMIFS(Data!$D:$D,Data!$A:$A,'Summary - DNSP'!$B150,Data!$C:$C,'Summary - DNSP'!F$139,Data!$B:$B,"EBIT per customer - Nominal return - Exclusive of Incentive Schemes")</f>
        <v>346.41023458997853</v>
      </c>
      <c r="G150" s="31">
        <f>SUMIFS(Data!$D:$D,Data!$A:$A,'Summary - DNSP'!$B150,Data!$C:$C,'Summary - DNSP'!G$139,Data!$B:$B,"EBIT per customer - Nominal return - Exclusive of Incentive Schemes")</f>
        <v>349.24306108517351</v>
      </c>
      <c r="H150" s="31">
        <f>SUMIFS(Data!$D:$D,Data!$A:$A,'Summary - DNSP'!$B150,Data!$C:$C,'Summary - DNSP'!H$139,Data!$B:$B,"EBIT per customer - Nominal return - Exclusive of Incentive Schemes")</f>
        <v>264.24405070618479</v>
      </c>
    </row>
    <row r="151" spans="2:8">
      <c r="B151" s="4" t="s">
        <v>42</v>
      </c>
      <c r="C151" s="31">
        <f>SUMIFS(Data!$D:$D,Data!$A:$A,'Summary - DNSP'!$B151,Data!$C:$C,'Summary - DNSP'!C$139,Data!$B:$B,"EBIT per customer - Nominal return - Exclusive of Incentive Schemes")</f>
        <v>407.02205560527983</v>
      </c>
      <c r="D151" s="31">
        <f>SUMIFS(Data!$D:$D,Data!$A:$A,'Summary - DNSP'!$B151,Data!$C:$C,'Summary - DNSP'!D$139,Data!$B:$B,"EBIT per customer - Nominal return - Exclusive of Incentive Schemes")</f>
        <v>475.11514698547796</v>
      </c>
      <c r="E151" s="31">
        <f>SUMIFS(Data!$D:$D,Data!$A:$A,'Summary - DNSP'!$B151,Data!$C:$C,'Summary - DNSP'!E$139,Data!$B:$B,"EBIT per customer - Nominal return - Exclusive of Incentive Schemes")</f>
        <v>379.03803066332057</v>
      </c>
      <c r="F151" s="31">
        <f>SUMIFS(Data!$D:$D,Data!$A:$A,'Summary - DNSP'!$B151,Data!$C:$C,'Summary - DNSP'!F$139,Data!$B:$B,"EBIT per customer - Nominal return - Exclusive of Incentive Schemes")</f>
        <v>314.3509563549722</v>
      </c>
      <c r="G151" s="31">
        <f>SUMIFS(Data!$D:$D,Data!$A:$A,'Summary - DNSP'!$B151,Data!$C:$C,'Summary - DNSP'!G$139,Data!$B:$B,"EBIT per customer - Nominal return - Exclusive of Incentive Schemes")</f>
        <v>326.01134215099029</v>
      </c>
      <c r="H151" s="31">
        <f>SUMIFS(Data!$D:$D,Data!$A:$A,'Summary - DNSP'!$B151,Data!$C:$C,'Summary - DNSP'!H$139,Data!$B:$B,"EBIT per customer - Nominal return - Exclusive of Incentive Schemes")</f>
        <v>321.31332856545794</v>
      </c>
    </row>
    <row r="152" spans="2:8">
      <c r="B152" s="4" t="s">
        <v>45</v>
      </c>
      <c r="C152" s="31">
        <f>SUMIFS(Data!$D:$D,Data!$A:$A,'Summary - DNSP'!$B152,Data!$C:$C,'Summary - DNSP'!C$139,Data!$B:$B,"EBIT per customer - Nominal return - Exclusive of Incentive Schemes")</f>
        <v>291.89115682263446</v>
      </c>
      <c r="D152" s="31">
        <f>SUMIFS(Data!$D:$D,Data!$A:$A,'Summary - DNSP'!$B152,Data!$C:$C,'Summary - DNSP'!D$139,Data!$B:$B,"EBIT per customer - Nominal return - Exclusive of Incentive Schemes")</f>
        <v>336.00822170859277</v>
      </c>
      <c r="E152" s="31">
        <f>SUMIFS(Data!$D:$D,Data!$A:$A,'Summary - DNSP'!$B152,Data!$C:$C,'Summary - DNSP'!E$139,Data!$B:$B,"EBIT per customer - Nominal return - Exclusive of Incentive Schemes")</f>
        <v>215.32157046485588</v>
      </c>
      <c r="F152" s="31">
        <f>SUMIFS(Data!$D:$D,Data!$A:$A,'Summary - DNSP'!$B152,Data!$C:$C,'Summary - DNSP'!F$139,Data!$B:$B,"EBIT per customer - Nominal return - Exclusive of Incentive Schemes")</f>
        <v>246.54270556995797</v>
      </c>
      <c r="G152" s="31">
        <f>SUMIFS(Data!$D:$D,Data!$A:$A,'Summary - DNSP'!$B152,Data!$C:$C,'Summary - DNSP'!G$139,Data!$B:$B,"EBIT per customer - Nominal return - Exclusive of Incentive Schemes")</f>
        <v>276.75279310797572</v>
      </c>
      <c r="H152" s="31">
        <f>SUMIFS(Data!$D:$D,Data!$A:$A,'Summary - DNSP'!$B152,Data!$C:$C,'Summary - DNSP'!H$139,Data!$B:$B,"EBIT per customer - Nominal return - Exclusive of Incentive Schemes")</f>
        <v>271.19871301578905</v>
      </c>
    </row>
    <row r="154" spans="2:8" s="4" customFormat="1" ht="16.2" thickBot="1">
      <c r="B154" s="37" t="s">
        <v>127</v>
      </c>
      <c r="C154" s="37"/>
      <c r="D154" s="37"/>
      <c r="E154" s="37"/>
      <c r="F154" s="37"/>
      <c r="G154" s="37"/>
      <c r="H154" s="37"/>
    </row>
    <row r="155" spans="2:8" s="4" customFormat="1"/>
    <row r="156" spans="2:8" ht="14.55" customHeight="1">
      <c r="B156" s="125" t="s">
        <v>137</v>
      </c>
      <c r="C156" s="125"/>
      <c r="D156" s="125"/>
      <c r="E156" s="126"/>
      <c r="F156" s="126"/>
      <c r="G156" s="4"/>
      <c r="H156" s="4"/>
    </row>
    <row r="157" spans="2:8" ht="15" thickBot="1">
      <c r="B157" s="6" t="s">
        <v>99</v>
      </c>
      <c r="C157" s="10">
        <v>2014</v>
      </c>
      <c r="D157" s="10">
        <v>2015</v>
      </c>
      <c r="E157" s="10">
        <v>2016</v>
      </c>
      <c r="F157" s="10">
        <v>2017</v>
      </c>
      <c r="G157" s="10">
        <v>2018</v>
      </c>
      <c r="H157" s="10">
        <v>2019</v>
      </c>
    </row>
    <row r="158" spans="2:8">
      <c r="B158" s="4" t="s">
        <v>40</v>
      </c>
      <c r="C158" s="32">
        <f>SUMIFS(Data!$D:$D,Data!$A:$A,'Summary - DNSP'!$B158,Data!$C:$C,'Summary - DNSP'!C$157,Data!$B:$B,"EBIT per customer - real return - Inclusive of Incentive Schemes")</f>
        <v>254.62823604451432</v>
      </c>
      <c r="D158" s="32">
        <f>SUMIFS(Data!$D:$D,Data!$A:$A,'Summary - DNSP'!$B158,Data!$C:$C,'Summary - DNSP'!D$157,Data!$B:$B,"EBIT per customer - real return - Inclusive of Incentive Schemes")</f>
        <v>331.46179412962374</v>
      </c>
      <c r="E158" s="32">
        <f>SUMIFS(Data!$D:$D,Data!$A:$A,'Summary - DNSP'!$B158,Data!$C:$C,'Summary - DNSP'!E$157,Data!$B:$B,"EBIT per customer - real return - Inclusive of Incentive Schemes")</f>
        <v>361.16019279687936</v>
      </c>
      <c r="F158" s="32">
        <f>SUMIFS(Data!$D:$D,Data!$A:$A,'Summary - DNSP'!$B158,Data!$C:$C,'Summary - DNSP'!F$157,Data!$B:$B,"EBIT per customer - real return - Inclusive of Incentive Schemes")</f>
        <v>381.61633705616816</v>
      </c>
      <c r="G158" s="32">
        <f>SUMIFS(Data!$D:$D,Data!$A:$A,'Summary - DNSP'!$B158,Data!$C:$C,'Summary - DNSP'!G$157,Data!$B:$B,"EBIT per customer - real return - Inclusive of Incentive Schemes")</f>
        <v>358.20855038347634</v>
      </c>
      <c r="H158" s="32">
        <f>SUMIFS(Data!$D:$D,Data!$A:$A,'Summary - DNSP'!$B158,Data!$C:$C,'Summary - DNSP'!H$157,Data!$B:$B,"EBIT per customer - real return - Inclusive of Incentive Schemes")</f>
        <v>400.27196355408176</v>
      </c>
    </row>
    <row r="159" spans="2:8">
      <c r="B159" s="4" t="s">
        <v>33</v>
      </c>
      <c r="C159" s="32">
        <f>SUMIFS(Data!$D:$D,Data!$A:$A,'Summary - DNSP'!$B159,Data!$C:$C,'Summary - DNSP'!C$157,Data!$B:$B,"EBIT per customer - real return - Inclusive of Incentive Schemes")</f>
        <v>877.22933952073845</v>
      </c>
      <c r="D159" s="32">
        <f>SUMIFS(Data!$D:$D,Data!$A:$A,'Summary - DNSP'!$B159,Data!$C:$C,'Summary - DNSP'!D$157,Data!$B:$B,"EBIT per customer - real return - Inclusive of Incentive Schemes")</f>
        <v>696.19800569127358</v>
      </c>
      <c r="E159" s="32">
        <f>SUMIFS(Data!$D:$D,Data!$A:$A,'Summary - DNSP'!$B159,Data!$C:$C,'Summary - DNSP'!E$157,Data!$B:$B,"EBIT per customer - real return - Inclusive of Incentive Schemes")</f>
        <v>361.14875470105665</v>
      </c>
      <c r="F159" s="32">
        <f>SUMIFS(Data!$D:$D,Data!$A:$A,'Summary - DNSP'!$B159,Data!$C:$C,'Summary - DNSP'!F$157,Data!$B:$B,"EBIT per customer - real return - Inclusive of Incentive Schemes")</f>
        <v>422.04548461155815</v>
      </c>
      <c r="G159" s="32">
        <f>SUMIFS(Data!$D:$D,Data!$A:$A,'Summary - DNSP'!$B159,Data!$C:$C,'Summary - DNSP'!G$157,Data!$B:$B,"EBIT per customer - real return - Inclusive of Incentive Schemes")</f>
        <v>445.07034209550716</v>
      </c>
      <c r="H159" s="32">
        <f>SUMIFS(Data!$D:$D,Data!$A:$A,'Summary - DNSP'!$B159,Data!$C:$C,'Summary - DNSP'!H$157,Data!$B:$B,"EBIT per customer - real return - Inclusive of Incentive Schemes")</f>
        <v>472.36412765218591</v>
      </c>
    </row>
    <row r="160" spans="2:8">
      <c r="B160" s="4" t="s">
        <v>36</v>
      </c>
      <c r="C160" s="32">
        <f>SUMIFS(Data!$D:$D,Data!$A:$A,'Summary - DNSP'!$B160,Data!$C:$C,'Summary - DNSP'!C$157,Data!$B:$B,"EBIT per customer - real return - Inclusive of Incentive Schemes")</f>
        <v>495.43463333124089</v>
      </c>
      <c r="D160" s="32">
        <f>SUMIFS(Data!$D:$D,Data!$A:$A,'Summary - DNSP'!$B160,Data!$C:$C,'Summary - DNSP'!D$157,Data!$B:$B,"EBIT per customer - real return - Inclusive of Incentive Schemes")</f>
        <v>537.65061657044726</v>
      </c>
      <c r="E160" s="32">
        <f>SUMIFS(Data!$D:$D,Data!$A:$A,'Summary - DNSP'!$B160,Data!$C:$C,'Summary - DNSP'!E$157,Data!$B:$B,"EBIT per customer - real return - Inclusive of Incentive Schemes")</f>
        <v>316.46656830744604</v>
      </c>
      <c r="F160" s="32">
        <f>SUMIFS(Data!$D:$D,Data!$A:$A,'Summary - DNSP'!$B160,Data!$C:$C,'Summary - DNSP'!F$157,Data!$B:$B,"EBIT per customer - real return - Inclusive of Incentive Schemes")</f>
        <v>333.75899458951886</v>
      </c>
      <c r="G160" s="32">
        <f>SUMIFS(Data!$D:$D,Data!$A:$A,'Summary - DNSP'!$B160,Data!$C:$C,'Summary - DNSP'!G$157,Data!$B:$B,"EBIT per customer - real return - Inclusive of Incentive Schemes")</f>
        <v>341.11201258542019</v>
      </c>
      <c r="H160" s="32">
        <f>SUMIFS(Data!$D:$D,Data!$A:$A,'Summary - DNSP'!$B160,Data!$C:$C,'Summary - DNSP'!H$157,Data!$B:$B,"EBIT per customer - real return - Inclusive of Incentive Schemes")</f>
        <v>349.20058823967878</v>
      </c>
    </row>
    <row r="161" spans="2:8">
      <c r="B161" s="4" t="s">
        <v>39</v>
      </c>
      <c r="C161" s="32">
        <f>SUMIFS(Data!$D:$D,Data!$A:$A,'Summary - DNSP'!$B161,Data!$C:$C,'Summary - DNSP'!C$157,Data!$B:$B,"EBIT per customer - real return - Inclusive of Incentive Schemes")</f>
        <v>720.59457609829383</v>
      </c>
      <c r="D161" s="32">
        <f>SUMIFS(Data!$D:$D,Data!$A:$A,'Summary - DNSP'!$B161,Data!$C:$C,'Summary - DNSP'!D$157,Data!$B:$B,"EBIT per customer - real return - Inclusive of Incentive Schemes")</f>
        <v>813.34726012176463</v>
      </c>
      <c r="E161" s="32">
        <f>SUMIFS(Data!$D:$D,Data!$A:$A,'Summary - DNSP'!$B161,Data!$C:$C,'Summary - DNSP'!E$157,Data!$B:$B,"EBIT per customer - real return - Inclusive of Incentive Schemes")</f>
        <v>305.26303368928353</v>
      </c>
      <c r="F161" s="32">
        <f>SUMIFS(Data!$D:$D,Data!$A:$A,'Summary - DNSP'!$B161,Data!$C:$C,'Summary - DNSP'!F$157,Data!$B:$B,"EBIT per customer - real return - Inclusive of Incentive Schemes")</f>
        <v>370.89212092751279</v>
      </c>
      <c r="G161" s="32">
        <f>SUMIFS(Data!$D:$D,Data!$A:$A,'Summary - DNSP'!$B161,Data!$C:$C,'Summary - DNSP'!G$157,Data!$B:$B,"EBIT per customer - real return - Inclusive of Incentive Schemes")</f>
        <v>334.98546236914041</v>
      </c>
      <c r="H161" s="32">
        <f>SUMIFS(Data!$D:$D,Data!$A:$A,'Summary - DNSP'!$B161,Data!$C:$C,'Summary - DNSP'!H$157,Data!$B:$B,"EBIT per customer - real return - Inclusive of Incentive Schemes")</f>
        <v>283.94593274208239</v>
      </c>
    </row>
    <row r="162" spans="2:8">
      <c r="B162" s="4" t="s">
        <v>37</v>
      </c>
      <c r="C162" s="32">
        <f>SUMIFS(Data!$D:$D,Data!$A:$A,'Summary - DNSP'!$B162,Data!$C:$C,'Summary - DNSP'!C$157,Data!$B:$B,"EBIT per customer - real return - Inclusive of Incentive Schemes")</f>
        <v>462.13277728772078</v>
      </c>
      <c r="D162" s="32">
        <f>SUMIFS(Data!$D:$D,Data!$A:$A,'Summary - DNSP'!$B162,Data!$C:$C,'Summary - DNSP'!D$157,Data!$B:$B,"EBIT per customer - real return - Inclusive of Incentive Schemes")</f>
        <v>662.6891395059381</v>
      </c>
      <c r="E162" s="32">
        <f>SUMIFS(Data!$D:$D,Data!$A:$A,'Summary - DNSP'!$B162,Data!$C:$C,'Summary - DNSP'!E$157,Data!$B:$B,"EBIT per customer - real return - Inclusive of Incentive Schemes")</f>
        <v>642.60032701389503</v>
      </c>
      <c r="F162" s="32">
        <f>SUMIFS(Data!$D:$D,Data!$A:$A,'Summary - DNSP'!$B162,Data!$C:$C,'Summary - DNSP'!F$157,Data!$B:$B,"EBIT per customer - real return - Inclusive of Incentive Schemes")</f>
        <v>598.11684016200695</v>
      </c>
      <c r="G162" s="32">
        <f>SUMIFS(Data!$D:$D,Data!$A:$A,'Summary - DNSP'!$B162,Data!$C:$C,'Summary - DNSP'!G$157,Data!$B:$B,"EBIT per customer - real return - Inclusive of Incentive Schemes")</f>
        <v>487.65076257082222</v>
      </c>
      <c r="H162" s="32">
        <f>SUMIFS(Data!$D:$D,Data!$A:$A,'Summary - DNSP'!$B162,Data!$C:$C,'Summary - DNSP'!H$157,Data!$B:$B,"EBIT per customer - real return - Inclusive of Incentive Schemes")</f>
        <v>412.67803701288557</v>
      </c>
    </row>
    <row r="163" spans="2:8">
      <c r="B163" s="4" t="s">
        <v>38</v>
      </c>
      <c r="C163" s="32">
        <f>SUMIFS(Data!$D:$D,Data!$A:$A,'Summary - DNSP'!$B163,Data!$C:$C,'Summary - DNSP'!C$157,Data!$B:$B,"EBIT per customer - real return - Inclusive of Incentive Schemes")</f>
        <v>983.0991718752864</v>
      </c>
      <c r="D163" s="32">
        <f>SUMIFS(Data!$D:$D,Data!$A:$A,'Summary - DNSP'!$B163,Data!$C:$C,'Summary - DNSP'!D$157,Data!$B:$B,"EBIT per customer - real return - Inclusive of Incentive Schemes")</f>
        <v>1247.8721613006544</v>
      </c>
      <c r="E163" s="32">
        <f>SUMIFS(Data!$D:$D,Data!$A:$A,'Summary - DNSP'!$B163,Data!$C:$C,'Summary - DNSP'!E$157,Data!$B:$B,"EBIT per customer - real return - Inclusive of Incentive Schemes")</f>
        <v>928.19627943906983</v>
      </c>
      <c r="F163" s="32">
        <f>SUMIFS(Data!$D:$D,Data!$A:$A,'Summary - DNSP'!$B163,Data!$C:$C,'Summary - DNSP'!F$157,Data!$B:$B,"EBIT per customer - real return - Inclusive of Incentive Schemes")</f>
        <v>1108.7203758741948</v>
      </c>
      <c r="G163" s="32">
        <f>SUMIFS(Data!$D:$D,Data!$A:$A,'Summary - DNSP'!$B163,Data!$C:$C,'Summary - DNSP'!G$157,Data!$B:$B,"EBIT per customer - real return - Inclusive of Incentive Schemes")</f>
        <v>793.84083791116473</v>
      </c>
      <c r="H163" s="32">
        <f>SUMIFS(Data!$D:$D,Data!$A:$A,'Summary - DNSP'!$B163,Data!$C:$C,'Summary - DNSP'!H$157,Data!$B:$B,"EBIT per customer - real return - Inclusive of Incentive Schemes")</f>
        <v>707.60503078722377</v>
      </c>
    </row>
    <row r="164" spans="2:8">
      <c r="B164" s="4" t="s">
        <v>43</v>
      </c>
      <c r="C164" s="32">
        <f>SUMIFS(Data!$D:$D,Data!$A:$A,'Summary - DNSP'!$B164,Data!$C:$C,'Summary - DNSP'!C$157,Data!$B:$B,"EBIT per customer - real return - Inclusive of Incentive Schemes")</f>
        <v>459.75723745885756</v>
      </c>
      <c r="D164" s="32">
        <f>SUMIFS(Data!$D:$D,Data!$A:$A,'Summary - DNSP'!$B164,Data!$C:$C,'Summary - DNSP'!D$157,Data!$B:$B,"EBIT per customer - real return - Inclusive of Incentive Schemes")</f>
        <v>509.73259331170027</v>
      </c>
      <c r="E164" s="32">
        <f>SUMIFS(Data!$D:$D,Data!$A:$A,'Summary - DNSP'!$B164,Data!$C:$C,'Summary - DNSP'!E$157,Data!$B:$B,"EBIT per customer - real return - Inclusive of Incentive Schemes")</f>
        <v>293.51453177601189</v>
      </c>
      <c r="F164" s="32">
        <f>SUMIFS(Data!$D:$D,Data!$A:$A,'Summary - DNSP'!$B164,Data!$C:$C,'Summary - DNSP'!F$157,Data!$B:$B,"EBIT per customer - real return - Inclusive of Incentive Schemes")</f>
        <v>247.83938564983978</v>
      </c>
      <c r="G164" s="32">
        <f>SUMIFS(Data!$D:$D,Data!$A:$A,'Summary - DNSP'!$B164,Data!$C:$C,'Summary - DNSP'!G$157,Data!$B:$B,"EBIT per customer - real return - Inclusive of Incentive Schemes")</f>
        <v>270.64934100778623</v>
      </c>
      <c r="H164" s="32">
        <f>SUMIFS(Data!$D:$D,Data!$A:$A,'Summary - DNSP'!$B164,Data!$C:$C,'Summary - DNSP'!H$157,Data!$B:$B,"EBIT per customer - real return - Inclusive of Incentive Schemes")</f>
        <v>260.38664504594402</v>
      </c>
    </row>
    <row r="165" spans="2:8">
      <c r="B165" s="4" t="s">
        <v>44</v>
      </c>
      <c r="C165" s="32">
        <f>SUMIFS(Data!$D:$D,Data!$A:$A,'Summary - DNSP'!$B165,Data!$C:$C,'Summary - DNSP'!C$157,Data!$B:$B,"EBIT per customer - real return - Inclusive of Incentive Schemes")</f>
        <v>396.28628164052554</v>
      </c>
      <c r="D165" s="32">
        <f>SUMIFS(Data!$D:$D,Data!$A:$A,'Summary - DNSP'!$B165,Data!$C:$C,'Summary - DNSP'!D$157,Data!$B:$B,"EBIT per customer - real return - Inclusive of Incentive Schemes")</f>
        <v>514.511128382675</v>
      </c>
      <c r="E165" s="32">
        <f>SUMIFS(Data!$D:$D,Data!$A:$A,'Summary - DNSP'!$B165,Data!$C:$C,'Summary - DNSP'!E$157,Data!$B:$B,"EBIT per customer - real return - Inclusive of Incentive Schemes")</f>
        <v>549.59399911329035</v>
      </c>
      <c r="F165" s="32">
        <f>SUMIFS(Data!$D:$D,Data!$A:$A,'Summary - DNSP'!$B165,Data!$C:$C,'Summary - DNSP'!F$157,Data!$B:$B,"EBIT per customer - real return - Inclusive of Incentive Schemes")</f>
        <v>425.16257839333639</v>
      </c>
      <c r="G165" s="32">
        <f>SUMIFS(Data!$D:$D,Data!$A:$A,'Summary - DNSP'!$B165,Data!$C:$C,'Summary - DNSP'!G$157,Data!$B:$B,"EBIT per customer - real return - Inclusive of Incentive Schemes")</f>
        <v>277.85216735994908</v>
      </c>
      <c r="H165" s="32">
        <f>SUMIFS(Data!$D:$D,Data!$A:$A,'Summary - DNSP'!$B165,Data!$C:$C,'Summary - DNSP'!H$157,Data!$B:$B,"EBIT per customer - real return - Inclusive of Incentive Schemes")</f>
        <v>196.40063984250031</v>
      </c>
    </row>
    <row r="166" spans="2:8">
      <c r="B166" s="4" t="s">
        <v>34</v>
      </c>
      <c r="C166" s="32">
        <f>SUMIFS(Data!$D:$D,Data!$A:$A,'Summary - DNSP'!$B166,Data!$C:$C,'Summary - DNSP'!C$157,Data!$B:$B,"EBIT per customer - real return - Inclusive of Incentive Schemes")</f>
        <v>353.36609193550748</v>
      </c>
      <c r="D166" s="32">
        <f>SUMIFS(Data!$D:$D,Data!$A:$A,'Summary - DNSP'!$B166,Data!$C:$C,'Summary - DNSP'!D$157,Data!$B:$B,"EBIT per customer - real return - Inclusive of Incentive Schemes")</f>
        <v>476.70428068141439</v>
      </c>
      <c r="E166" s="32">
        <f>SUMIFS(Data!$D:$D,Data!$A:$A,'Summary - DNSP'!$B166,Data!$C:$C,'Summary - DNSP'!E$157,Data!$B:$B,"EBIT per customer - real return - Inclusive of Incentive Schemes")</f>
        <v>236.93053364643819</v>
      </c>
      <c r="F166" s="32">
        <f>SUMIFS(Data!$D:$D,Data!$A:$A,'Summary - DNSP'!$B166,Data!$C:$C,'Summary - DNSP'!F$157,Data!$B:$B,"EBIT per customer - real return - Inclusive of Incentive Schemes")</f>
        <v>366.35196224215099</v>
      </c>
      <c r="G166" s="32">
        <f>SUMIFS(Data!$D:$D,Data!$A:$A,'Summary - DNSP'!$B166,Data!$C:$C,'Summary - DNSP'!G$157,Data!$B:$B,"EBIT per customer - real return - Inclusive of Incentive Schemes")</f>
        <v>309.92020619197478</v>
      </c>
      <c r="H166" s="32">
        <f>SUMIFS(Data!$D:$D,Data!$A:$A,'Summary - DNSP'!$B166,Data!$C:$C,'Summary - DNSP'!H$157,Data!$B:$B,"EBIT per customer - real return - Inclusive of Incentive Schemes")</f>
        <v>335.98404033242406</v>
      </c>
    </row>
    <row r="167" spans="2:8">
      <c r="B167" s="4" t="s">
        <v>35</v>
      </c>
      <c r="C167" s="32">
        <f>SUMIFS(Data!$D:$D,Data!$A:$A,'Summary - DNSP'!$B167,Data!$C:$C,'Summary - DNSP'!C$157,Data!$B:$B,"EBIT per customer - real return - Inclusive of Incentive Schemes")</f>
        <v>353.2838930638066</v>
      </c>
      <c r="D167" s="32">
        <f>SUMIFS(Data!$D:$D,Data!$A:$A,'Summary - DNSP'!$B167,Data!$C:$C,'Summary - DNSP'!D$157,Data!$B:$B,"EBIT per customer - real return - Inclusive of Incentive Schemes")</f>
        <v>431.82300530799188</v>
      </c>
      <c r="E167" s="32">
        <f>SUMIFS(Data!$D:$D,Data!$A:$A,'Summary - DNSP'!$B167,Data!$C:$C,'Summary - DNSP'!E$157,Data!$B:$B,"EBIT per customer - real return - Inclusive of Incentive Schemes")</f>
        <v>312.83442792299445</v>
      </c>
      <c r="F167" s="32">
        <f>SUMIFS(Data!$D:$D,Data!$A:$A,'Summary - DNSP'!$B167,Data!$C:$C,'Summary - DNSP'!F$157,Data!$B:$B,"EBIT per customer - real return - Inclusive of Incentive Schemes")</f>
        <v>314.57493667681092</v>
      </c>
      <c r="G167" s="32">
        <f>SUMIFS(Data!$D:$D,Data!$A:$A,'Summary - DNSP'!$B167,Data!$C:$C,'Summary - DNSP'!G$157,Data!$B:$B,"EBIT per customer - real return - Inclusive of Incentive Schemes")</f>
        <v>343.91629065359467</v>
      </c>
      <c r="H167" s="32">
        <f>SUMIFS(Data!$D:$D,Data!$A:$A,'Summary - DNSP'!$B167,Data!$C:$C,'Summary - DNSP'!H$157,Data!$B:$B,"EBIT per customer - real return - Inclusive of Incentive Schemes")</f>
        <v>310.69201042305531</v>
      </c>
    </row>
    <row r="168" spans="2:8">
      <c r="B168" s="4" t="s">
        <v>41</v>
      </c>
      <c r="C168" s="32">
        <f>SUMIFS(Data!$D:$D,Data!$A:$A,'Summary - DNSP'!$B168,Data!$C:$C,'Summary - DNSP'!C$157,Data!$B:$B,"EBIT per customer - real return - Inclusive of Incentive Schemes")</f>
        <v>308.81352829045096</v>
      </c>
      <c r="D168" s="32">
        <f>SUMIFS(Data!$D:$D,Data!$A:$A,'Summary - DNSP'!$B168,Data!$C:$C,'Summary - DNSP'!D$157,Data!$B:$B,"EBIT per customer - real return - Inclusive of Incentive Schemes")</f>
        <v>368.35217801174173</v>
      </c>
      <c r="E168" s="32">
        <f>SUMIFS(Data!$D:$D,Data!$A:$A,'Summary - DNSP'!$B168,Data!$C:$C,'Summary - DNSP'!E$157,Data!$B:$B,"EBIT per customer - real return - Inclusive of Incentive Schemes")</f>
        <v>290.8561239112849</v>
      </c>
      <c r="F168" s="32">
        <f>SUMIFS(Data!$D:$D,Data!$A:$A,'Summary - DNSP'!$B168,Data!$C:$C,'Summary - DNSP'!F$157,Data!$B:$B,"EBIT per customer - real return - Inclusive of Incentive Schemes")</f>
        <v>337.58325726817668</v>
      </c>
      <c r="G168" s="32">
        <f>SUMIFS(Data!$D:$D,Data!$A:$A,'Summary - DNSP'!$B168,Data!$C:$C,'Summary - DNSP'!G$157,Data!$B:$B,"EBIT per customer - real return - Inclusive of Incentive Schemes")</f>
        <v>265.11452927312064</v>
      </c>
      <c r="H168" s="32">
        <f>SUMIFS(Data!$D:$D,Data!$A:$A,'Summary - DNSP'!$B168,Data!$C:$C,'Summary - DNSP'!H$157,Data!$B:$B,"EBIT per customer - real return - Inclusive of Incentive Schemes")</f>
        <v>205.2276732695311</v>
      </c>
    </row>
    <row r="169" spans="2:8">
      <c r="B169" s="4" t="s">
        <v>42</v>
      </c>
      <c r="C169" s="32">
        <f>SUMIFS(Data!$D:$D,Data!$A:$A,'Summary - DNSP'!$B169,Data!$C:$C,'Summary - DNSP'!C$157,Data!$B:$B,"EBIT per customer - real return - Inclusive of Incentive Schemes")</f>
        <v>346.51026915987768</v>
      </c>
      <c r="D169" s="32">
        <f>SUMIFS(Data!$D:$D,Data!$A:$A,'Summary - DNSP'!$B169,Data!$C:$C,'Summary - DNSP'!D$157,Data!$B:$B,"EBIT per customer - real return - Inclusive of Incentive Schemes")</f>
        <v>387.20813606004629</v>
      </c>
      <c r="E169" s="32">
        <f>SUMIFS(Data!$D:$D,Data!$A:$A,'Summary - DNSP'!$B169,Data!$C:$C,'Summary - DNSP'!E$157,Data!$B:$B,"EBIT per customer - real return - Inclusive of Incentive Schemes")</f>
        <v>306.71895823006855</v>
      </c>
      <c r="F169" s="32">
        <f>SUMIFS(Data!$D:$D,Data!$A:$A,'Summary - DNSP'!$B169,Data!$C:$C,'Summary - DNSP'!F$157,Data!$B:$B,"EBIT per customer - real return - Inclusive of Incentive Schemes")</f>
        <v>303.9437011417088</v>
      </c>
      <c r="G169" s="32">
        <f>SUMIFS(Data!$D:$D,Data!$A:$A,'Summary - DNSP'!$B169,Data!$C:$C,'Summary - DNSP'!G$157,Data!$B:$B,"EBIT per customer - real return - Inclusive of Incentive Schemes")</f>
        <v>262.85397962672613</v>
      </c>
      <c r="H169" s="32">
        <f>SUMIFS(Data!$D:$D,Data!$A:$A,'Summary - DNSP'!$B169,Data!$C:$C,'Summary - DNSP'!H$157,Data!$B:$B,"EBIT per customer - real return - Inclusive of Incentive Schemes")</f>
        <v>251.21775946846486</v>
      </c>
    </row>
    <row r="170" spans="2:8">
      <c r="B170" s="4" t="s">
        <v>45</v>
      </c>
      <c r="C170" s="32">
        <f>SUMIFS(Data!$D:$D,Data!$A:$A,'Summary - DNSP'!$B170,Data!$C:$C,'Summary - DNSP'!C$157,Data!$B:$B,"EBIT per customer - real return - Inclusive of Incentive Schemes")</f>
        <v>204.28628356488633</v>
      </c>
      <c r="D170" s="32">
        <f>SUMIFS(Data!$D:$D,Data!$A:$A,'Summary - DNSP'!$B170,Data!$C:$C,'Summary - DNSP'!D$157,Data!$B:$B,"EBIT per customer - real return - Inclusive of Incentive Schemes")</f>
        <v>233.58389632064049</v>
      </c>
      <c r="E170" s="32">
        <f>SUMIFS(Data!$D:$D,Data!$A:$A,'Summary - DNSP'!$B170,Data!$C:$C,'Summary - DNSP'!E$157,Data!$B:$B,"EBIT per customer - real return - Inclusive of Incentive Schemes")</f>
        <v>148.19589995316159</v>
      </c>
      <c r="F170" s="32">
        <f>SUMIFS(Data!$D:$D,Data!$A:$A,'Summary - DNSP'!$B170,Data!$C:$C,'Summary - DNSP'!F$157,Data!$B:$B,"EBIT per customer - real return - Inclusive of Incentive Schemes")</f>
        <v>224.12117035599158</v>
      </c>
      <c r="G170" s="32">
        <f>SUMIFS(Data!$D:$D,Data!$A:$A,'Summary - DNSP'!$B170,Data!$C:$C,'Summary - DNSP'!G$157,Data!$B:$B,"EBIT per customer - real return - Inclusive of Incentive Schemes")</f>
        <v>239.47807509296302</v>
      </c>
      <c r="H170" s="32">
        <f>SUMIFS(Data!$D:$D,Data!$A:$A,'Summary - DNSP'!$B170,Data!$C:$C,'Summary - DNSP'!H$157,Data!$B:$B,"EBIT per customer - real return - Inclusive of Incentive Schemes")</f>
        <v>239.12209479030375</v>
      </c>
    </row>
    <row r="171" spans="2:8">
      <c r="B171" s="4"/>
      <c r="C171" s="4"/>
      <c r="D171" s="4"/>
      <c r="E171" s="4"/>
      <c r="F171" s="4"/>
      <c r="G171" s="4"/>
      <c r="H171" s="4"/>
    </row>
    <row r="172" spans="2:8" ht="14.55" customHeight="1">
      <c r="B172" s="125" t="s">
        <v>138</v>
      </c>
      <c r="C172" s="125"/>
      <c r="D172" s="125"/>
      <c r="E172" s="126"/>
      <c r="F172" s="126"/>
      <c r="G172" s="4"/>
      <c r="H172" s="4"/>
    </row>
    <row r="173" spans="2:8" ht="15" thickBot="1">
      <c r="B173" s="6" t="s">
        <v>99</v>
      </c>
      <c r="C173" s="10">
        <v>2014</v>
      </c>
      <c r="D173" s="10">
        <v>2015</v>
      </c>
      <c r="E173" s="10">
        <v>2016</v>
      </c>
      <c r="F173" s="10">
        <v>2017</v>
      </c>
      <c r="G173" s="10">
        <v>2018</v>
      </c>
      <c r="H173" s="10">
        <v>2019</v>
      </c>
    </row>
    <row r="174" spans="2:8">
      <c r="B174" s="4" t="s">
        <v>40</v>
      </c>
      <c r="C174" s="32">
        <f>SUMIFS(Data!$D:$D,Data!$A:$A,'Summary - DNSP'!$B174,Data!$C:$C,'Summary - DNSP'!C$173,Data!$B:$B,"EBIT per customer - real return - Exclusive of Incentive Schemes")</f>
        <v>254.62823604451432</v>
      </c>
      <c r="D174" s="32">
        <f>SUMIFS(Data!$D:$D,Data!$A:$A,'Summary - DNSP'!$B174,Data!$C:$C,'Summary - DNSP'!D$173,Data!$B:$B,"EBIT per customer - real return - Exclusive of Incentive Schemes")</f>
        <v>331.46179412962374</v>
      </c>
      <c r="E174" s="32">
        <f>SUMIFS(Data!$D:$D,Data!$A:$A,'Summary - DNSP'!$B174,Data!$C:$C,'Summary - DNSP'!E$173,Data!$B:$B,"EBIT per customer - real return - Exclusive of Incentive Schemes")</f>
        <v>361.16019279687936</v>
      </c>
      <c r="F174" s="32">
        <f>SUMIFS(Data!$D:$D,Data!$A:$A,'Summary - DNSP'!$B174,Data!$C:$C,'Summary - DNSP'!F$173,Data!$B:$B,"EBIT per customer - real return - Exclusive of Incentive Schemes")</f>
        <v>381.61633705616816</v>
      </c>
      <c r="G174" s="32">
        <f>SUMIFS(Data!$D:$D,Data!$A:$A,'Summary - DNSP'!$B174,Data!$C:$C,'Summary - DNSP'!G$173,Data!$B:$B,"EBIT per customer - real return - Exclusive of Incentive Schemes")</f>
        <v>359.68416931752773</v>
      </c>
      <c r="H174" s="32">
        <f>SUMIFS(Data!$D:$D,Data!$A:$A,'Summary - DNSP'!$B174,Data!$C:$C,'Summary - DNSP'!H$173,Data!$B:$B,"EBIT per customer - real return - Exclusive of Incentive Schemes")</f>
        <v>404.8743543095585</v>
      </c>
    </row>
    <row r="175" spans="2:8">
      <c r="B175" s="4" t="s">
        <v>33</v>
      </c>
      <c r="C175" s="32">
        <f>SUMIFS(Data!$D:$D,Data!$A:$A,'Summary - DNSP'!$B175,Data!$C:$C,'Summary - DNSP'!C$173,Data!$B:$B,"EBIT per customer - real return - Exclusive of Incentive Schemes")</f>
        <v>874.99469804894647</v>
      </c>
      <c r="D175" s="32">
        <f>SUMIFS(Data!$D:$D,Data!$A:$A,'Summary - DNSP'!$B175,Data!$C:$C,'Summary - DNSP'!D$173,Data!$B:$B,"EBIT per customer - real return - Exclusive of Incentive Schemes")</f>
        <v>643.91073327618744</v>
      </c>
      <c r="E175" s="32">
        <f>SUMIFS(Data!$D:$D,Data!$A:$A,'Summary - DNSP'!$B175,Data!$C:$C,'Summary - DNSP'!E$173,Data!$B:$B,"EBIT per customer - real return - Exclusive of Incentive Schemes")</f>
        <v>312.31129704721587</v>
      </c>
      <c r="F175" s="32">
        <f>SUMIFS(Data!$D:$D,Data!$A:$A,'Summary - DNSP'!$B175,Data!$C:$C,'Summary - DNSP'!F$173,Data!$B:$B,"EBIT per customer - real return - Exclusive of Incentive Schemes")</f>
        <v>384.68043025447048</v>
      </c>
      <c r="G175" s="32">
        <f>SUMIFS(Data!$D:$D,Data!$A:$A,'Summary - DNSP'!$B175,Data!$C:$C,'Summary - DNSP'!G$173,Data!$B:$B,"EBIT per customer - real return - Exclusive of Incentive Schemes")</f>
        <v>418.81399938574003</v>
      </c>
      <c r="H175" s="32">
        <f>SUMIFS(Data!$D:$D,Data!$A:$A,'Summary - DNSP'!$B175,Data!$C:$C,'Summary - DNSP'!H$173,Data!$B:$B,"EBIT per customer - real return - Exclusive of Incentive Schemes")</f>
        <v>471.73370546410371</v>
      </c>
    </row>
    <row r="176" spans="2:8">
      <c r="B176" s="4" t="s">
        <v>36</v>
      </c>
      <c r="C176" s="32">
        <f>SUMIFS(Data!$D:$D,Data!$A:$A,'Summary - DNSP'!$B176,Data!$C:$C,'Summary - DNSP'!C$173,Data!$B:$B,"EBIT per customer - real return - Exclusive of Incentive Schemes")</f>
        <v>487.66314379118131</v>
      </c>
      <c r="D176" s="32">
        <f>SUMIFS(Data!$D:$D,Data!$A:$A,'Summary - DNSP'!$B176,Data!$C:$C,'Summary - DNSP'!D$173,Data!$B:$B,"EBIT per customer - real return - Exclusive of Incentive Schemes")</f>
        <v>446.70548458532159</v>
      </c>
      <c r="E176" s="32">
        <f>SUMIFS(Data!$D:$D,Data!$A:$A,'Summary - DNSP'!$B176,Data!$C:$C,'Summary - DNSP'!E$173,Data!$B:$B,"EBIT per customer - real return - Exclusive of Incentive Schemes")</f>
        <v>296.30020632376886</v>
      </c>
      <c r="F176" s="32">
        <f>SUMIFS(Data!$D:$D,Data!$A:$A,'Summary - DNSP'!$B176,Data!$C:$C,'Summary - DNSP'!F$173,Data!$B:$B,"EBIT per customer - real return - Exclusive of Incentive Schemes")</f>
        <v>307.1317283020507</v>
      </c>
      <c r="G176" s="32">
        <f>SUMIFS(Data!$D:$D,Data!$A:$A,'Summary - DNSP'!$B176,Data!$C:$C,'Summary - DNSP'!G$173,Data!$B:$B,"EBIT per customer - real return - Exclusive of Incentive Schemes")</f>
        <v>365.32995493597986</v>
      </c>
      <c r="H176" s="32">
        <f>SUMIFS(Data!$D:$D,Data!$A:$A,'Summary - DNSP'!$B176,Data!$C:$C,'Summary - DNSP'!H$173,Data!$B:$B,"EBIT per customer - real return - Exclusive of Incentive Schemes")</f>
        <v>349.20058823967878</v>
      </c>
    </row>
    <row r="177" spans="2:8">
      <c r="B177" s="4" t="s">
        <v>39</v>
      </c>
      <c r="C177" s="32">
        <f>SUMIFS(Data!$D:$D,Data!$A:$A,'Summary - DNSP'!$B177,Data!$C:$C,'Summary - DNSP'!C$173,Data!$B:$B,"EBIT per customer - real return - Exclusive of Incentive Schemes")</f>
        <v>719.88783276568097</v>
      </c>
      <c r="D177" s="32">
        <f>SUMIFS(Data!$D:$D,Data!$A:$A,'Summary - DNSP'!$B177,Data!$C:$C,'Summary - DNSP'!D$173,Data!$B:$B,"EBIT per customer - real return - Exclusive of Incentive Schemes")</f>
        <v>812.65099806265084</v>
      </c>
      <c r="E177" s="32">
        <f>SUMIFS(Data!$D:$D,Data!$A:$A,'Summary - DNSP'!$B177,Data!$C:$C,'Summary - DNSP'!E$173,Data!$B:$B,"EBIT per customer - real return - Exclusive of Incentive Schemes")</f>
        <v>304.54202332447699</v>
      </c>
      <c r="F177" s="32">
        <f>SUMIFS(Data!$D:$D,Data!$A:$A,'Summary - DNSP'!$B177,Data!$C:$C,'Summary - DNSP'!F$173,Data!$B:$B,"EBIT per customer - real return - Exclusive of Incentive Schemes")</f>
        <v>370.17022252044069</v>
      </c>
      <c r="G177" s="32">
        <f>SUMIFS(Data!$D:$D,Data!$A:$A,'Summary - DNSP'!$B177,Data!$C:$C,'Summary - DNSP'!G$173,Data!$B:$B,"EBIT per customer - real return - Exclusive of Incentive Schemes")</f>
        <v>330.81799889720293</v>
      </c>
      <c r="H177" s="32">
        <f>SUMIFS(Data!$D:$D,Data!$A:$A,'Summary - DNSP'!$B177,Data!$C:$C,'Summary - DNSP'!H$173,Data!$B:$B,"EBIT per customer - real return - Exclusive of Incentive Schemes")</f>
        <v>294.69557708722533</v>
      </c>
    </row>
    <row r="178" spans="2:8">
      <c r="B178" s="4" t="s">
        <v>37</v>
      </c>
      <c r="C178" s="32">
        <f>SUMIFS(Data!$D:$D,Data!$A:$A,'Summary - DNSP'!$B178,Data!$C:$C,'Summary - DNSP'!C$173,Data!$B:$B,"EBIT per customer - real return - Exclusive of Incentive Schemes")</f>
        <v>461.88600991157205</v>
      </c>
      <c r="D178" s="32">
        <f>SUMIFS(Data!$D:$D,Data!$A:$A,'Summary - DNSP'!$B178,Data!$C:$C,'Summary - DNSP'!D$173,Data!$B:$B,"EBIT per customer - real return - Exclusive of Incentive Schemes")</f>
        <v>637.88255967062059</v>
      </c>
      <c r="E178" s="32">
        <f>SUMIFS(Data!$D:$D,Data!$A:$A,'Summary - DNSP'!$B178,Data!$C:$C,'Summary - DNSP'!E$173,Data!$B:$B,"EBIT per customer - real return - Exclusive of Incentive Schemes")</f>
        <v>632.96758081428106</v>
      </c>
      <c r="F178" s="32">
        <f>SUMIFS(Data!$D:$D,Data!$A:$A,'Summary - DNSP'!$B178,Data!$C:$C,'Summary - DNSP'!F$173,Data!$B:$B,"EBIT per customer - real return - Exclusive of Incentive Schemes")</f>
        <v>552.49417153927675</v>
      </c>
      <c r="G178" s="32">
        <f>SUMIFS(Data!$D:$D,Data!$A:$A,'Summary - DNSP'!$B178,Data!$C:$C,'Summary - DNSP'!G$173,Data!$B:$B,"EBIT per customer - real return - Exclusive of Incentive Schemes")</f>
        <v>468.46051754744531</v>
      </c>
      <c r="H178" s="32">
        <f>SUMIFS(Data!$D:$D,Data!$A:$A,'Summary - DNSP'!$B178,Data!$C:$C,'Summary - DNSP'!H$173,Data!$B:$B,"EBIT per customer - real return - Exclusive of Incentive Schemes")</f>
        <v>393.97510479135337</v>
      </c>
    </row>
    <row r="179" spans="2:8">
      <c r="B179" s="4" t="s">
        <v>38</v>
      </c>
      <c r="C179" s="32">
        <f>SUMIFS(Data!$D:$D,Data!$A:$A,'Summary - DNSP'!$B179,Data!$C:$C,'Summary - DNSP'!C$173,Data!$B:$B,"EBIT per customer - real return - Exclusive of Incentive Schemes")</f>
        <v>980.39227816778782</v>
      </c>
      <c r="D179" s="32">
        <f>SUMIFS(Data!$D:$D,Data!$A:$A,'Summary - DNSP'!$B179,Data!$C:$C,'Summary - DNSP'!D$173,Data!$B:$B,"EBIT per customer - real return - Exclusive of Incentive Schemes")</f>
        <v>1202.147567860429</v>
      </c>
      <c r="E179" s="32">
        <f>SUMIFS(Data!$D:$D,Data!$A:$A,'Summary - DNSP'!$B179,Data!$C:$C,'Summary - DNSP'!E$173,Data!$B:$B,"EBIT per customer - real return - Exclusive of Incentive Schemes")</f>
        <v>844.38874535722425</v>
      </c>
      <c r="F179" s="32">
        <f>SUMIFS(Data!$D:$D,Data!$A:$A,'Summary - DNSP'!$B179,Data!$C:$C,'Summary - DNSP'!F$173,Data!$B:$B,"EBIT per customer - real return - Exclusive of Incentive Schemes")</f>
        <v>1008.6309370278918</v>
      </c>
      <c r="G179" s="32">
        <f>SUMIFS(Data!$D:$D,Data!$A:$A,'Summary - DNSP'!$B179,Data!$C:$C,'Summary - DNSP'!G$173,Data!$B:$B,"EBIT per customer - real return - Exclusive of Incentive Schemes")</f>
        <v>658.31173776012281</v>
      </c>
      <c r="H179" s="32">
        <f>SUMIFS(Data!$D:$D,Data!$A:$A,'Summary - DNSP'!$B179,Data!$C:$C,'Summary - DNSP'!H$173,Data!$B:$B,"EBIT per customer - real return - Exclusive of Incentive Schemes")</f>
        <v>692.27327996927932</v>
      </c>
    </row>
    <row r="180" spans="2:8">
      <c r="B180" s="4" t="s">
        <v>43</v>
      </c>
      <c r="C180" s="32">
        <f>SUMIFS(Data!$D:$D,Data!$A:$A,'Summary - DNSP'!$B180,Data!$C:$C,'Summary - DNSP'!C$173,Data!$B:$B,"EBIT per customer - real return - Exclusive of Incentive Schemes")</f>
        <v>436.53491068268124</v>
      </c>
      <c r="D180" s="32">
        <f>SUMIFS(Data!$D:$D,Data!$A:$A,'Summary - DNSP'!$B180,Data!$C:$C,'Summary - DNSP'!D$173,Data!$B:$B,"EBIT per customer - real return - Exclusive of Incentive Schemes")</f>
        <v>493.10352730113038</v>
      </c>
      <c r="E180" s="32">
        <f>SUMIFS(Data!$D:$D,Data!$A:$A,'Summary - DNSP'!$B180,Data!$C:$C,'Summary - DNSP'!E$173,Data!$B:$B,"EBIT per customer - real return - Exclusive of Incentive Schemes")</f>
        <v>293.39606910563481</v>
      </c>
      <c r="F180" s="32">
        <f>SUMIFS(Data!$D:$D,Data!$A:$A,'Summary - DNSP'!$B180,Data!$C:$C,'Summary - DNSP'!F$173,Data!$B:$B,"EBIT per customer - real return - Exclusive of Incentive Schemes")</f>
        <v>234.0971182104683</v>
      </c>
      <c r="G180" s="32">
        <f>SUMIFS(Data!$D:$D,Data!$A:$A,'Summary - DNSP'!$B180,Data!$C:$C,'Summary - DNSP'!G$173,Data!$B:$B,"EBIT per customer - real return - Exclusive of Incentive Schemes")</f>
        <v>242.11064710597989</v>
      </c>
      <c r="H180" s="32">
        <f>SUMIFS(Data!$D:$D,Data!$A:$A,'Summary - DNSP'!$B180,Data!$C:$C,'Summary - DNSP'!H$173,Data!$B:$B,"EBIT per customer - real return - Exclusive of Incentive Schemes")</f>
        <v>229.10469988718413</v>
      </c>
    </row>
    <row r="181" spans="2:8">
      <c r="B181" s="4" t="s">
        <v>44</v>
      </c>
      <c r="C181" s="32">
        <f>SUMIFS(Data!$D:$D,Data!$A:$A,'Summary - DNSP'!$B181,Data!$C:$C,'Summary - DNSP'!C$173,Data!$B:$B,"EBIT per customer - real return - Exclusive of Incentive Schemes")</f>
        <v>396.28628164052554</v>
      </c>
      <c r="D181" s="32">
        <f>SUMIFS(Data!$D:$D,Data!$A:$A,'Summary - DNSP'!$B181,Data!$C:$C,'Summary - DNSP'!D$173,Data!$B:$B,"EBIT per customer - real return - Exclusive of Incentive Schemes")</f>
        <v>514.511128382675</v>
      </c>
      <c r="E181" s="32">
        <f>SUMIFS(Data!$D:$D,Data!$A:$A,'Summary - DNSP'!$B181,Data!$C:$C,'Summary - DNSP'!E$173,Data!$B:$B,"EBIT per customer - real return - Exclusive of Incentive Schemes")</f>
        <v>558.5664918364879</v>
      </c>
      <c r="F181" s="32">
        <f>SUMIFS(Data!$D:$D,Data!$A:$A,'Summary - DNSP'!$B181,Data!$C:$C,'Summary - DNSP'!F$173,Data!$B:$B,"EBIT per customer - real return - Exclusive of Incentive Schemes")</f>
        <v>396.31512188338684</v>
      </c>
      <c r="G181" s="32">
        <f>SUMIFS(Data!$D:$D,Data!$A:$A,'Summary - DNSP'!$B181,Data!$C:$C,'Summary - DNSP'!G$173,Data!$B:$B,"EBIT per customer - real return - Exclusive of Incentive Schemes")</f>
        <v>228.55696436371014</v>
      </c>
      <c r="H181" s="32">
        <f>SUMIFS(Data!$D:$D,Data!$A:$A,'Summary - DNSP'!$B181,Data!$C:$C,'Summary - DNSP'!H$173,Data!$B:$B,"EBIT per customer - real return - Exclusive of Incentive Schemes")</f>
        <v>147.56796150200066</v>
      </c>
    </row>
    <row r="182" spans="2:8">
      <c r="B182" s="4" t="s">
        <v>34</v>
      </c>
      <c r="C182" s="32">
        <f>SUMIFS(Data!$D:$D,Data!$A:$A,'Summary - DNSP'!$B182,Data!$C:$C,'Summary - DNSP'!C$173,Data!$B:$B,"EBIT per customer - real return - Exclusive of Incentive Schemes")</f>
        <v>312.39477208287877</v>
      </c>
      <c r="D182" s="32">
        <f>SUMIFS(Data!$D:$D,Data!$A:$A,'Summary - DNSP'!$B182,Data!$C:$C,'Summary - DNSP'!D$173,Data!$B:$B,"EBIT per customer - real return - Exclusive of Incentive Schemes")</f>
        <v>451.21403033308536</v>
      </c>
      <c r="E182" s="32">
        <f>SUMIFS(Data!$D:$D,Data!$A:$A,'Summary - DNSP'!$B182,Data!$C:$C,'Summary - DNSP'!E$173,Data!$B:$B,"EBIT per customer - real return - Exclusive of Incentive Schemes")</f>
        <v>203.94550273473945</v>
      </c>
      <c r="F182" s="32">
        <f>SUMIFS(Data!$D:$D,Data!$A:$A,'Summary - DNSP'!$B182,Data!$C:$C,'Summary - DNSP'!F$173,Data!$B:$B,"EBIT per customer - real return - Exclusive of Incentive Schemes")</f>
        <v>301.89382689146521</v>
      </c>
      <c r="G182" s="32">
        <f>SUMIFS(Data!$D:$D,Data!$A:$A,'Summary - DNSP'!$B182,Data!$C:$C,'Summary - DNSP'!G$173,Data!$B:$B,"EBIT per customer - real return - Exclusive of Incentive Schemes")</f>
        <v>306.64432344903912</v>
      </c>
      <c r="H182" s="32">
        <f>SUMIFS(Data!$D:$D,Data!$A:$A,'Summary - DNSP'!$B182,Data!$C:$C,'Summary - DNSP'!H$173,Data!$B:$B,"EBIT per customer - real return - Exclusive of Incentive Schemes")</f>
        <v>318.27077632312449</v>
      </c>
    </row>
    <row r="183" spans="2:8">
      <c r="B183" s="4" t="s">
        <v>35</v>
      </c>
      <c r="C183" s="32">
        <f>SUMIFS(Data!$D:$D,Data!$A:$A,'Summary - DNSP'!$B183,Data!$C:$C,'Summary - DNSP'!C$173,Data!$B:$B,"EBIT per customer - real return - Exclusive of Incentive Schemes")</f>
        <v>374.51774445474939</v>
      </c>
      <c r="D183" s="32">
        <f>SUMIFS(Data!$D:$D,Data!$A:$A,'Summary - DNSP'!$B183,Data!$C:$C,'Summary - DNSP'!D$173,Data!$B:$B,"EBIT per customer - real return - Exclusive of Incentive Schemes")</f>
        <v>450.24566343158205</v>
      </c>
      <c r="E183" s="32">
        <f>SUMIFS(Data!$D:$D,Data!$A:$A,'Summary - DNSP'!$B183,Data!$C:$C,'Summary - DNSP'!E$173,Data!$B:$B,"EBIT per customer - real return - Exclusive of Incentive Schemes")</f>
        <v>325.70351185107222</v>
      </c>
      <c r="F183" s="32">
        <f>SUMIFS(Data!$D:$D,Data!$A:$A,'Summary - DNSP'!$B183,Data!$C:$C,'Summary - DNSP'!F$173,Data!$B:$B,"EBIT per customer - real return - Exclusive of Incentive Schemes")</f>
        <v>322.72675896653942</v>
      </c>
      <c r="G183" s="32">
        <f>SUMIFS(Data!$D:$D,Data!$A:$A,'Summary - DNSP'!$B183,Data!$C:$C,'Summary - DNSP'!G$173,Data!$B:$B,"EBIT per customer - real return - Exclusive of Incentive Schemes")</f>
        <v>336.875674944845</v>
      </c>
      <c r="H183" s="32">
        <f>SUMIFS(Data!$D:$D,Data!$A:$A,'Summary - DNSP'!$B183,Data!$C:$C,'Summary - DNSP'!H$173,Data!$B:$B,"EBIT per customer - real return - Exclusive of Incentive Schemes")</f>
        <v>311.56057264781839</v>
      </c>
    </row>
    <row r="184" spans="2:8">
      <c r="B184" s="4" t="s">
        <v>41</v>
      </c>
      <c r="C184" s="32">
        <f>SUMIFS(Data!$D:$D,Data!$A:$A,'Summary - DNSP'!$B184,Data!$C:$C,'Summary - DNSP'!C$173,Data!$B:$B,"EBIT per customer - real return - Exclusive of Incentive Schemes")</f>
        <v>241.3592669009418</v>
      </c>
      <c r="D184" s="32">
        <f>SUMIFS(Data!$D:$D,Data!$A:$A,'Summary - DNSP'!$B184,Data!$C:$C,'Summary - DNSP'!D$173,Data!$B:$B,"EBIT per customer - real return - Exclusive of Incentive Schemes")</f>
        <v>319.35533438710451</v>
      </c>
      <c r="E184" s="32">
        <f>SUMIFS(Data!$D:$D,Data!$A:$A,'Summary - DNSP'!$B184,Data!$C:$C,'Summary - DNSP'!E$173,Data!$B:$B,"EBIT per customer - real return - Exclusive of Incentive Schemes")</f>
        <v>245.07887822905394</v>
      </c>
      <c r="F184" s="32">
        <f>SUMIFS(Data!$D:$D,Data!$A:$A,'Summary - DNSP'!$B184,Data!$C:$C,'Summary - DNSP'!F$173,Data!$B:$B,"EBIT per customer - real return - Exclusive of Incentive Schemes")</f>
        <v>308.57407706124172</v>
      </c>
      <c r="G184" s="32">
        <f>SUMIFS(Data!$D:$D,Data!$A:$A,'Summary - DNSP'!$B184,Data!$C:$C,'Summary - DNSP'!G$173,Data!$B:$B,"EBIT per customer - real return - Exclusive of Incentive Schemes")</f>
        <v>275.39325563415133</v>
      </c>
      <c r="H184" s="32">
        <f>SUMIFS(Data!$D:$D,Data!$A:$A,'Summary - DNSP'!$B184,Data!$C:$C,'Summary - DNSP'!H$173,Data!$B:$B,"EBIT per customer - real return - Exclusive of Incentive Schemes")</f>
        <v>182.46377280267396</v>
      </c>
    </row>
    <row r="185" spans="2:8">
      <c r="B185" s="4" t="s">
        <v>42</v>
      </c>
      <c r="C185" s="32">
        <f>SUMIFS(Data!$D:$D,Data!$A:$A,'Summary - DNSP'!$B185,Data!$C:$C,'Summary - DNSP'!C$173,Data!$B:$B,"EBIT per customer - real return - Exclusive of Incentive Schemes")</f>
        <v>326.02357961995818</v>
      </c>
      <c r="D185" s="32">
        <f>SUMIFS(Data!$D:$D,Data!$A:$A,'Summary - DNSP'!$B185,Data!$C:$C,'Summary - DNSP'!D$173,Data!$B:$B,"EBIT per customer - real return - Exclusive of Incentive Schemes")</f>
        <v>382.23881896236156</v>
      </c>
      <c r="E185" s="32">
        <f>SUMIFS(Data!$D:$D,Data!$A:$A,'Summary - DNSP'!$B185,Data!$C:$C,'Summary - DNSP'!E$173,Data!$B:$B,"EBIT per customer - real return - Exclusive of Incentive Schemes")</f>
        <v>314.87792230289369</v>
      </c>
      <c r="F185" s="32">
        <f>SUMIFS(Data!$D:$D,Data!$A:$A,'Summary - DNSP'!$B185,Data!$C:$C,'Summary - DNSP'!F$173,Data!$B:$B,"EBIT per customer - real return - Exclusive of Incentive Schemes")</f>
        <v>269.8440653373076</v>
      </c>
      <c r="G185" s="32">
        <f>SUMIFS(Data!$D:$D,Data!$A:$A,'Summary - DNSP'!$B185,Data!$C:$C,'Summary - DNSP'!G$173,Data!$B:$B,"EBIT per customer - real return - Exclusive of Incentive Schemes")</f>
        <v>239.13522892425789</v>
      </c>
      <c r="H185" s="32">
        <f>SUMIFS(Data!$D:$D,Data!$A:$A,'Summary - DNSP'!$B185,Data!$C:$C,'Summary - DNSP'!H$173,Data!$B:$B,"EBIT per customer - real return - Exclusive of Incentive Schemes")</f>
        <v>224.30905569106429</v>
      </c>
    </row>
    <row r="186" spans="2:8">
      <c r="B186" s="4" t="s">
        <v>45</v>
      </c>
      <c r="C186" s="32">
        <f>SUMIFS(Data!$D:$D,Data!$A:$A,'Summary - DNSP'!$B186,Data!$C:$C,'Summary - DNSP'!C$173,Data!$B:$B,"EBIT per customer - real return - Exclusive of Incentive Schemes")</f>
        <v>232.8114316604001</v>
      </c>
      <c r="D186" s="32">
        <f>SUMIFS(Data!$D:$D,Data!$A:$A,'Summary - DNSP'!$B186,Data!$C:$C,'Summary - DNSP'!D$173,Data!$B:$B,"EBIT per customer - real return - Exclusive of Incentive Schemes")</f>
        <v>268.8582876367534</v>
      </c>
      <c r="E186" s="32">
        <f>SUMIFS(Data!$D:$D,Data!$A:$A,'Summary - DNSP'!$B186,Data!$C:$C,'Summary - DNSP'!E$173,Data!$B:$B,"EBIT per customer - real return - Exclusive of Incentive Schemes")</f>
        <v>168.15131491822012</v>
      </c>
      <c r="F186" s="32">
        <f>SUMIFS(Data!$D:$D,Data!$A:$A,'Summary - DNSP'!$B186,Data!$C:$C,'Summary - DNSP'!F$173,Data!$B:$B,"EBIT per customer - real return - Exclusive of Incentive Schemes")</f>
        <v>213.81096111561206</v>
      </c>
      <c r="G186" s="32">
        <f>SUMIFS(Data!$D:$D,Data!$A:$A,'Summary - DNSP'!$B186,Data!$C:$C,'Summary - DNSP'!G$173,Data!$B:$B,"EBIT per customer - real return - Exclusive of Incentive Schemes")</f>
        <v>213.96036793672053</v>
      </c>
      <c r="H186" s="32">
        <f>SUMIFS(Data!$D:$D,Data!$A:$A,'Summary - DNSP'!$B186,Data!$C:$C,'Summary - DNSP'!H$173,Data!$B:$B,"EBIT per customer - real return - Exclusive of Incentive Schemes")</f>
        <v>203.56161789766998</v>
      </c>
    </row>
  </sheetData>
  <sheetProtection algorithmName="SHA-256" hashValue="ljNMOPPAsth/tSORC4e85mHJeZA/91M1YMqiAV0l4t0=" saltValue="Q5dh+sWq73F21RiIgkhjyA==" spinCount="100000" sheet="1" objects="1" scenarios="1"/>
  <mergeCells count="12">
    <mergeCell ref="B156:F156"/>
    <mergeCell ref="B172:F172"/>
    <mergeCell ref="B70:D70"/>
    <mergeCell ref="B86:D86"/>
    <mergeCell ref="B102:D102"/>
    <mergeCell ref="B122:E122"/>
    <mergeCell ref="B138:E138"/>
    <mergeCell ref="B6:H8"/>
    <mergeCell ref="B12:H14"/>
    <mergeCell ref="B20:D20"/>
    <mergeCell ref="B36:D36"/>
    <mergeCell ref="B52:D5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3"/>
  <sheetViews>
    <sheetView showGridLines="0" topLeftCell="A10" workbookViewId="0">
      <selection activeCell="C4" sqref="C4"/>
    </sheetView>
  </sheetViews>
  <sheetFormatPr defaultColWidth="9.21875" defaultRowHeight="13.8"/>
  <cols>
    <col min="1" max="1" width="9.21875" style="8"/>
    <col min="2" max="2" width="67.5546875" style="8" bestFit="1" customWidth="1"/>
    <col min="3" max="8" width="25.77734375" style="8" customWidth="1"/>
    <col min="9" max="9" width="9.21875" style="8"/>
    <col min="10" max="10" width="10.77734375" style="8" bestFit="1" customWidth="1"/>
    <col min="11" max="16384" width="9.21875" style="8"/>
  </cols>
  <sheetData>
    <row r="2" spans="2:8" ht="21.6" thickBot="1">
      <c r="B2" s="39" t="s">
        <v>142</v>
      </c>
      <c r="C2" s="39"/>
      <c r="D2" s="39"/>
      <c r="E2" s="39"/>
      <c r="F2" s="39"/>
      <c r="G2" s="39"/>
      <c r="H2" s="39"/>
    </row>
    <row r="4" spans="2:8" ht="15" thickBot="1">
      <c r="B4" s="6" t="s">
        <v>46</v>
      </c>
      <c r="C4" s="7" t="s">
        <v>38</v>
      </c>
      <c r="E4" s="52"/>
      <c r="F4" s="52"/>
      <c r="G4" s="52"/>
      <c r="H4" s="52"/>
    </row>
    <row r="5" spans="2:8" ht="14.4">
      <c r="C5" s="9"/>
      <c r="E5" s="52"/>
      <c r="F5" s="52"/>
      <c r="G5" s="52"/>
      <c r="H5" s="52"/>
    </row>
    <row r="6" spans="2:8" ht="14.4">
      <c r="B6" s="33" t="s">
        <v>123</v>
      </c>
      <c r="C6" s="7" t="s">
        <v>61</v>
      </c>
      <c r="D6"/>
      <c r="E6" s="52"/>
      <c r="F6" s="52"/>
      <c r="G6" s="52"/>
      <c r="H6" s="52"/>
    </row>
    <row r="7" spans="2:8" ht="14.4">
      <c r="B7" s="28"/>
      <c r="C7"/>
      <c r="D7"/>
      <c r="E7"/>
      <c r="F7"/>
      <c r="G7"/>
      <c r="H7"/>
    </row>
    <row r="8" spans="2:8" ht="15" customHeight="1">
      <c r="B8" s="33" t="s">
        <v>124</v>
      </c>
      <c r="C8" s="7" t="s">
        <v>62</v>
      </c>
      <c r="D8"/>
      <c r="E8"/>
      <c r="F8"/>
      <c r="G8"/>
      <c r="H8"/>
    </row>
    <row r="9" spans="2:8" ht="15" customHeight="1">
      <c r="B9" s="28"/>
      <c r="C9" s="28"/>
      <c r="D9" s="52"/>
      <c r="E9" s="52"/>
      <c r="F9" s="52"/>
      <c r="G9" s="52"/>
      <c r="H9" s="52"/>
    </row>
    <row r="10" spans="2:8" ht="15" customHeight="1">
      <c r="B10" s="115" t="s">
        <v>139</v>
      </c>
      <c r="C10" s="116"/>
      <c r="D10" s="116"/>
      <c r="E10" s="116"/>
      <c r="F10" s="116"/>
      <c r="G10" s="116"/>
      <c r="H10" s="117"/>
    </row>
    <row r="11" spans="2:8" ht="15" customHeight="1">
      <c r="B11" s="118"/>
      <c r="C11" s="119"/>
      <c r="D11" s="119"/>
      <c r="E11" s="119"/>
      <c r="F11" s="119"/>
      <c r="G11" s="119"/>
      <c r="H11" s="120"/>
    </row>
    <row r="12" spans="2:8" ht="15" customHeight="1">
      <c r="B12" s="121"/>
      <c r="C12" s="122"/>
      <c r="D12" s="122"/>
      <c r="E12" s="122"/>
      <c r="F12" s="122"/>
      <c r="G12" s="122"/>
      <c r="H12" s="123"/>
    </row>
    <row r="14" spans="2:8" ht="18.600000000000001" thickBot="1">
      <c r="B14" s="26" t="s">
        <v>84</v>
      </c>
      <c r="C14" s="26"/>
      <c r="D14" s="26"/>
      <c r="E14" s="26"/>
      <c r="F14" s="26"/>
      <c r="G14" s="26"/>
      <c r="H14" s="26"/>
    </row>
    <row r="16" spans="2:8" ht="14.4" thickBot="1">
      <c r="B16" s="91" t="s">
        <v>130</v>
      </c>
      <c r="C16" s="10">
        <v>2014</v>
      </c>
      <c r="D16" s="10">
        <v>2015</v>
      </c>
      <c r="E16" s="10">
        <v>2016</v>
      </c>
      <c r="F16" s="10">
        <v>2017</v>
      </c>
      <c r="G16" s="10">
        <v>2018</v>
      </c>
      <c r="H16" s="10">
        <v>2019</v>
      </c>
    </row>
    <row r="17" spans="2:8">
      <c r="B17" s="92" t="s">
        <v>85</v>
      </c>
      <c r="C17" s="45">
        <f>IF($C$6="Inclusive", C68/C93, C68/C94)</f>
        <v>7.2067891890655003E-2</v>
      </c>
      <c r="D17" s="45">
        <f t="shared" ref="D17:H17" si="0">IF($C$6="Inclusive", D68/D93, D68/D94)</f>
        <v>8.7936576732834268E-2</v>
      </c>
      <c r="E17" s="45">
        <f t="shared" si="0"/>
        <v>6.4157951121200762E-2</v>
      </c>
      <c r="F17" s="45">
        <f t="shared" si="0"/>
        <v>7.4577353391544726E-2</v>
      </c>
      <c r="G17" s="45">
        <f t="shared" si="0"/>
        <v>5.2427569969521699E-2</v>
      </c>
      <c r="H17" s="45">
        <f t="shared" si="0"/>
        <v>4.5901439002569953E-2</v>
      </c>
    </row>
    <row r="18" spans="2:8">
      <c r="B18" s="92" t="s">
        <v>86</v>
      </c>
      <c r="C18" s="25">
        <f>IF($C$6="Exclusive",SUMIFS(Data!$D:$D,Data!$A:$A,'Profitability - DNSP'!$C$4,Data!$B:$B,"pre-tax real wacc",Data!$C:$C,'Profitability - DNSP'!C$16),SUMIFS(Data!$D:$D,Data!$A:$A,'Profitability - DNSP'!$C$4,Data!$B:$B,"pre-tax nominal wacc",Data!$C:$C,'Profitability - DNSP'!C$16))</f>
        <v>7.8887446580922005E-2</v>
      </c>
      <c r="D18" s="25">
        <f>IF($C$6="Exclusive",SUMIFS(Data!$D:$D,Data!$A:$A,'Profitability - DNSP'!$C$4,Data!$B:$B,"pre-tax real wacc",Data!$C:$C,'Profitability - DNSP'!D$16),SUMIFS(Data!$D:$D,Data!$A:$A,'Profitability - DNSP'!$C$4,Data!$B:$B,"pre-tax nominal wacc",Data!$C:$C,'Profitability - DNSP'!D$16))</f>
        <v>7.8887446580922005E-2</v>
      </c>
      <c r="E18" s="25">
        <f>IF($C$6="Exclusive",SUMIFS(Data!$D:$D,Data!$A:$A,'Profitability - DNSP'!$C$4,Data!$B:$B,"pre-tax real wacc",Data!$C:$C,'Profitability - DNSP'!E$16),SUMIFS(Data!$D:$D,Data!$A:$A,'Profitability - DNSP'!$C$4,Data!$B:$B,"pre-tax nominal wacc",Data!$C:$C,'Profitability - DNSP'!E$16))</f>
        <v>3.9444830159523998E-2</v>
      </c>
      <c r="F18" s="25">
        <f>IF($C$6="Exclusive",SUMIFS(Data!$D:$D,Data!$A:$A,'Profitability - DNSP'!$C$4,Data!$B:$B,"pre-tax real wacc",Data!$C:$C,'Profitability - DNSP'!F$16),SUMIFS(Data!$D:$D,Data!$A:$A,'Profitability - DNSP'!$C$4,Data!$B:$B,"pre-tax nominal wacc",Data!$C:$C,'Profitability - DNSP'!F$16))</f>
        <v>3.9747044764464001E-2</v>
      </c>
      <c r="G18" s="25">
        <f>IF($C$6="Exclusive",SUMIFS(Data!$D:$D,Data!$A:$A,'Profitability - DNSP'!$C$4,Data!$B:$B,"pre-tax real wacc",Data!$C:$C,'Profitability - DNSP'!G$16),SUMIFS(Data!$D:$D,Data!$A:$A,'Profitability - DNSP'!$C$4,Data!$B:$B,"pre-tax nominal wacc",Data!$C:$C,'Profitability - DNSP'!G$16))</f>
        <v>3.9804586810553003E-2</v>
      </c>
      <c r="H18" s="25">
        <f>IF($C$6="Exclusive",SUMIFS(Data!$D:$D,Data!$A:$A,'Profitability - DNSP'!$C$4,Data!$B:$B,"pre-tax real wacc",Data!$C:$C,'Profitability - DNSP'!H$16),SUMIFS(Data!$D:$D,Data!$A:$A,'Profitability - DNSP'!$C$4,Data!$B:$B,"pre-tax nominal wacc",Data!$C:$C,'Profitability - DNSP'!H$16))</f>
        <v>3.9511924142355E-2</v>
      </c>
    </row>
    <row r="19" spans="2:8" ht="14.4" thickBot="1">
      <c r="B19" s="93" t="s">
        <v>122</v>
      </c>
      <c r="C19" s="22">
        <f t="shared" ref="C19:H19" si="1">C17-C18</f>
        <v>-6.8195546902670018E-3</v>
      </c>
      <c r="D19" s="22">
        <f t="shared" si="1"/>
        <v>9.049130151912263E-3</v>
      </c>
      <c r="E19" s="22">
        <f t="shared" si="1"/>
        <v>2.4713120961676764E-2</v>
      </c>
      <c r="F19" s="22">
        <f t="shared" si="1"/>
        <v>3.4830308627080725E-2</v>
      </c>
      <c r="G19" s="22">
        <f t="shared" si="1"/>
        <v>1.2622983158968697E-2</v>
      </c>
      <c r="H19" s="22">
        <f t="shared" si="1"/>
        <v>6.3895148602149537E-3</v>
      </c>
    </row>
    <row r="21" spans="2:8" ht="14.4" thickBot="1">
      <c r="B21" s="6" t="s">
        <v>81</v>
      </c>
      <c r="C21" s="24">
        <f t="shared" ref="C21:H21" si="2">C68/C87</f>
        <v>983.0991718752864</v>
      </c>
      <c r="D21" s="24">
        <f t="shared" si="2"/>
        <v>1247.8721613006544</v>
      </c>
      <c r="E21" s="24">
        <f t="shared" si="2"/>
        <v>928.19627943906983</v>
      </c>
      <c r="F21" s="24">
        <f t="shared" si="2"/>
        <v>1108.7203758741948</v>
      </c>
      <c r="G21" s="24">
        <f t="shared" si="2"/>
        <v>793.84083791116473</v>
      </c>
      <c r="H21" s="24">
        <f t="shared" si="2"/>
        <v>707.60503078722377</v>
      </c>
    </row>
    <row r="24" spans="2:8" ht="18.600000000000001" thickBot="1">
      <c r="B24" s="26" t="s">
        <v>87</v>
      </c>
      <c r="C24" s="26"/>
      <c r="D24" s="26"/>
      <c r="E24" s="26"/>
      <c r="F24" s="26"/>
      <c r="G24" s="26"/>
      <c r="H24" s="26"/>
    </row>
    <row r="26" spans="2:8" ht="14.4" thickBot="1">
      <c r="B26" s="6" t="s">
        <v>18</v>
      </c>
      <c r="C26" s="10">
        <v>2014</v>
      </c>
      <c r="D26" s="10">
        <v>2015</v>
      </c>
      <c r="E26" s="10">
        <v>2016</v>
      </c>
      <c r="F26" s="10">
        <v>2017</v>
      </c>
      <c r="G26" s="10">
        <v>2018</v>
      </c>
      <c r="H26" s="10">
        <v>2019</v>
      </c>
    </row>
    <row r="27" spans="2:8">
      <c r="B27" s="8" t="s">
        <v>0</v>
      </c>
      <c r="C27" s="11">
        <f>SUMIFS(Data!$D:$D,Data!$A:$A,'Profitability - DNSP'!$C$4,Data!$B:$B,'Profitability - DNSP'!$B27,Data!$C:$C,'Profitability - DNSP'!C$26)-IF($C$8="Exclusive",C$79,0)</f>
        <v>1533213700</v>
      </c>
      <c r="D27" s="11">
        <f>SUMIFS(Data!$D:$D,Data!$A:$A,'Profitability - DNSP'!$C$4,Data!$B:$B,'Profitability - DNSP'!$B27,Data!$C:$C,'Profitability - DNSP'!D$26)-IF($C$8="Exclusive",D$79,0)</f>
        <v>1772686338</v>
      </c>
      <c r="E27" s="11">
        <f>SUMIFS(Data!$D:$D,Data!$A:$A,'Profitability - DNSP'!$C$4,Data!$B:$B,'Profitability - DNSP'!$B27,Data!$C:$C,'Profitability - DNSP'!E$26)-IF($C$8="Exclusive",E$79,0)</f>
        <v>1447653419</v>
      </c>
      <c r="F27" s="11">
        <f>SUMIFS(Data!$D:$D,Data!$A:$A,'Profitability - DNSP'!$C$4,Data!$B:$B,'Profitability - DNSP'!$B27,Data!$C:$C,'Profitability - DNSP'!F$26)-IF($C$8="Exclusive",F$79,0)</f>
        <v>1500905752</v>
      </c>
      <c r="G27" s="11">
        <f>SUMIFS(Data!$D:$D,Data!$A:$A,'Profitability - DNSP'!$C$4,Data!$B:$B,'Profitability - DNSP'!$B27,Data!$C:$C,'Profitability - DNSP'!G$26)-IF($C$8="Exclusive",G$79,0)</f>
        <v>1360225218</v>
      </c>
      <c r="H27" s="11">
        <f>SUMIFS(Data!$D:$D,Data!$A:$A,'Profitability - DNSP'!$C$4,Data!$B:$B,'Profitability - DNSP'!$B27,Data!$C:$C,'Profitability - DNSP'!H$26)-IF($C$8="Exclusive",H$79,0)</f>
        <v>1309118440</v>
      </c>
    </row>
    <row r="28" spans="2:8">
      <c r="B28" s="8" t="s">
        <v>1</v>
      </c>
      <c r="C28" s="11">
        <f>SUMIFS(Data!$D:$D,Data!$A:$A,'Profitability - DNSP'!$C$4,Data!$B:$B,'Profitability - DNSP'!$B28,Data!$C:$C,'Profitability - DNSP'!C$26)</f>
        <v>330426000</v>
      </c>
      <c r="D28" s="11">
        <f>SUMIFS(Data!$D:$D,Data!$A:$A,'Profitability - DNSP'!$C$4,Data!$B:$B,'Profitability - DNSP'!$B28,Data!$C:$C,'Profitability - DNSP'!D$26)</f>
        <v>313599081</v>
      </c>
      <c r="E28" s="11">
        <f>SUMIFS(Data!$D:$D,Data!$A:$A,'Profitability - DNSP'!$C$4,Data!$B:$B,'Profitability - DNSP'!$B28,Data!$C:$C,'Profitability - DNSP'!E$26)</f>
        <v>368569646</v>
      </c>
      <c r="F28" s="11">
        <f>SUMIFS(Data!$D:$D,Data!$A:$A,'Profitability - DNSP'!$C$4,Data!$B:$B,'Profitability - DNSP'!$B28,Data!$C:$C,'Profitability - DNSP'!F$26)</f>
        <v>391134673</v>
      </c>
      <c r="G28" s="11">
        <f>SUMIFS(Data!$D:$D,Data!$A:$A,'Profitability - DNSP'!$C$4,Data!$B:$B,'Profitability - DNSP'!$B28,Data!$C:$C,'Profitability - DNSP'!G$26)</f>
        <v>258984041</v>
      </c>
      <c r="H28" s="11">
        <f>SUMIFS(Data!$D:$D,Data!$A:$A,'Profitability - DNSP'!$C$4,Data!$B:$B,'Profitability - DNSP'!$B28,Data!$C:$C,'Profitability - DNSP'!H$26)</f>
        <v>252531312</v>
      </c>
    </row>
    <row r="29" spans="2:8">
      <c r="B29" s="8" t="s">
        <v>2</v>
      </c>
      <c r="C29" s="11">
        <f>SUMIFS(Data!$D:$D,Data!$A:$A,'Profitability - DNSP'!$C$4,Data!$B:$B,'Profitability - DNSP'!$B29,Data!$C:$C,'Profitability - DNSP'!C$26)</f>
        <v>5694000</v>
      </c>
      <c r="D29" s="11">
        <f>SUMIFS(Data!$D:$D,Data!$A:$A,'Profitability - DNSP'!$C$4,Data!$B:$B,'Profitability - DNSP'!$B29,Data!$C:$C,'Profitability - DNSP'!D$26)</f>
        <v>5563372</v>
      </c>
      <c r="E29" s="11">
        <f>SUMIFS(Data!$D:$D,Data!$A:$A,'Profitability - DNSP'!$C$4,Data!$B:$B,'Profitability - DNSP'!$B29,Data!$C:$C,'Profitability - DNSP'!E$26)</f>
        <v>4218967</v>
      </c>
      <c r="F29" s="11">
        <f>SUMIFS(Data!$D:$D,Data!$A:$A,'Profitability - DNSP'!$C$4,Data!$B:$B,'Profitability - DNSP'!$B29,Data!$C:$C,'Profitability - DNSP'!F$26)</f>
        <v>5425916</v>
      </c>
      <c r="G29" s="11">
        <f>SUMIFS(Data!$D:$D,Data!$A:$A,'Profitability - DNSP'!$C$4,Data!$B:$B,'Profitability - DNSP'!$B29,Data!$C:$C,'Profitability - DNSP'!G$26)</f>
        <v>4893157</v>
      </c>
      <c r="H29" s="11">
        <f>SUMIFS(Data!$D:$D,Data!$A:$A,'Profitability - DNSP'!$C$4,Data!$B:$B,'Profitability - DNSP'!$B29,Data!$C:$C,'Profitability - DNSP'!H$26)</f>
        <v>4477169</v>
      </c>
    </row>
    <row r="30" spans="2:8">
      <c r="B30" s="8" t="s">
        <v>3</v>
      </c>
      <c r="C30" s="11">
        <f>SUMIFS(Data!$D:$D,Data!$A:$A,'Profitability - DNSP'!$C$4,Data!$B:$B,'Profitability - DNSP'!$B30,Data!$C:$C,'Profitability - DNSP'!C$26)</f>
        <v>0</v>
      </c>
      <c r="D30" s="11">
        <f>SUMIFS(Data!$D:$D,Data!$A:$A,'Profitability - DNSP'!$C$4,Data!$B:$B,'Profitability - DNSP'!$B30,Data!$C:$C,'Profitability - DNSP'!D$26)</f>
        <v>0</v>
      </c>
      <c r="E30" s="11">
        <f>SUMIFS(Data!$D:$D,Data!$A:$A,'Profitability - DNSP'!$C$4,Data!$B:$B,'Profitability - DNSP'!$B30,Data!$C:$C,'Profitability - DNSP'!E$26)</f>
        <v>114064227</v>
      </c>
      <c r="F30" s="11">
        <f>SUMIFS(Data!$D:$D,Data!$A:$A,'Profitability - DNSP'!$C$4,Data!$B:$B,'Profitability - DNSP'!$B30,Data!$C:$C,'Profitability - DNSP'!F$26)</f>
        <v>106770522</v>
      </c>
      <c r="G30" s="11">
        <f>SUMIFS(Data!$D:$D,Data!$A:$A,'Profitability - DNSP'!$C$4,Data!$B:$B,'Profitability - DNSP'!$B30,Data!$C:$C,'Profitability - DNSP'!G$26)</f>
        <v>93551260</v>
      </c>
      <c r="H30" s="11">
        <f>SUMIFS(Data!$D:$D,Data!$A:$A,'Profitability - DNSP'!$C$4,Data!$B:$B,'Profitability - DNSP'!$B30,Data!$C:$C,'Profitability - DNSP'!H$26)</f>
        <v>88220691</v>
      </c>
    </row>
    <row r="31" spans="2:8">
      <c r="B31" s="8" t="s">
        <v>4</v>
      </c>
      <c r="C31" s="11">
        <f>SUMIFS(Data!$D:$D,Data!$A:$A,'Profitability - DNSP'!$C$4,Data!$B:$B,'Profitability - DNSP'!$B31,Data!$C:$C,'Profitability - DNSP'!C$26)</f>
        <v>6372400</v>
      </c>
      <c r="D31" s="11">
        <f>SUMIFS(Data!$D:$D,Data!$A:$A,'Profitability - DNSP'!$C$4,Data!$B:$B,'Profitability - DNSP'!$B31,Data!$C:$C,'Profitability - DNSP'!D$26)</f>
        <v>0</v>
      </c>
      <c r="E31" s="11">
        <f>SUMIFS(Data!$D:$D,Data!$A:$A,'Profitability - DNSP'!$C$4,Data!$B:$B,'Profitability - DNSP'!$B31,Data!$C:$C,'Profitability - DNSP'!E$26)</f>
        <v>0</v>
      </c>
      <c r="F31" s="11">
        <f>SUMIFS(Data!$D:$D,Data!$A:$A,'Profitability - DNSP'!$C$4,Data!$B:$B,'Profitability - DNSP'!$B31,Data!$C:$C,'Profitability - DNSP'!F$26)</f>
        <v>0</v>
      </c>
      <c r="G31" s="11">
        <f>SUMIFS(Data!$D:$D,Data!$A:$A,'Profitability - DNSP'!$C$4,Data!$B:$B,'Profitability - DNSP'!$B31,Data!$C:$C,'Profitability - DNSP'!G$26)</f>
        <v>0</v>
      </c>
      <c r="H31" s="11">
        <f>SUMIFS(Data!$D:$D,Data!$A:$A,'Profitability - DNSP'!$C$4,Data!$B:$B,'Profitability - DNSP'!$B31,Data!$C:$C,'Profitability - DNSP'!H$26)</f>
        <v>0</v>
      </c>
    </row>
    <row r="32" spans="2:8" ht="14.4" thickBot="1">
      <c r="B32" s="12" t="s">
        <v>5</v>
      </c>
      <c r="C32" s="13">
        <f t="shared" ref="C32:H32" si="3">SUM(C27:C31)</f>
        <v>1875706100</v>
      </c>
      <c r="D32" s="13">
        <f t="shared" si="3"/>
        <v>2091848791</v>
      </c>
      <c r="E32" s="13">
        <f t="shared" si="3"/>
        <v>1934506259</v>
      </c>
      <c r="F32" s="13">
        <f t="shared" si="3"/>
        <v>2004236863</v>
      </c>
      <c r="G32" s="13">
        <f t="shared" si="3"/>
        <v>1717653676</v>
      </c>
      <c r="H32" s="13">
        <f t="shared" si="3"/>
        <v>1654347612</v>
      </c>
    </row>
    <row r="33" spans="2:8">
      <c r="C33" s="14"/>
      <c r="D33" s="14"/>
      <c r="E33" s="14"/>
      <c r="F33" s="14"/>
      <c r="G33" s="14"/>
      <c r="H33" s="14"/>
    </row>
    <row r="34" spans="2:8">
      <c r="B34" s="127" t="s">
        <v>64</v>
      </c>
      <c r="C34" s="128"/>
      <c r="D34" s="128"/>
      <c r="E34" s="128"/>
      <c r="F34" s="128"/>
      <c r="G34" s="128"/>
      <c r="H34" s="129"/>
    </row>
    <row r="35" spans="2:8">
      <c r="B35" s="130"/>
      <c r="C35" s="131"/>
      <c r="D35" s="131"/>
      <c r="E35" s="131"/>
      <c r="F35" s="131"/>
      <c r="G35" s="131"/>
      <c r="H35" s="132"/>
    </row>
    <row r="36" spans="2:8">
      <c r="C36" s="14"/>
      <c r="D36" s="14"/>
      <c r="E36" s="14"/>
      <c r="F36" s="14"/>
      <c r="G36" s="14"/>
      <c r="H36" s="14"/>
    </row>
    <row r="37" spans="2:8" ht="14.4" thickBot="1">
      <c r="B37" s="6" t="s">
        <v>6</v>
      </c>
      <c r="C37" s="10">
        <v>2014</v>
      </c>
      <c r="D37" s="10">
        <v>2015</v>
      </c>
      <c r="E37" s="10">
        <v>2016</v>
      </c>
      <c r="F37" s="10">
        <v>2017</v>
      </c>
      <c r="G37" s="10">
        <v>2018</v>
      </c>
      <c r="H37" s="10">
        <v>2019</v>
      </c>
    </row>
    <row r="38" spans="2:8">
      <c r="B38" s="8" t="s">
        <v>7</v>
      </c>
      <c r="C38" s="11">
        <f>SUMIFS(Data!$D:$D,Data!$A:$A,'Profitability - DNSP'!$C$4,Data!$B:$B,'Profitability - DNSP'!$B38,Data!$C:$C,'Profitability - DNSP'!C$37)</f>
        <v>324288382</v>
      </c>
      <c r="D38" s="11">
        <f>SUMIFS(Data!$D:$D,Data!$A:$A,'Profitability - DNSP'!$C$4,Data!$B:$B,'Profitability - DNSP'!$B38,Data!$C:$C,'Profitability - DNSP'!D$37)</f>
        <v>315201990</v>
      </c>
      <c r="E38" s="11">
        <f>SUMIFS(Data!$D:$D,Data!$A:$A,'Profitability - DNSP'!$C$4,Data!$B:$B,'Profitability - DNSP'!$B38,Data!$C:$C,'Profitability - DNSP'!E$37)</f>
        <v>347580516</v>
      </c>
      <c r="F38" s="11">
        <f>SUMIFS(Data!$D:$D,Data!$A:$A,'Profitability - DNSP'!$C$4,Data!$B:$B,'Profitability - DNSP'!$B38,Data!$C:$C,'Profitability - DNSP'!F$37)</f>
        <v>378570532</v>
      </c>
      <c r="G38" s="11">
        <f>SUMIFS(Data!$D:$D,Data!$A:$A,'Profitability - DNSP'!$C$4,Data!$B:$B,'Profitability - DNSP'!$B38,Data!$C:$C,'Profitability - DNSP'!G$37)</f>
        <v>270564690</v>
      </c>
      <c r="H38" s="11">
        <f>SUMIFS(Data!$D:$D,Data!$A:$A,'Profitability - DNSP'!$C$4,Data!$B:$B,'Profitability - DNSP'!$B38,Data!$C:$C,'Profitability - DNSP'!H$37)</f>
        <v>246627485</v>
      </c>
    </row>
    <row r="39" spans="2:8">
      <c r="B39" s="8" t="s">
        <v>8</v>
      </c>
      <c r="C39" s="11">
        <f>SUMIFS(Data!$D:$D,Data!$A:$A,'Profitability - DNSP'!$C$4,Data!$B:$B,'Profitability - DNSP'!$B39,Data!$C:$C,'Profitability - DNSP'!C$37)</f>
        <v>0</v>
      </c>
      <c r="D39" s="11">
        <f>SUMIFS(Data!$D:$D,Data!$A:$A,'Profitability - DNSP'!$C$4,Data!$B:$B,'Profitability - DNSP'!$B39,Data!$C:$C,'Profitability - DNSP'!D$37)</f>
        <v>0</v>
      </c>
      <c r="E39" s="11">
        <f>SUMIFS(Data!$D:$D,Data!$A:$A,'Profitability - DNSP'!$C$4,Data!$B:$B,'Profitability - DNSP'!$B39,Data!$C:$C,'Profitability - DNSP'!E$37)</f>
        <v>2072439</v>
      </c>
      <c r="F39" s="11">
        <f>SUMIFS(Data!$D:$D,Data!$A:$A,'Profitability - DNSP'!$C$4,Data!$B:$B,'Profitability - DNSP'!$B39,Data!$C:$C,'Profitability - DNSP'!F$37)</f>
        <v>3138605</v>
      </c>
      <c r="G39" s="11">
        <f>SUMIFS(Data!$D:$D,Data!$A:$A,'Profitability - DNSP'!$C$4,Data!$B:$B,'Profitability - DNSP'!$B39,Data!$C:$C,'Profitability - DNSP'!G$37)</f>
        <v>1929638</v>
      </c>
      <c r="H39" s="11">
        <f>SUMIFS(Data!$D:$D,Data!$A:$A,'Profitability - DNSP'!$C$4,Data!$B:$B,'Profitability - DNSP'!$B39,Data!$C:$C,'Profitability - DNSP'!H$37)</f>
        <v>2234695</v>
      </c>
    </row>
    <row r="40" spans="2:8">
      <c r="B40" s="8" t="s">
        <v>9</v>
      </c>
      <c r="C40" s="11">
        <f>SUMIFS(Data!$D:$D,Data!$A:$A,'Profitability - DNSP'!$C$4,Data!$B:$B,'Profitability - DNSP'!$B40,Data!$C:$C,'Profitability - DNSP'!C$37)</f>
        <v>3366862</v>
      </c>
      <c r="D40" s="11">
        <f>SUMIFS(Data!$D:$D,Data!$A:$A,'Profitability - DNSP'!$C$4,Data!$B:$B,'Profitability - DNSP'!$B40,Data!$C:$C,'Profitability - DNSP'!D$37)</f>
        <v>5739130</v>
      </c>
      <c r="E40" s="11">
        <f>SUMIFS(Data!$D:$D,Data!$A:$A,'Profitability - DNSP'!$C$4,Data!$B:$B,'Profitability - DNSP'!$B40,Data!$C:$C,'Profitability - DNSP'!E$37)</f>
        <v>6293589</v>
      </c>
      <c r="F40" s="11">
        <f>SUMIFS(Data!$D:$D,Data!$A:$A,'Profitability - DNSP'!$C$4,Data!$B:$B,'Profitability - DNSP'!$B40,Data!$C:$C,'Profitability - DNSP'!F$37)</f>
        <v>5259435</v>
      </c>
      <c r="G40" s="11">
        <f>SUMIFS(Data!$D:$D,Data!$A:$A,'Profitability - DNSP'!$C$4,Data!$B:$B,'Profitability - DNSP'!$B40,Data!$C:$C,'Profitability - DNSP'!G$37)</f>
        <v>5656661</v>
      </c>
      <c r="H40" s="11">
        <f>SUMIFS(Data!$D:$D,Data!$A:$A,'Profitability - DNSP'!$C$4,Data!$B:$B,'Profitability - DNSP'!$B40,Data!$C:$C,'Profitability - DNSP'!H$37)</f>
        <v>4188945</v>
      </c>
    </row>
    <row r="41" spans="2:8">
      <c r="B41" s="8" t="s">
        <v>10</v>
      </c>
      <c r="C41" s="11">
        <f>SUMIFS(Data!$D:$D,Data!$A:$A,'Profitability - DNSP'!$C$4,Data!$B:$B,'Profitability - DNSP'!$B41,Data!$C:$C,'Profitability - DNSP'!C$37)</f>
        <v>0</v>
      </c>
      <c r="D41" s="11">
        <f>SUMIFS(Data!$D:$D,Data!$A:$A,'Profitability - DNSP'!$C$4,Data!$B:$B,'Profitability - DNSP'!$B41,Data!$C:$C,'Profitability - DNSP'!D$37)</f>
        <v>0</v>
      </c>
      <c r="E41" s="11">
        <f>SUMIFS(Data!$D:$D,Data!$A:$A,'Profitability - DNSP'!$C$4,Data!$B:$B,'Profitability - DNSP'!$B41,Data!$C:$C,'Profitability - DNSP'!E$37)</f>
        <v>109121884</v>
      </c>
      <c r="F41" s="11">
        <f>SUMIFS(Data!$D:$D,Data!$A:$A,'Profitability - DNSP'!$C$4,Data!$B:$B,'Profitability - DNSP'!$B41,Data!$C:$C,'Profitability - DNSP'!F$37)</f>
        <v>100237240</v>
      </c>
      <c r="G41" s="11">
        <f>SUMIFS(Data!$D:$D,Data!$A:$A,'Profitability - DNSP'!$C$4,Data!$B:$B,'Profitability - DNSP'!$B41,Data!$C:$C,'Profitability - DNSP'!G$37)</f>
        <v>99862105</v>
      </c>
      <c r="H41" s="11">
        <f>SUMIFS(Data!$D:$D,Data!$A:$A,'Profitability - DNSP'!$C$4,Data!$B:$B,'Profitability - DNSP'!$B41,Data!$C:$C,'Profitability - DNSP'!H$37)</f>
        <v>94922178</v>
      </c>
    </row>
    <row r="42" spans="2:8" ht="14.4" thickBot="1">
      <c r="B42" s="12" t="s">
        <v>55</v>
      </c>
      <c r="C42" s="13">
        <f t="shared" ref="C42:H42" si="4">SUM(C38:C41)</f>
        <v>327655244</v>
      </c>
      <c r="D42" s="13">
        <f t="shared" si="4"/>
        <v>320941120</v>
      </c>
      <c r="E42" s="13">
        <f t="shared" si="4"/>
        <v>465068428</v>
      </c>
      <c r="F42" s="13">
        <f t="shared" si="4"/>
        <v>487205812</v>
      </c>
      <c r="G42" s="13">
        <f t="shared" si="4"/>
        <v>378013094</v>
      </c>
      <c r="H42" s="13">
        <f t="shared" si="4"/>
        <v>347973303</v>
      </c>
    </row>
    <row r="43" spans="2:8">
      <c r="C43" s="14"/>
      <c r="D43" s="14"/>
      <c r="E43" s="14"/>
      <c r="F43" s="14"/>
      <c r="G43" s="14"/>
      <c r="H43" s="14"/>
    </row>
    <row r="44" spans="2:8">
      <c r="B44" s="127" t="s">
        <v>64</v>
      </c>
      <c r="C44" s="128"/>
      <c r="D44" s="128"/>
      <c r="E44" s="128"/>
      <c r="F44" s="128"/>
      <c r="G44" s="128"/>
      <c r="H44" s="129"/>
    </row>
    <row r="45" spans="2:8">
      <c r="B45" s="130"/>
      <c r="C45" s="131"/>
      <c r="D45" s="131"/>
      <c r="E45" s="131"/>
      <c r="F45" s="131"/>
      <c r="G45" s="131"/>
      <c r="H45" s="132"/>
    </row>
    <row r="46" spans="2:8">
      <c r="C46" s="14"/>
      <c r="D46" s="14"/>
      <c r="E46" s="14"/>
      <c r="F46" s="14"/>
      <c r="G46" s="14"/>
      <c r="H46" s="14"/>
    </row>
    <row r="47" spans="2:8" ht="14.4" thickBot="1">
      <c r="B47" s="6" t="s">
        <v>12</v>
      </c>
      <c r="C47" s="13">
        <f t="shared" ref="C47:H47" si="5">C32-C42</f>
        <v>1548050856</v>
      </c>
      <c r="D47" s="13">
        <f t="shared" si="5"/>
        <v>1770907671</v>
      </c>
      <c r="E47" s="13">
        <f t="shared" si="5"/>
        <v>1469437831</v>
      </c>
      <c r="F47" s="13">
        <f t="shared" si="5"/>
        <v>1517031051</v>
      </c>
      <c r="G47" s="13">
        <f t="shared" si="5"/>
        <v>1339640582</v>
      </c>
      <c r="H47" s="13">
        <f t="shared" si="5"/>
        <v>1306374309</v>
      </c>
    </row>
    <row r="48" spans="2:8">
      <c r="C48" s="14"/>
      <c r="D48" s="14"/>
      <c r="E48" s="14"/>
      <c r="F48" s="14"/>
      <c r="G48" s="14"/>
      <c r="H48" s="14"/>
    </row>
    <row r="49" spans="2:11" ht="14.4" thickBot="1">
      <c r="B49" s="6" t="s">
        <v>19</v>
      </c>
      <c r="C49" s="10">
        <v>2014</v>
      </c>
      <c r="D49" s="10">
        <v>2015</v>
      </c>
      <c r="E49" s="10">
        <v>2016</v>
      </c>
      <c r="F49" s="10">
        <v>2017</v>
      </c>
      <c r="G49" s="10">
        <v>2018</v>
      </c>
      <c r="H49" s="10">
        <v>2019</v>
      </c>
    </row>
    <row r="50" spans="2:11">
      <c r="B50" s="8" t="s">
        <v>103</v>
      </c>
      <c r="C50" s="11">
        <f>SUMIFS(Data!$D:$D,Data!$A:$A,'Profitability - DNSP'!$C$4,Data!$B:$B,'Profitability - DNSP'!$B50,Data!$C:$C,'Profitability - DNSP'!C$49)</f>
        <v>107206000</v>
      </c>
      <c r="D50" s="11">
        <f>SUMIFS(Data!$D:$D,Data!$A:$A,'Profitability - DNSP'!$C$4,Data!$B:$B,'Profitability - DNSP'!$B50,Data!$C:$C,'Profitability - DNSP'!D$49)</f>
        <v>108285000</v>
      </c>
      <c r="E50" s="11">
        <f>SUMIFS(Data!$D:$D,Data!$A:$A,'Profitability - DNSP'!$C$4,Data!$B:$B,'Profitability - DNSP'!$B50,Data!$C:$C,'Profitability - DNSP'!E$49)</f>
        <v>138369670</v>
      </c>
      <c r="F50" s="11">
        <f>SUMIFS(Data!$D:$D,Data!$A:$A,'Profitability - DNSP'!$C$4,Data!$B:$B,'Profitability - DNSP'!$B50,Data!$C:$C,'Profitability - DNSP'!F$49)</f>
        <v>98824774</v>
      </c>
      <c r="G50" s="11">
        <f>SUMIFS(Data!$D:$D,Data!$A:$A,'Profitability - DNSP'!$C$4,Data!$B:$B,'Profitability - DNSP'!$B50,Data!$C:$C,'Profitability - DNSP'!G$49)</f>
        <v>103406281</v>
      </c>
      <c r="H50" s="11">
        <f>SUMIFS(Data!$D:$D,Data!$A:$A,'Profitability - DNSP'!$C$4,Data!$B:$B,'Profitability - DNSP'!$B50,Data!$C:$C,'Profitability - DNSP'!H$49)</f>
        <v>102954600</v>
      </c>
    </row>
    <row r="51" spans="2:11">
      <c r="B51" s="8" t="s">
        <v>105</v>
      </c>
      <c r="C51" s="11">
        <f>SUMIFS(Data!$D:$D,Data!$A:$A,'Profitability - DNSP'!$C$4,Data!$B:$B,'Profitability - DNSP'!$B51,Data!$C:$C,'Profitability - DNSP'!C$49)</f>
        <v>245034000</v>
      </c>
      <c r="D51" s="11">
        <f>SUMIFS(Data!$D:$D,Data!$A:$A,'Profitability - DNSP'!$C$4,Data!$B:$B,'Profitability - DNSP'!$B51,Data!$C:$C,'Profitability - DNSP'!D$49)</f>
        <v>280935000</v>
      </c>
      <c r="E51" s="11">
        <f>SUMIFS(Data!$D:$D,Data!$A:$A,'Profitability - DNSP'!$C$4,Data!$B:$B,'Profitability - DNSP'!$B51,Data!$C:$C,'Profitability - DNSP'!E$49)</f>
        <v>252840785</v>
      </c>
      <c r="F51" s="11">
        <f>SUMIFS(Data!$D:$D,Data!$A:$A,'Profitability - DNSP'!$C$4,Data!$B:$B,'Profitability - DNSP'!$B51,Data!$C:$C,'Profitability - DNSP'!F$49)</f>
        <v>256616522</v>
      </c>
      <c r="G51" s="11">
        <f>SUMIFS(Data!$D:$D,Data!$A:$A,'Profitability - DNSP'!$C$4,Data!$B:$B,'Profitability - DNSP'!$B51,Data!$C:$C,'Profitability - DNSP'!G$49)</f>
        <v>281535253</v>
      </c>
      <c r="H51" s="11">
        <f>SUMIFS(Data!$D:$D,Data!$A:$A,'Profitability - DNSP'!$C$4,Data!$B:$B,'Profitability - DNSP'!$B51,Data!$C:$C,'Profitability - DNSP'!H$49)</f>
        <v>288730432</v>
      </c>
    </row>
    <row r="52" spans="2:11">
      <c r="B52" s="8" t="s">
        <v>63</v>
      </c>
      <c r="C52" s="11">
        <f>SUMIFS(Data!$D:$D,Data!$A:$A,'Profitability - DNSP'!$C$4,Data!$B:$B,'Profitability - DNSP'!$B52,Data!$C:$C,'Profitability - DNSP'!C$49)</f>
        <v>120083000</v>
      </c>
      <c r="D52" s="11">
        <f>SUMIFS(Data!$D:$D,Data!$A:$A,'Profitability - DNSP'!$C$4,Data!$B:$B,'Profitability - DNSP'!$B52,Data!$C:$C,'Profitability - DNSP'!D$49)</f>
        <v>115340000</v>
      </c>
      <c r="E52" s="11">
        <f>SUMIFS(Data!$D:$D,Data!$A:$A,'Profitability - DNSP'!$C$4,Data!$B:$B,'Profitability - DNSP'!$B52,Data!$C:$C,'Profitability - DNSP'!E$49)</f>
        <v>0</v>
      </c>
      <c r="F52" s="11">
        <f>SUMIFS(Data!$D:$D,Data!$A:$A,'Profitability - DNSP'!$C$4,Data!$B:$B,'Profitability - DNSP'!$B52,Data!$C:$C,'Profitability - DNSP'!F$49)</f>
        <v>0</v>
      </c>
      <c r="G52" s="11">
        <f>SUMIFS(Data!$D:$D,Data!$A:$A,'Profitability - DNSP'!$C$4,Data!$B:$B,'Profitability - DNSP'!$B52,Data!$C:$C,'Profitability - DNSP'!G$49)</f>
        <v>0</v>
      </c>
      <c r="H52" s="11">
        <f>SUMIFS(Data!$D:$D,Data!$A:$A,'Profitability - DNSP'!$C$4,Data!$B:$B,'Profitability - DNSP'!$B52,Data!$C:$C,'Profitability - DNSP'!H$49)</f>
        <v>0</v>
      </c>
      <c r="J52" s="51"/>
      <c r="K52" s="51"/>
    </row>
    <row r="53" spans="2:11" ht="14.4" thickBot="1">
      <c r="B53" s="12" t="s">
        <v>13</v>
      </c>
      <c r="C53" s="13">
        <f t="shared" ref="C53:H53" si="6">SUM(C50:C52)</f>
        <v>472323000</v>
      </c>
      <c r="D53" s="13">
        <f t="shared" si="6"/>
        <v>504560000</v>
      </c>
      <c r="E53" s="13">
        <f t="shared" si="6"/>
        <v>391210455</v>
      </c>
      <c r="F53" s="13">
        <f t="shared" si="6"/>
        <v>355441296</v>
      </c>
      <c r="G53" s="13">
        <f t="shared" si="6"/>
        <v>384941534</v>
      </c>
      <c r="H53" s="13">
        <f t="shared" si="6"/>
        <v>391685032</v>
      </c>
    </row>
    <row r="54" spans="2:11">
      <c r="C54" s="14"/>
      <c r="D54" s="14"/>
      <c r="E54" s="14"/>
      <c r="F54" s="14"/>
      <c r="G54" s="14"/>
      <c r="H54" s="14"/>
    </row>
    <row r="55" spans="2:11">
      <c r="B55" s="127" t="s">
        <v>104</v>
      </c>
      <c r="C55" s="128"/>
      <c r="D55" s="128"/>
      <c r="E55" s="128"/>
      <c r="F55" s="128"/>
      <c r="G55" s="128"/>
      <c r="H55" s="129"/>
    </row>
    <row r="56" spans="2:11">
      <c r="B56" s="133"/>
      <c r="C56" s="134"/>
      <c r="D56" s="134"/>
      <c r="E56" s="134"/>
      <c r="F56" s="134"/>
      <c r="G56" s="134"/>
      <c r="H56" s="135"/>
    </row>
    <row r="57" spans="2:11">
      <c r="B57" s="130"/>
      <c r="C57" s="131"/>
      <c r="D57" s="131"/>
      <c r="E57" s="131"/>
      <c r="F57" s="131"/>
      <c r="G57" s="131"/>
      <c r="H57" s="132"/>
    </row>
    <row r="58" spans="2:11">
      <c r="C58" s="14"/>
      <c r="D58" s="14"/>
      <c r="E58" s="14"/>
      <c r="F58" s="14"/>
      <c r="G58" s="14"/>
      <c r="H58" s="14"/>
    </row>
    <row r="59" spans="2:11" ht="14.4" thickBot="1">
      <c r="B59" s="6" t="s">
        <v>14</v>
      </c>
      <c r="C59" s="13">
        <f t="shared" ref="C59:H59" si="7">C47-C53</f>
        <v>1075727856</v>
      </c>
      <c r="D59" s="13">
        <f t="shared" si="7"/>
        <v>1266347671</v>
      </c>
      <c r="E59" s="13">
        <f t="shared" si="7"/>
        <v>1078227376</v>
      </c>
      <c r="F59" s="13">
        <f t="shared" si="7"/>
        <v>1161589755</v>
      </c>
      <c r="G59" s="13">
        <f t="shared" si="7"/>
        <v>954699048</v>
      </c>
      <c r="H59" s="13">
        <f t="shared" si="7"/>
        <v>914689277</v>
      </c>
    </row>
    <row r="60" spans="2:11">
      <c r="C60" s="14"/>
      <c r="D60" s="14"/>
      <c r="E60" s="14"/>
      <c r="F60" s="14"/>
      <c r="G60" s="14"/>
      <c r="H60" s="14"/>
    </row>
    <row r="61" spans="2:11" ht="14.4" thickBot="1">
      <c r="B61" s="6" t="s">
        <v>20</v>
      </c>
      <c r="C61" s="10">
        <v>2014</v>
      </c>
      <c r="D61" s="10">
        <v>2015</v>
      </c>
      <c r="E61" s="10">
        <v>2016</v>
      </c>
      <c r="F61" s="10">
        <v>2017</v>
      </c>
      <c r="G61" s="10">
        <v>2018</v>
      </c>
      <c r="H61" s="10">
        <v>2019</v>
      </c>
    </row>
    <row r="62" spans="2:11">
      <c r="B62" s="8" t="s">
        <v>15</v>
      </c>
      <c r="C62" s="11">
        <f>SUMIFS(Data!$D:$D,Data!$A:$A,'Profitability - DNSP'!$C$4,Data!$B:$B,'Profitability - DNSP'!$B62,Data!$C:$C,'Profitability - DNSP'!C$61)</f>
        <v>405291087</v>
      </c>
      <c r="D62" s="11">
        <f>SUMIFS(Data!$D:$D,Data!$A:$A,'Profitability - DNSP'!$C$4,Data!$B:$B,'Profitability - DNSP'!$B62,Data!$C:$C,'Profitability - DNSP'!D$61)</f>
        <v>407245714</v>
      </c>
      <c r="E62" s="11">
        <f>SUMIFS(Data!$D:$D,Data!$A:$A,'Profitability - DNSP'!$C$4,Data!$B:$B,'Profitability - DNSP'!$B62,Data!$C:$C,'Profitability - DNSP'!E$61)</f>
        <v>434101391</v>
      </c>
      <c r="F62" s="11">
        <f>SUMIFS(Data!$D:$D,Data!$A:$A,'Profitability - DNSP'!$C$4,Data!$B:$B,'Profitability - DNSP'!$B62,Data!$C:$C,'Profitability - DNSP'!F$61)</f>
        <v>387703487</v>
      </c>
      <c r="G62" s="11">
        <f>SUMIFS(Data!$D:$D,Data!$A:$A,'Profitability - DNSP'!$C$4,Data!$B:$B,'Profitability - DNSP'!$B62,Data!$C:$C,'Profitability - DNSP'!G$61)</f>
        <v>393646082</v>
      </c>
      <c r="H62" s="11">
        <f>SUMIFS(Data!$D:$D,Data!$A:$A,'Profitability - DNSP'!$C$4,Data!$B:$B,'Profitability - DNSP'!$B62,Data!$C:$C,'Profitability - DNSP'!H$61)</f>
        <v>409794336</v>
      </c>
    </row>
    <row r="63" spans="2:11">
      <c r="B63" s="15" t="s">
        <v>16</v>
      </c>
      <c r="C63" s="46" t="str">
        <f>IF($C$6="Inclusive",C100*C93,"n/a")</f>
        <v>n/a</v>
      </c>
      <c r="D63" s="46" t="str">
        <f t="shared" ref="D63:H63" si="8">IF($C$6="Inclusive",D100*D93,"n/a")</f>
        <v>n/a</v>
      </c>
      <c r="E63" s="46" t="str">
        <f t="shared" si="8"/>
        <v>n/a</v>
      </c>
      <c r="F63" s="46" t="str">
        <f t="shared" si="8"/>
        <v>n/a</v>
      </c>
      <c r="G63" s="46" t="str">
        <f t="shared" si="8"/>
        <v>n/a</v>
      </c>
      <c r="H63" s="46" t="str">
        <f t="shared" si="8"/>
        <v>n/a</v>
      </c>
    </row>
    <row r="64" spans="2:11">
      <c r="C64" s="14"/>
      <c r="D64" s="14"/>
      <c r="E64" s="14"/>
      <c r="F64" s="14"/>
      <c r="G64" s="14"/>
      <c r="H64" s="14"/>
    </row>
    <row r="65" spans="2:8">
      <c r="B65" s="127" t="s">
        <v>65</v>
      </c>
      <c r="C65" s="128"/>
      <c r="D65" s="128"/>
      <c r="E65" s="128"/>
      <c r="F65" s="128"/>
      <c r="G65" s="128"/>
      <c r="H65" s="129"/>
    </row>
    <row r="66" spans="2:8">
      <c r="B66" s="130"/>
      <c r="C66" s="131"/>
      <c r="D66" s="131"/>
      <c r="E66" s="131"/>
      <c r="F66" s="131"/>
      <c r="G66" s="131"/>
      <c r="H66" s="132"/>
    </row>
    <row r="67" spans="2:8">
      <c r="C67" s="14"/>
      <c r="D67" s="14"/>
      <c r="E67" s="14"/>
      <c r="F67" s="14"/>
      <c r="G67" s="14"/>
      <c r="H67" s="14"/>
    </row>
    <row r="68" spans="2:8" ht="14.4" thickBot="1">
      <c r="B68" s="6" t="s">
        <v>17</v>
      </c>
      <c r="C68" s="47">
        <f>IF($C$6="Inclusive",C59-C62+C63,C59-C62)</f>
        <v>670436769</v>
      </c>
      <c r="D68" s="47">
        <f t="shared" ref="D68:H68" si="9">IF($C$6="Inclusive",D59-D62+D63,D59-D62)</f>
        <v>859101957</v>
      </c>
      <c r="E68" s="47">
        <f t="shared" si="9"/>
        <v>644125985</v>
      </c>
      <c r="F68" s="47">
        <f t="shared" si="9"/>
        <v>773886268</v>
      </c>
      <c r="G68" s="47">
        <f t="shared" si="9"/>
        <v>561052966</v>
      </c>
      <c r="H68" s="47">
        <f t="shared" si="9"/>
        <v>504894941</v>
      </c>
    </row>
    <row r="71" spans="2:8" ht="18.600000000000001" thickBot="1">
      <c r="B71" s="26" t="s">
        <v>21</v>
      </c>
      <c r="C71" s="26"/>
      <c r="D71" s="26"/>
      <c r="E71" s="26"/>
      <c r="F71" s="26"/>
      <c r="G71" s="26"/>
      <c r="H71" s="26"/>
    </row>
    <row r="73" spans="2:8" ht="14.4" thickBot="1">
      <c r="B73" s="6" t="s">
        <v>22</v>
      </c>
      <c r="C73" s="10">
        <v>2014</v>
      </c>
      <c r="D73" s="10">
        <v>2015</v>
      </c>
      <c r="E73" s="10">
        <v>2016</v>
      </c>
      <c r="F73" s="10">
        <v>2017</v>
      </c>
      <c r="G73" s="10">
        <v>2018</v>
      </c>
      <c r="H73" s="10">
        <v>2019</v>
      </c>
    </row>
    <row r="74" spans="2:8">
      <c r="B74" s="8" t="s">
        <v>23</v>
      </c>
      <c r="C74" s="11">
        <f>SUMIFS(Data!$D:$D,Data!$A:$A,'Profitability - DNSP'!$C$4,Data!$B:$B,'Profitability - DNSP'!$B74,Data!$C:$C,'Profitability - DNSP'!C$73)</f>
        <v>0</v>
      </c>
      <c r="D74" s="11">
        <f>SUMIFS(Data!$D:$D,Data!$A:$A,'Profitability - DNSP'!$C$4,Data!$B:$B,'Profitability - DNSP'!$B74,Data!$C:$C,'Profitability - DNSP'!D$73)</f>
        <v>0</v>
      </c>
      <c r="E74" s="11">
        <f>SUMIFS(Data!$D:$D,Data!$A:$A,'Profitability - DNSP'!$C$4,Data!$B:$B,'Profitability - DNSP'!$B74,Data!$C:$C,'Profitability - DNSP'!E$73)</f>
        <v>35404362</v>
      </c>
      <c r="F74" s="11">
        <f>SUMIFS(Data!$D:$D,Data!$A:$A,'Profitability - DNSP'!$C$4,Data!$B:$B,'Profitability - DNSP'!$B74,Data!$C:$C,'Profitability - DNSP'!F$73)</f>
        <v>48937360.07</v>
      </c>
      <c r="G74" s="11">
        <f>SUMIFS(Data!$D:$D,Data!$A:$A,'Profitability - DNSP'!$C$4,Data!$B:$B,'Profitability - DNSP'!$B74,Data!$C:$C,'Profitability - DNSP'!G$73)</f>
        <v>69553636</v>
      </c>
      <c r="H74" s="11">
        <f>SUMIFS(Data!$D:$D,Data!$A:$A,'Profitability - DNSP'!$C$4,Data!$B:$B,'Profitability - DNSP'!$B74,Data!$C:$C,'Profitability - DNSP'!H$73)</f>
        <v>-15189478.720000001</v>
      </c>
    </row>
    <row r="75" spans="2:8">
      <c r="B75" s="8" t="s">
        <v>24</v>
      </c>
      <c r="C75" s="11">
        <f>SUMIFS(Data!$D:$D,Data!$A:$A,'Profitability - DNSP'!$C$4,Data!$B:$B,'Profitability - DNSP'!$B75,Data!$C:$C,'Profitability - DNSP'!C$73)</f>
        <v>1846000</v>
      </c>
      <c r="D75" s="11">
        <f>SUMIFS(Data!$D:$D,Data!$A:$A,'Profitability - DNSP'!$C$4,Data!$B:$B,'Profitability - DNSP'!$B75,Data!$C:$C,'Profitability - DNSP'!D$73)</f>
        <v>31479256.390000001</v>
      </c>
      <c r="E75" s="11">
        <f>SUMIFS(Data!$D:$D,Data!$A:$A,'Profitability - DNSP'!$C$4,Data!$B:$B,'Profitability - DNSP'!$B75,Data!$C:$C,'Profitability - DNSP'!E$73)</f>
        <v>22754253.41</v>
      </c>
      <c r="F75" s="11">
        <f>SUMIFS(Data!$D:$D,Data!$A:$A,'Profitability - DNSP'!$C$4,Data!$B:$B,'Profitability - DNSP'!$B75,Data!$C:$C,'Profitability - DNSP'!F$73)</f>
        <v>20925018.199999999</v>
      </c>
      <c r="G75" s="11">
        <f>SUMIFS(Data!$D:$D,Data!$A:$A,'Profitability - DNSP'!$C$4,Data!$B:$B,'Profitability - DNSP'!$B75,Data!$C:$C,'Profitability - DNSP'!G$73)</f>
        <v>26232572</v>
      </c>
      <c r="H75" s="11">
        <f>SUMIFS(Data!$D:$D,Data!$A:$A,'Profitability - DNSP'!$C$4,Data!$B:$B,'Profitability - DNSP'!$B75,Data!$C:$C,'Profitability - DNSP'!H$73)</f>
        <v>26129089.219999999</v>
      </c>
    </row>
    <row r="76" spans="2:8">
      <c r="B76" s="8" t="s">
        <v>25</v>
      </c>
      <c r="C76" s="11">
        <f>SUMIFS(Data!$D:$D,Data!$A:$A,'Profitability - DNSP'!$C$4,Data!$B:$B,'Profitability - DNSP'!$B76,Data!$C:$C,'Profitability - DNSP'!C$73)</f>
        <v>0</v>
      </c>
      <c r="D76" s="11">
        <f>SUMIFS(Data!$D:$D,Data!$A:$A,'Profitability - DNSP'!$C$4,Data!$B:$B,'Profitability - DNSP'!$B76,Data!$C:$C,'Profitability - DNSP'!D$73)</f>
        <v>0</v>
      </c>
      <c r="E76" s="11">
        <f>SUMIFS(Data!$D:$D,Data!$A:$A,'Profitability - DNSP'!$C$4,Data!$B:$B,'Profitability - DNSP'!$B76,Data!$C:$C,'Profitability - DNSP'!E$73)</f>
        <v>0</v>
      </c>
      <c r="F76" s="11">
        <f>SUMIFS(Data!$D:$D,Data!$A:$A,'Profitability - DNSP'!$C$4,Data!$B:$B,'Profitability - DNSP'!$B76,Data!$C:$C,'Profitability - DNSP'!F$73)</f>
        <v>0</v>
      </c>
      <c r="G76" s="11">
        <f>SUMIFS(Data!$D:$D,Data!$A:$A,'Profitability - DNSP'!$C$4,Data!$B:$B,'Profitability - DNSP'!$B76,Data!$C:$C,'Profitability - DNSP'!G$73)</f>
        <v>0</v>
      </c>
      <c r="H76" s="11">
        <f>SUMIFS(Data!$D:$D,Data!$A:$A,'Profitability - DNSP'!$C$4,Data!$B:$B,'Profitability - DNSP'!$B76,Data!$C:$C,'Profitability - DNSP'!H$73)</f>
        <v>0</v>
      </c>
    </row>
    <row r="77" spans="2:8">
      <c r="B77" s="16" t="s">
        <v>26</v>
      </c>
      <c r="C77" s="17">
        <f>SUMIFS(Data!$D:$D,Data!$A:$A,'Profitability - DNSP'!$C$4,Data!$B:$B,'Profitability - DNSP'!$B77,Data!$C:$C,'Profitability - DNSP'!C$73)</f>
        <v>0</v>
      </c>
      <c r="D77" s="17">
        <f>SUMIFS(Data!$D:$D,Data!$A:$A,'Profitability - DNSP'!$C$4,Data!$B:$B,'Profitability - DNSP'!$B77,Data!$C:$C,'Profitability - DNSP'!D$73)</f>
        <v>0</v>
      </c>
      <c r="E77" s="17">
        <f>SUMIFS(Data!$D:$D,Data!$A:$A,'Profitability - DNSP'!$C$4,Data!$B:$B,'Profitability - DNSP'!$B77,Data!$C:$C,'Profitability - DNSP'!E$73)</f>
        <v>0</v>
      </c>
      <c r="F77" s="17">
        <f>SUMIFS(Data!$D:$D,Data!$A:$A,'Profitability - DNSP'!$C$4,Data!$B:$B,'Profitability - DNSP'!$B77,Data!$C:$C,'Profitability - DNSP'!F$73)</f>
        <v>0</v>
      </c>
      <c r="G77" s="17">
        <f>SUMIFS(Data!$D:$D,Data!$A:$A,'Profitability - DNSP'!$C$4,Data!$B:$B,'Profitability - DNSP'!$B77,Data!$C:$C,'Profitability - DNSP'!G$73)</f>
        <v>0</v>
      </c>
      <c r="H77" s="17">
        <f>SUMIFS(Data!$D:$D,Data!$A:$A,'Profitability - DNSP'!$C$4,Data!$B:$B,'Profitability - DNSP'!$B77,Data!$C:$C,'Profitability - DNSP'!H$73)</f>
        <v>0</v>
      </c>
    </row>
    <row r="78" spans="2:8" ht="14.4" thickBot="1">
      <c r="B78" s="18" t="s">
        <v>27</v>
      </c>
      <c r="C78" s="19">
        <f>SUMIFS(Data!$D:$D,Data!$A:$A,'Profitability - DNSP'!$C$4,Data!$B:$B,'Profitability - DNSP'!$B78,Data!$C:$C,'Profitability - DNSP'!C$73)</f>
        <v>0</v>
      </c>
      <c r="D78" s="19">
        <f>SUMIFS(Data!$D:$D,Data!$A:$A,'Profitability - DNSP'!$C$4,Data!$B:$B,'Profitability - DNSP'!$B78,Data!$C:$C,'Profitability - DNSP'!D$73)</f>
        <v>0</v>
      </c>
      <c r="E78" s="19">
        <f>SUMIFS(Data!$D:$D,Data!$A:$A,'Profitability - DNSP'!$C$4,Data!$B:$B,'Profitability - DNSP'!$B78,Data!$C:$C,'Profitability - DNSP'!E$73)</f>
        <v>0</v>
      </c>
      <c r="F78" s="19">
        <f>SUMIFS(Data!$D:$D,Data!$A:$A,'Profitability - DNSP'!$C$4,Data!$B:$B,'Profitability - DNSP'!$B78,Data!$C:$C,'Profitability - DNSP'!F$73)</f>
        <v>0</v>
      </c>
      <c r="G78" s="19">
        <f>SUMIFS(Data!$D:$D,Data!$A:$A,'Profitability - DNSP'!$C$4,Data!$B:$B,'Profitability - DNSP'!$B78,Data!$C:$C,'Profitability - DNSP'!G$73)</f>
        <v>0</v>
      </c>
      <c r="H78" s="19">
        <f>SUMIFS(Data!$D:$D,Data!$A:$A,'Profitability - DNSP'!$C$4,Data!$B:$B,'Profitability - DNSP'!$B78,Data!$C:$C,'Profitability - DNSP'!H$73)</f>
        <v>0</v>
      </c>
    </row>
    <row r="79" spans="2:8" ht="14.4" thickBot="1">
      <c r="B79" s="12" t="s">
        <v>28</v>
      </c>
      <c r="C79" s="13">
        <f t="shared" ref="C79:H79" si="10">SUM(C74:C78)</f>
        <v>1846000</v>
      </c>
      <c r="D79" s="13">
        <f t="shared" si="10"/>
        <v>31479256.390000001</v>
      </c>
      <c r="E79" s="13">
        <f t="shared" si="10"/>
        <v>58158615.409999996</v>
      </c>
      <c r="F79" s="13">
        <f t="shared" si="10"/>
        <v>69862378.269999996</v>
      </c>
      <c r="G79" s="13">
        <f t="shared" si="10"/>
        <v>95786208</v>
      </c>
      <c r="H79" s="13">
        <f t="shared" si="10"/>
        <v>10939610.499999998</v>
      </c>
    </row>
    <row r="81" spans="2:8" ht="15" customHeight="1">
      <c r="B81" s="127" t="s">
        <v>66</v>
      </c>
      <c r="C81" s="128"/>
      <c r="D81" s="128"/>
      <c r="E81" s="128"/>
      <c r="F81" s="128"/>
      <c r="G81" s="128"/>
      <c r="H81" s="129"/>
    </row>
    <row r="82" spans="2:8">
      <c r="B82" s="130"/>
      <c r="C82" s="131"/>
      <c r="D82" s="131"/>
      <c r="E82" s="131"/>
      <c r="F82" s="131"/>
      <c r="G82" s="131"/>
      <c r="H82" s="132"/>
    </row>
    <row r="84" spans="2:8" ht="14.4" thickBot="1">
      <c r="B84" s="6" t="s">
        <v>29</v>
      </c>
      <c r="C84" s="10">
        <v>2014</v>
      </c>
      <c r="D84" s="10">
        <v>2015</v>
      </c>
      <c r="E84" s="10">
        <v>2016</v>
      </c>
      <c r="F84" s="10">
        <v>2017</v>
      </c>
      <c r="G84" s="10">
        <v>2018</v>
      </c>
      <c r="H84" s="10">
        <v>2019</v>
      </c>
    </row>
    <row r="85" spans="2:8">
      <c r="B85" s="8" t="s">
        <v>59</v>
      </c>
      <c r="C85" s="14">
        <f>SUMIFS(Data!$D:$D,Data!$A:$A,'Profitability - DNSP'!$C$4,Data!$B:$B,'Profitability - DNSP'!$B85,Data!$C:$C,'Profitability - DNSP'!C$84)</f>
        <v>677956</v>
      </c>
      <c r="D85" s="14">
        <f>SUMIFS(Data!$D:$D,Data!$A:$A,'Profitability - DNSP'!$C$4,Data!$B:$B,'Profitability - DNSP'!$B85,Data!$C:$C,'Profitability - DNSP'!D$84)</f>
        <v>685969</v>
      </c>
      <c r="E85" s="14">
        <f>SUMIFS(Data!$D:$D,Data!$A:$A,'Profitability - DNSP'!$C$4,Data!$B:$B,'Profitability - DNSP'!$B85,Data!$C:$C,'Profitability - DNSP'!E$84)</f>
        <v>690938</v>
      </c>
      <c r="F85" s="14">
        <f>SUMIFS(Data!$D:$D,Data!$A:$A,'Profitability - DNSP'!$C$4,Data!$B:$B,'Profitability - DNSP'!$B85,Data!$C:$C,'Profitability - DNSP'!F$84)</f>
        <v>696971</v>
      </c>
      <c r="G85" s="14">
        <f>SUMIFS(Data!$D:$D,Data!$A:$A,'Profitability - DNSP'!$C$4,Data!$B:$B,'Profitability - DNSP'!$B85,Data!$C:$C,'Profitability - DNSP'!G$84)</f>
        <v>699028</v>
      </c>
      <c r="H85" s="14">
        <f>SUMIFS(Data!$D:$D,Data!$A:$A,'Profitability - DNSP'!$C$4,Data!$B:$B,'Profitability - DNSP'!$B85,Data!$C:$C,'Profitability - DNSP'!H$84)</f>
        <v>714487</v>
      </c>
    </row>
    <row r="86" spans="2:8">
      <c r="B86" s="8" t="s">
        <v>60</v>
      </c>
      <c r="C86" s="14">
        <f>SUMIFS(Data!$D:$D,Data!$A:$A,'Profitability - DNSP'!$C$4,Data!$B:$B,'Profitability - DNSP'!$B86,Data!$C:$C,'Profitability - DNSP'!C$84)</f>
        <v>685969</v>
      </c>
      <c r="D86" s="14">
        <f>SUMIFS(Data!$D:$D,Data!$A:$A,'Profitability - DNSP'!$C$4,Data!$B:$B,'Profitability - DNSP'!$B86,Data!$C:$C,'Profitability - DNSP'!D$84)</f>
        <v>690938</v>
      </c>
      <c r="E86" s="14">
        <f>SUMIFS(Data!$D:$D,Data!$A:$A,'Profitability - DNSP'!$C$4,Data!$B:$B,'Profitability - DNSP'!$B86,Data!$C:$C,'Profitability - DNSP'!E$84)</f>
        <v>696971</v>
      </c>
      <c r="F86" s="14">
        <f>SUMIFS(Data!$D:$D,Data!$A:$A,'Profitability - DNSP'!$C$4,Data!$B:$B,'Profitability - DNSP'!$B86,Data!$C:$C,'Profitability - DNSP'!F$84)</f>
        <v>699028</v>
      </c>
      <c r="G86" s="14">
        <f>SUMIFS(Data!$D:$D,Data!$A:$A,'Profitability - DNSP'!$C$4,Data!$B:$B,'Profitability - DNSP'!$B86,Data!$C:$C,'Profitability - DNSP'!G$84)</f>
        <v>714487</v>
      </c>
      <c r="H86" s="14">
        <f>SUMIFS(Data!$D:$D,Data!$A:$A,'Profitability - DNSP'!$C$4,Data!$B:$B,'Profitability - DNSP'!$B86,Data!$C:$C,'Profitability - DNSP'!H$84)</f>
        <v>712566</v>
      </c>
    </row>
    <row r="87" spans="2:8" ht="14.4" thickBot="1">
      <c r="B87" s="12" t="s">
        <v>30</v>
      </c>
      <c r="C87" s="20">
        <f t="shared" ref="C87:H87" si="11">AVERAGE(C85:C86)</f>
        <v>681962.5</v>
      </c>
      <c r="D87" s="20">
        <f t="shared" si="11"/>
        <v>688453.5</v>
      </c>
      <c r="E87" s="20">
        <f t="shared" si="11"/>
        <v>693954.5</v>
      </c>
      <c r="F87" s="20">
        <f t="shared" si="11"/>
        <v>697999.5</v>
      </c>
      <c r="G87" s="20">
        <f t="shared" si="11"/>
        <v>706757.5</v>
      </c>
      <c r="H87" s="20">
        <f t="shared" si="11"/>
        <v>713526.5</v>
      </c>
    </row>
    <row r="89" spans="2:8">
      <c r="B89" s="127" t="s">
        <v>67</v>
      </c>
      <c r="C89" s="128"/>
      <c r="D89" s="128"/>
      <c r="E89" s="128"/>
      <c r="F89" s="128"/>
      <c r="G89" s="128"/>
      <c r="H89" s="129"/>
    </row>
    <row r="90" spans="2:8">
      <c r="B90" s="130"/>
      <c r="C90" s="131"/>
      <c r="D90" s="131"/>
      <c r="E90" s="131"/>
      <c r="F90" s="131"/>
      <c r="G90" s="131"/>
      <c r="H90" s="132"/>
    </row>
    <row r="92" spans="2:8" ht="14.4" thickBot="1">
      <c r="B92" s="28"/>
      <c r="C92" s="10">
        <v>2014</v>
      </c>
      <c r="D92" s="10">
        <v>2015</v>
      </c>
      <c r="E92" s="10">
        <v>2016</v>
      </c>
      <c r="F92" s="10">
        <v>2017</v>
      </c>
      <c r="G92" s="10">
        <v>2018</v>
      </c>
      <c r="H92" s="10">
        <v>2019</v>
      </c>
    </row>
    <row r="93" spans="2:8">
      <c r="B93" s="43" t="s">
        <v>31</v>
      </c>
      <c r="C93" s="42">
        <f>SUMIFS(Data!$D:$D,Data!$A:$A,'Profitability - DNSP'!$C$4,Data!$B:$B,'Profitability - DNSP'!$B93,Data!$C:$C,'Profitability - DNSP'!C$92)</f>
        <v>9038035301</v>
      </c>
      <c r="D93" s="42">
        <f>SUMIFS(Data!$D:$D,Data!$A:$A,'Profitability - DNSP'!$C$4,Data!$B:$B,'Profitability - DNSP'!$B93,Data!$C:$C,'Profitability - DNSP'!D$92)</f>
        <v>9641333611</v>
      </c>
      <c r="E93" s="42">
        <f>SUMIFS(Data!$D:$D,Data!$A:$A,'Profitability - DNSP'!$C$4,Data!$B:$B,'Profitability - DNSP'!$B93,Data!$C:$C,'Profitability - DNSP'!E$92)</f>
        <v>9872979965.7141857</v>
      </c>
      <c r="F93" s="42">
        <f>SUMIFS(Data!$D:$D,Data!$A:$A,'Profitability - DNSP'!$C$4,Data!$B:$B,'Profitability - DNSP'!$B93,Data!$C:$C,'Profitability - DNSP'!F$92)</f>
        <v>10226023126.102451</v>
      </c>
      <c r="G93" s="42">
        <f>SUMIFS(Data!$D:$D,Data!$A:$A,'Profitability - DNSP'!$C$4,Data!$B:$B,'Profitability - DNSP'!$B93,Data!$C:$C,'Profitability - DNSP'!G$92)</f>
        <v>10501013254.21983</v>
      </c>
      <c r="H93" s="42">
        <f>SUMIFS(Data!$D:$D,Data!$A:$A,'Profitability - DNSP'!$C$4,Data!$B:$B,'Profitability - DNSP'!$B93,Data!$C:$C,'Profitability - DNSP'!H$92)</f>
        <v>10806739592.307707</v>
      </c>
    </row>
    <row r="94" spans="2:8" ht="14.4" thickBot="1">
      <c r="B94" s="48" t="s">
        <v>125</v>
      </c>
      <c r="C94" s="44">
        <f>C93*(1+C100)</f>
        <v>9302849735.3193016</v>
      </c>
      <c r="D94" s="44">
        <f t="shared" ref="D94:H94" si="12">D93*(1+D100)</f>
        <v>9769563348.0263004</v>
      </c>
      <c r="E94" s="44">
        <f t="shared" si="12"/>
        <v>10039690696.842575</v>
      </c>
      <c r="F94" s="44">
        <f t="shared" si="12"/>
        <v>10376960736.819872</v>
      </c>
      <c r="G94" s="44">
        <f t="shared" si="12"/>
        <v>10701487143.61858</v>
      </c>
      <c r="H94" s="44">
        <f t="shared" si="12"/>
        <v>10999544937.397968</v>
      </c>
    </row>
    <row r="96" spans="2:8">
      <c r="B96" s="127" t="s">
        <v>68</v>
      </c>
      <c r="C96" s="128"/>
      <c r="D96" s="128"/>
      <c r="E96" s="128"/>
      <c r="F96" s="128"/>
      <c r="G96" s="128"/>
      <c r="H96" s="129"/>
    </row>
    <row r="97" spans="2:8">
      <c r="B97" s="130"/>
      <c r="C97" s="131"/>
      <c r="D97" s="131"/>
      <c r="E97" s="131"/>
      <c r="F97" s="131"/>
      <c r="G97" s="131"/>
      <c r="H97" s="132"/>
    </row>
    <row r="99" spans="2:8" ht="14.4" thickBot="1">
      <c r="B99" s="21"/>
      <c r="C99" s="10">
        <v>2014</v>
      </c>
      <c r="D99" s="10">
        <v>2015</v>
      </c>
      <c r="E99" s="10">
        <v>2016</v>
      </c>
      <c r="F99" s="10">
        <v>2017</v>
      </c>
      <c r="G99" s="10">
        <v>2018</v>
      </c>
      <c r="H99" s="10">
        <v>2019</v>
      </c>
    </row>
    <row r="100" spans="2:8" ht="14.4" thickBot="1">
      <c r="B100" s="6" t="s">
        <v>54</v>
      </c>
      <c r="C100" s="22">
        <f>SUMIFS(Data!$D:$D,Data!$A:$A,'Profitability - DNSP'!$C$4,Data!$B:$B,'Profitability - DNSP'!$B100,Data!$C:$C,'Profitability - DNSP'!C$99)</f>
        <v>2.93E-2</v>
      </c>
      <c r="D100" s="22">
        <f>SUMIFS(Data!$D:$D,Data!$A:$A,'Profitability - DNSP'!$C$4,Data!$B:$B,'Profitability - DNSP'!$B100,Data!$C:$C,'Profitability - DNSP'!D$99)</f>
        <v>1.3299999999999999E-2</v>
      </c>
      <c r="E100" s="22">
        <f>SUMIFS(Data!$D:$D,Data!$A:$A,'Profitability - DNSP'!$C$4,Data!$B:$B,'Profitability - DNSP'!$B100,Data!$C:$C,'Profitability - DNSP'!E$99)</f>
        <v>1.6885553470920023E-2</v>
      </c>
      <c r="F100" s="22">
        <f>SUMIFS(Data!$D:$D,Data!$A:$A,'Profitability - DNSP'!$C$4,Data!$B:$B,'Profitability - DNSP'!$B100,Data!$C:$C,'Profitability - DNSP'!F$99)</f>
        <v>1.4760147601480034E-2</v>
      </c>
      <c r="G100" s="22">
        <f>SUMIFS(Data!$D:$D,Data!$A:$A,'Profitability - DNSP'!$C$4,Data!$B:$B,'Profitability - DNSP'!$B100,Data!$C:$C,'Profitability - DNSP'!G$99)</f>
        <v>1.9090909090909935E-2</v>
      </c>
      <c r="H100" s="22">
        <f>SUMIFS(Data!$D:$D,Data!$A:$A,'Profitability - DNSP'!$C$4,Data!$B:$B,'Profitability - DNSP'!$B100,Data!$C:$C,'Profitability - DNSP'!H$99)</f>
        <v>1.7841213202500095E-2</v>
      </c>
    </row>
    <row r="102" spans="2:8">
      <c r="B102" s="127" t="s">
        <v>69</v>
      </c>
      <c r="C102" s="128"/>
      <c r="D102" s="128"/>
      <c r="E102" s="128"/>
      <c r="F102" s="128"/>
      <c r="G102" s="128"/>
      <c r="H102" s="129"/>
    </row>
    <row r="103" spans="2:8">
      <c r="B103" s="130"/>
      <c r="C103" s="131"/>
      <c r="D103" s="131"/>
      <c r="E103" s="131"/>
      <c r="F103" s="131"/>
      <c r="G103" s="131"/>
      <c r="H103" s="132"/>
    </row>
  </sheetData>
  <mergeCells count="9">
    <mergeCell ref="B10:H12"/>
    <mergeCell ref="B96:H97"/>
    <mergeCell ref="B102:H103"/>
    <mergeCell ref="B34:H35"/>
    <mergeCell ref="B81:H82"/>
    <mergeCell ref="B44:H45"/>
    <mergeCell ref="B55:H57"/>
    <mergeCell ref="B65:H66"/>
    <mergeCell ref="B89:H9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Inputs!$A$3:$A$15</xm:f>
          </x14:formula1>
          <xm:sqref>C4</xm:sqref>
        </x14:dataValidation>
        <x14:dataValidation type="list" allowBlank="1" showInputMessage="1" showErrorMessage="1">
          <x14:formula1>
            <xm:f>Inputs!$C$3:$C$4</xm:f>
          </x14:formula1>
          <xm:sqref>C6</xm:sqref>
        </x14:dataValidation>
        <x14:dataValidation type="list" allowBlank="1" showInputMessage="1" showErrorMessage="1">
          <x14:formula1>
            <xm:f>Inputs!$D$3:$D$4</xm:f>
          </x14:formula1>
          <xm:sqref>C8 C10:C12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6"/>
  <sheetViews>
    <sheetView showGridLines="0" workbookViewId="0">
      <selection activeCell="B44" sqref="B44"/>
    </sheetView>
  </sheetViews>
  <sheetFormatPr defaultColWidth="9.21875" defaultRowHeight="14.4"/>
  <cols>
    <col min="1" max="1" width="9.21875" style="4"/>
    <col min="2" max="2" width="28.77734375" style="4" bestFit="1" customWidth="1"/>
    <col min="3" max="8" width="25.77734375" style="4" customWidth="1"/>
    <col min="9" max="16384" width="9.21875" style="4"/>
  </cols>
  <sheetData>
    <row r="2" spans="2:8" ht="21.6" thickBot="1">
      <c r="B2" s="39" t="s">
        <v>141</v>
      </c>
      <c r="C2" s="40"/>
      <c r="D2" s="40"/>
      <c r="E2" s="40"/>
      <c r="F2" s="40"/>
      <c r="G2" s="40"/>
      <c r="H2" s="40"/>
    </row>
    <row r="3" spans="2:8" ht="18">
      <c r="B3" s="34"/>
      <c r="C3" s="34"/>
      <c r="D3" s="34"/>
      <c r="E3" s="34"/>
      <c r="F3" s="34"/>
      <c r="G3" s="34"/>
      <c r="H3" s="34"/>
    </row>
    <row r="4" spans="2:8" ht="18">
      <c r="B4" s="35" t="s">
        <v>123</v>
      </c>
      <c r="C4" s="34"/>
      <c r="D4" s="34"/>
      <c r="E4" s="34"/>
      <c r="F4" s="34"/>
      <c r="G4" s="34"/>
      <c r="H4" s="34"/>
    </row>
    <row r="5" spans="2:8">
      <c r="B5" s="8"/>
      <c r="C5" s="8"/>
      <c r="D5" s="8"/>
      <c r="E5" s="8"/>
      <c r="F5" s="8"/>
      <c r="G5" s="8"/>
      <c r="H5" s="8"/>
    </row>
    <row r="6" spans="2:8" ht="15" customHeight="1">
      <c r="B6" s="106" t="s">
        <v>145</v>
      </c>
      <c r="C6" s="107"/>
      <c r="D6" s="107"/>
      <c r="E6" s="107"/>
      <c r="F6" s="107"/>
      <c r="G6" s="107"/>
      <c r="H6" s="108"/>
    </row>
    <row r="7" spans="2:8">
      <c r="B7" s="109"/>
      <c r="C7" s="110"/>
      <c r="D7" s="110"/>
      <c r="E7" s="110"/>
      <c r="F7" s="110"/>
      <c r="G7" s="110"/>
      <c r="H7" s="111"/>
    </row>
    <row r="8" spans="2:8" ht="27" customHeight="1">
      <c r="B8" s="112"/>
      <c r="C8" s="113"/>
      <c r="D8" s="113"/>
      <c r="E8" s="113"/>
      <c r="F8" s="113"/>
      <c r="G8" s="113"/>
      <c r="H8" s="114"/>
    </row>
    <row r="9" spans="2:8">
      <c r="B9" s="8"/>
      <c r="C9" s="8"/>
      <c r="D9" s="8"/>
      <c r="E9" s="8"/>
      <c r="F9" s="8"/>
      <c r="G9" s="8"/>
      <c r="H9" s="8"/>
    </row>
    <row r="10" spans="2:8" ht="15.6">
      <c r="B10" s="35" t="s">
        <v>124</v>
      </c>
      <c r="C10" s="8"/>
      <c r="D10" s="8"/>
      <c r="E10" s="8"/>
      <c r="F10" s="8"/>
      <c r="G10" s="8"/>
      <c r="H10" s="8"/>
    </row>
    <row r="11" spans="2:8">
      <c r="B11" s="1"/>
      <c r="C11" s="8"/>
      <c r="D11" s="8"/>
      <c r="E11" s="8"/>
      <c r="F11" s="8"/>
      <c r="G11" s="8"/>
      <c r="H11" s="8"/>
    </row>
    <row r="12" spans="2:8">
      <c r="B12" s="115" t="s">
        <v>144</v>
      </c>
      <c r="C12" s="116"/>
      <c r="D12" s="116"/>
      <c r="E12" s="116"/>
      <c r="F12" s="116"/>
      <c r="G12" s="116"/>
      <c r="H12" s="117"/>
    </row>
    <row r="13" spans="2:8" ht="12" customHeight="1">
      <c r="B13" s="118"/>
      <c r="C13" s="119"/>
      <c r="D13" s="119"/>
      <c r="E13" s="119"/>
      <c r="F13" s="119"/>
      <c r="G13" s="119"/>
      <c r="H13" s="120"/>
    </row>
    <row r="14" spans="2:8" ht="35.25" customHeight="1">
      <c r="B14" s="121"/>
      <c r="C14" s="122"/>
      <c r="D14" s="122"/>
      <c r="E14" s="122"/>
      <c r="F14" s="122"/>
      <c r="G14" s="122"/>
      <c r="H14" s="123"/>
    </row>
    <row r="15" spans="2:8">
      <c r="B15" s="36"/>
      <c r="C15" s="36"/>
      <c r="D15" s="36"/>
      <c r="E15" s="36"/>
      <c r="F15" s="36"/>
      <c r="G15" s="36"/>
      <c r="H15" s="36"/>
    </row>
    <row r="16" spans="2:8" ht="21.6" thickBot="1">
      <c r="B16" s="38" t="s">
        <v>85</v>
      </c>
      <c r="C16" s="38"/>
      <c r="D16" s="38"/>
      <c r="E16" s="38"/>
      <c r="F16" s="38"/>
      <c r="G16" s="38"/>
      <c r="H16" s="38"/>
    </row>
    <row r="17" spans="2:8">
      <c r="B17" s="36"/>
      <c r="C17" s="36"/>
      <c r="D17" s="36"/>
      <c r="E17" s="36"/>
      <c r="F17" s="36"/>
      <c r="G17" s="36"/>
      <c r="H17" s="36"/>
    </row>
    <row r="18" spans="2:8" ht="16.2" thickBot="1">
      <c r="B18" s="37" t="s">
        <v>151</v>
      </c>
      <c r="C18" s="37"/>
      <c r="D18" s="37"/>
      <c r="E18" s="37"/>
      <c r="F18" s="37"/>
      <c r="G18" s="37"/>
      <c r="H18" s="37"/>
    </row>
    <row r="19" spans="2:8">
      <c r="B19" s="36"/>
      <c r="C19" s="36"/>
      <c r="D19" s="36"/>
      <c r="E19" s="36"/>
      <c r="F19" s="36"/>
      <c r="G19" s="36"/>
      <c r="H19" s="36"/>
    </row>
    <row r="20" spans="2:8">
      <c r="B20" s="124" t="s">
        <v>128</v>
      </c>
      <c r="C20" s="124"/>
      <c r="D20" s="124"/>
      <c r="E20" s="36"/>
      <c r="F20" s="36"/>
      <c r="G20" s="36"/>
      <c r="H20" s="36"/>
    </row>
    <row r="21" spans="2:8" ht="15" thickBot="1">
      <c r="B21" s="6" t="s">
        <v>85</v>
      </c>
      <c r="C21" s="10">
        <v>2014</v>
      </c>
      <c r="D21" s="10">
        <v>2015</v>
      </c>
      <c r="E21" s="10">
        <v>2016</v>
      </c>
      <c r="F21" s="10">
        <v>2017</v>
      </c>
      <c r="G21" s="10">
        <v>2018</v>
      </c>
      <c r="H21" s="10">
        <v>2019</v>
      </c>
    </row>
    <row r="22" spans="2:8">
      <c r="B22" s="4" t="s">
        <v>49</v>
      </c>
      <c r="C22" s="29">
        <f>SUMIFS(Data!$D:$D,Data!$A:$A,'Summary - TNSP'!$B22,Data!$C:$C,'Summary - TNSP'!C$21,Data!$B:$B,"Return on Assets - Nominal return - Inclusive of Incentive Schemes")</f>
        <v>0.11492173569632212</v>
      </c>
      <c r="D22" s="29">
        <f>SUMIFS(Data!$D:$D,Data!$A:$A,'Summary - TNSP'!$B22,Data!$C:$C,'Summary - TNSP'!D$21,Data!$B:$B,"Return on Assets - Nominal return - Inclusive of Incentive Schemes")</f>
        <v>8.9885878686254431E-2</v>
      </c>
      <c r="E22" s="29">
        <f>SUMIFS(Data!$D:$D,Data!$A:$A,'Summary - TNSP'!$B22,Data!$C:$C,'Summary - TNSP'!E$21,Data!$B:$B,"Return on Assets - Nominal return - Inclusive of Incentive Schemes")</f>
        <v>6.8035293816267786E-2</v>
      </c>
      <c r="F22" s="29">
        <f>SUMIFS(Data!$D:$D,Data!$A:$A,'Summary - TNSP'!$B22,Data!$C:$C,'Summary - TNSP'!F$21,Data!$B:$B,"Return on Assets - Nominal return - Inclusive of Incentive Schemes")</f>
        <v>5.8999999999999997E-2</v>
      </c>
      <c r="G22" s="29">
        <f>SUMIFS(Data!$D:$D,Data!$A:$A,'Summary - TNSP'!$B22,Data!$C:$C,'Summary - TNSP'!G$21,Data!$B:$B,"Return on Assets - Nominal return - Inclusive of Incentive Schemes")</f>
        <v>6.6000000000000003E-2</v>
      </c>
      <c r="H22" s="29">
        <f>SUMIFS(Data!$D:$D,Data!$A:$A,'Summary - TNSP'!$B22,Data!$C:$C,'Summary - TNSP'!H$21,Data!$B:$B,"Return on Assets - Nominal return - Inclusive of Incentive Schemes")</f>
        <v>7.1300000000000002E-2</v>
      </c>
    </row>
    <row r="23" spans="2:8">
      <c r="B23" s="4" t="s">
        <v>50</v>
      </c>
      <c r="C23" s="29">
        <f>SUMIFS(Data!$D:$D,Data!$A:$A,'Summary - TNSP'!$B23,Data!$C:$C,'Summary - TNSP'!C$21,Data!$B:$B,"Return on Assets - Nominal return - Inclusive of Incentive Schemes")</f>
        <v>0.10124698068654925</v>
      </c>
      <c r="D23" s="29">
        <f>SUMIFS(Data!$D:$D,Data!$A:$A,'Summary - TNSP'!$B23,Data!$C:$C,'Summary - TNSP'!D$21,Data!$B:$B,"Return on Assets - Nominal return - Inclusive of Incentive Schemes")</f>
        <v>6.9458275766146035E-2</v>
      </c>
      <c r="E23" s="29">
        <f>SUMIFS(Data!$D:$D,Data!$A:$A,'Summary - TNSP'!$B23,Data!$C:$C,'Summary - TNSP'!E$21,Data!$B:$B,"Return on Assets - Nominal return - Inclusive of Incentive Schemes")</f>
        <v>8.2512423071376184E-2</v>
      </c>
      <c r="F23" s="29">
        <f>SUMIFS(Data!$D:$D,Data!$A:$A,'Summary - TNSP'!$B23,Data!$C:$C,'Summary - TNSP'!F$21,Data!$B:$B,"Return on Assets - Nominal return - Inclusive of Incentive Schemes")</f>
        <v>0.11648951613919432</v>
      </c>
      <c r="G23" s="29">
        <f>SUMIFS(Data!$D:$D,Data!$A:$A,'Summary - TNSP'!$B23,Data!$C:$C,'Summary - TNSP'!G$21,Data!$B:$B,"Return on Assets - Nominal return - Inclusive of Incentive Schemes")</f>
        <v>7.0383510230093746E-2</v>
      </c>
      <c r="H23" s="29">
        <f>SUMIFS(Data!$D:$D,Data!$A:$A,'Summary - TNSP'!$B23,Data!$C:$C,'Summary - TNSP'!H$21,Data!$B:$B,"Return on Assets - Nominal return - Inclusive of Incentive Schemes")</f>
        <v>5.8774231476028622E-2</v>
      </c>
    </row>
    <row r="24" spans="2:8">
      <c r="B24" s="4" t="s">
        <v>51</v>
      </c>
      <c r="C24" s="29">
        <f>SUMIFS(Data!$D:$D,Data!$A:$A,'Summary - TNSP'!$B24,Data!$C:$C,'Summary - TNSP'!C$21,Data!$B:$B,"Return on Assets - Nominal return - Inclusive of Incentive Schemes")</f>
        <v>9.1796875422801558E-2</v>
      </c>
      <c r="D24" s="29">
        <f>SUMIFS(Data!$D:$D,Data!$A:$A,'Summary - TNSP'!$B24,Data!$C:$C,'Summary - TNSP'!D$21,Data!$B:$B,"Return on Assets - Nominal return - Inclusive of Incentive Schemes")</f>
        <v>7.3203360834723091E-2</v>
      </c>
      <c r="E24" s="29">
        <f>SUMIFS(Data!$D:$D,Data!$A:$A,'Summary - TNSP'!$B24,Data!$C:$C,'Summary - TNSP'!E$21,Data!$B:$B,"Return on Assets - Nominal return - Inclusive of Incentive Schemes")</f>
        <v>7.4940349415617336E-2</v>
      </c>
      <c r="F24" s="29">
        <f>SUMIFS(Data!$D:$D,Data!$A:$A,'Summary - TNSP'!$B24,Data!$C:$C,'Summary - TNSP'!F$21,Data!$B:$B,"Return on Assets - Nominal return - Inclusive of Incentive Schemes")</f>
        <v>8.0547507226060189E-2</v>
      </c>
      <c r="G24" s="29">
        <f>SUMIFS(Data!$D:$D,Data!$A:$A,'Summary - TNSP'!$B24,Data!$C:$C,'Summary - TNSP'!G$21,Data!$B:$B,"Return on Assets - Nominal return - Inclusive of Incentive Schemes")</f>
        <v>8.1694813689647663E-2</v>
      </c>
      <c r="H24" s="29">
        <f>SUMIFS(Data!$D:$D,Data!$A:$A,'Summary - TNSP'!$B24,Data!$C:$C,'Summary - TNSP'!H$21,Data!$B:$B,"Return on Assets - Nominal return - Inclusive of Incentive Schemes")</f>
        <v>6.1030065293297207E-2</v>
      </c>
    </row>
    <row r="25" spans="2:8">
      <c r="B25" s="4" t="s">
        <v>52</v>
      </c>
      <c r="C25" s="29">
        <f>SUMIFS(Data!$D:$D,Data!$A:$A,'Summary - TNSP'!$B25,Data!$C:$C,'Summary - TNSP'!C$21,Data!$B:$B,"Return on Assets - Nominal return - Inclusive of Incentive Schemes")</f>
        <v>0.10926872797726948</v>
      </c>
      <c r="D25" s="29">
        <f>SUMIFS(Data!$D:$D,Data!$A:$A,'Summary - TNSP'!$B25,Data!$C:$C,'Summary - TNSP'!D$21,Data!$B:$B,"Return on Assets - Nominal return - Inclusive of Incentive Schemes")</f>
        <v>9.1501861413338353E-2</v>
      </c>
      <c r="E25" s="29">
        <f>SUMIFS(Data!$D:$D,Data!$A:$A,'Summary - TNSP'!$B25,Data!$C:$C,'Summary - TNSP'!E$21,Data!$B:$B,"Return on Assets - Nominal return - Inclusive of Incentive Schemes")</f>
        <v>8.6237770899565552E-2</v>
      </c>
      <c r="F25" s="29">
        <f>SUMIFS(Data!$D:$D,Data!$A:$A,'Summary - TNSP'!$B25,Data!$C:$C,'Summary - TNSP'!F$21,Data!$B:$B,"Return on Assets - Nominal return - Inclusive of Incentive Schemes")</f>
        <v>7.3176010618745804E-2</v>
      </c>
      <c r="G25" s="29">
        <f>SUMIFS(Data!$D:$D,Data!$A:$A,'Summary - TNSP'!$B25,Data!$C:$C,'Summary - TNSP'!G$21,Data!$B:$B,"Return on Assets - Nominal return - Inclusive of Incentive Schemes")</f>
        <v>8.1652172089609926E-2</v>
      </c>
      <c r="H25" s="29">
        <f>SUMIFS(Data!$D:$D,Data!$A:$A,'Summary - TNSP'!$B25,Data!$C:$C,'Summary - TNSP'!H$21,Data!$B:$B,"Return on Assets - Nominal return - Inclusive of Incentive Schemes")</f>
        <v>6.830125824596521E-2</v>
      </c>
    </row>
    <row r="26" spans="2:8">
      <c r="B26" s="4" t="s">
        <v>53</v>
      </c>
      <c r="C26" s="29">
        <f>SUMIFS(Data!$D:$D,Data!$A:$A,'Summary - TNSP'!$B26,Data!$C:$C,'Summary - TNSP'!C$21,Data!$B:$B,"Return on Assets - Nominal return - Inclusive of Incentive Schemes")</f>
        <v>0.13178613258231947</v>
      </c>
      <c r="D26" s="29">
        <f>SUMIFS(Data!$D:$D,Data!$A:$A,'Summary - TNSP'!$B26,Data!$C:$C,'Summary - TNSP'!D$21,Data!$B:$B,"Return on Assets - Nominal return - Inclusive of Incentive Schemes")</f>
        <v>0.10518269696577626</v>
      </c>
      <c r="E26" s="29">
        <f>SUMIFS(Data!$D:$D,Data!$A:$A,'Summary - TNSP'!$B26,Data!$C:$C,'Summary - TNSP'!E$21,Data!$B:$B,"Return on Assets - Nominal return - Inclusive of Incentive Schemes")</f>
        <v>8.8873980854672227E-2</v>
      </c>
      <c r="F26" s="29">
        <f>SUMIFS(Data!$D:$D,Data!$A:$A,'Summary - TNSP'!$B26,Data!$C:$C,'Summary - TNSP'!F$21,Data!$B:$B,"Return on Assets - Nominal return - Inclusive of Incentive Schemes")</f>
        <v>8.2885524194056662E-2</v>
      </c>
      <c r="G26" s="29">
        <f>SUMIFS(Data!$D:$D,Data!$A:$A,'Summary - TNSP'!$B26,Data!$C:$C,'Summary - TNSP'!G$21,Data!$B:$B,"Return on Assets - Nominal return - Inclusive of Incentive Schemes")</f>
        <v>7.893252453876648E-2</v>
      </c>
      <c r="H26" s="29">
        <f>SUMIFS(Data!$D:$D,Data!$A:$A,'Summary - TNSP'!$B26,Data!$C:$C,'Summary - TNSP'!H$21,Data!$B:$B,"Return on Assets - Nominal return - Inclusive of Incentive Schemes")</f>
        <v>8.161881953720522E-2</v>
      </c>
    </row>
    <row r="27" spans="2:8">
      <c r="B27" s="1"/>
      <c r="C27" s="8"/>
      <c r="D27" s="8"/>
      <c r="E27" s="8"/>
      <c r="F27" s="8"/>
      <c r="G27" s="8"/>
      <c r="H27" s="8"/>
    </row>
    <row r="28" spans="2:8">
      <c r="B28" s="124" t="s">
        <v>129</v>
      </c>
      <c r="C28" s="124"/>
      <c r="D28" s="124"/>
    </row>
    <row r="29" spans="2:8" ht="15" thickBot="1">
      <c r="B29" s="6" t="s">
        <v>85</v>
      </c>
      <c r="C29" s="10">
        <v>2014</v>
      </c>
      <c r="D29" s="10">
        <v>2015</v>
      </c>
      <c r="E29" s="10">
        <v>2016</v>
      </c>
      <c r="F29" s="10">
        <v>2017</v>
      </c>
      <c r="G29" s="10">
        <v>2018</v>
      </c>
      <c r="H29" s="10">
        <v>2019</v>
      </c>
    </row>
    <row r="30" spans="2:8">
      <c r="B30" s="4" t="s">
        <v>49</v>
      </c>
      <c r="C30" s="29">
        <f>SUMIFS(Data!$D:$D,Data!$A:$A,'Summary - TNSP'!$B30,Data!$C:$C,'Summary - TNSP'!C$29,Data!$B:$B,"Return on Assets - Nominal return - Exclusive of Incentive Schemes")</f>
        <v>0.1139</v>
      </c>
      <c r="D30" s="29">
        <f>SUMIFS(Data!$D:$D,Data!$A:$A,'Summary - TNSP'!$B30,Data!$C:$C,'Summary - TNSP'!D$29,Data!$B:$B,"Return on Assets - Nominal return - Exclusive of Incentive Schemes")</f>
        <v>8.4899188432936076E-2</v>
      </c>
      <c r="E30" s="29">
        <f>SUMIFS(Data!$D:$D,Data!$A:$A,'Summary - TNSP'!$B30,Data!$C:$C,'Summary - TNSP'!E$29,Data!$B:$B,"Return on Assets - Nominal return - Exclusive of Incentive Schemes")</f>
        <v>6.3835540201272176E-2</v>
      </c>
      <c r="F30" s="29">
        <f>SUMIFS(Data!$D:$D,Data!$A:$A,'Summary - TNSP'!$B30,Data!$C:$C,'Summary - TNSP'!F$29,Data!$B:$B,"Return on Assets - Nominal return - Exclusive of Incentive Schemes")</f>
        <v>5.4510203404693522E-2</v>
      </c>
      <c r="G30" s="29">
        <f>SUMIFS(Data!$D:$D,Data!$A:$A,'Summary - TNSP'!$B30,Data!$C:$C,'Summary - TNSP'!G$29,Data!$B:$B,"Return on Assets - Nominal return - Exclusive of Incentive Schemes")</f>
        <v>6.1501132660212704E-2</v>
      </c>
      <c r="H30" s="29">
        <f>SUMIFS(Data!$D:$D,Data!$A:$A,'Summary - TNSP'!$B30,Data!$C:$C,'Summary - TNSP'!H$29,Data!$B:$B,"Return on Assets - Nominal return - Exclusive of Incentive Schemes")</f>
        <v>6.7723477165129123E-2</v>
      </c>
    </row>
    <row r="31" spans="2:8">
      <c r="B31" s="4" t="s">
        <v>50</v>
      </c>
      <c r="C31" s="29">
        <f>SUMIFS(Data!$D:$D,Data!$A:$A,'Summary - TNSP'!$B31,Data!$C:$C,'Summary - TNSP'!C$29,Data!$B:$B,"Return on Assets - Nominal return - Exclusive of Incentive Schemes")</f>
        <v>9.8407860825306878E-2</v>
      </c>
      <c r="D31" s="29">
        <f>SUMIFS(Data!$D:$D,Data!$A:$A,'Summary - TNSP'!$B31,Data!$C:$C,'Summary - TNSP'!D$29,Data!$B:$B,"Return on Assets - Nominal return - Exclusive of Incentive Schemes")</f>
        <v>6.6978898847470922E-2</v>
      </c>
      <c r="E31" s="29">
        <f>SUMIFS(Data!$D:$D,Data!$A:$A,'Summary - TNSP'!$B31,Data!$C:$C,'Summary - TNSP'!E$29,Data!$B:$B,"Return on Assets - Nominal return - Exclusive of Incentive Schemes")</f>
        <v>8.1612479990451278E-2</v>
      </c>
      <c r="F31" s="29">
        <f>SUMIFS(Data!$D:$D,Data!$A:$A,'Summary - TNSP'!$B31,Data!$C:$C,'Summary - TNSP'!F$29,Data!$B:$B,"Return on Assets - Nominal return - Exclusive of Incentive Schemes")</f>
        <v>0.11354229791636983</v>
      </c>
      <c r="G31" s="29">
        <f>SUMIFS(Data!$D:$D,Data!$A:$A,'Summary - TNSP'!$B31,Data!$C:$C,'Summary - TNSP'!G$29,Data!$B:$B,"Return on Assets - Nominal return - Exclusive of Incentive Schemes")</f>
        <v>6.7104704541367619E-2</v>
      </c>
      <c r="H31" s="29">
        <f>SUMIFS(Data!$D:$D,Data!$A:$A,'Summary - TNSP'!$B31,Data!$C:$C,'Summary - TNSP'!H$29,Data!$B:$B,"Return on Assets - Nominal return - Exclusive of Incentive Schemes")</f>
        <v>5.7117800240019313E-2</v>
      </c>
    </row>
    <row r="32" spans="2:8">
      <c r="B32" s="4" t="s">
        <v>51</v>
      </c>
      <c r="C32" s="29">
        <f>SUMIFS(Data!$D:$D,Data!$A:$A,'Summary - TNSP'!$B32,Data!$C:$C,'Summary - TNSP'!C$29,Data!$B:$B,"Return on Assets - Nominal return - Exclusive of Incentive Schemes")</f>
        <v>9.2874686800652029E-2</v>
      </c>
      <c r="D32" s="29">
        <f>SUMIFS(Data!$D:$D,Data!$A:$A,'Summary - TNSP'!$B32,Data!$C:$C,'Summary - TNSP'!D$29,Data!$B:$B,"Return on Assets - Nominal return - Exclusive of Incentive Schemes")</f>
        <v>7.335531201407966E-2</v>
      </c>
      <c r="E32" s="29">
        <f>SUMIFS(Data!$D:$D,Data!$A:$A,'Summary - TNSP'!$B32,Data!$C:$C,'Summary - TNSP'!E$29,Data!$B:$B,"Return on Assets - Nominal return - Exclusive of Incentive Schemes")</f>
        <v>7.2300289591750749E-2</v>
      </c>
      <c r="F32" s="29">
        <f>SUMIFS(Data!$D:$D,Data!$A:$A,'Summary - TNSP'!$B32,Data!$C:$C,'Summary - TNSP'!F$29,Data!$B:$B,"Return on Assets - Nominal return - Exclusive of Incentive Schemes")</f>
        <v>7.9236712094014006E-2</v>
      </c>
      <c r="G32" s="29">
        <f>SUMIFS(Data!$D:$D,Data!$A:$A,'Summary - TNSP'!$B32,Data!$C:$C,'Summary - TNSP'!G$29,Data!$B:$B,"Return on Assets - Nominal return - Exclusive of Incentive Schemes")</f>
        <v>7.7844099068305986E-2</v>
      </c>
      <c r="H32" s="29">
        <f>SUMIFS(Data!$D:$D,Data!$A:$A,'Summary - TNSP'!$B32,Data!$C:$C,'Summary - TNSP'!H$29,Data!$B:$B,"Return on Assets - Nominal return - Exclusive of Incentive Schemes")</f>
        <v>5.8911885010461573E-2</v>
      </c>
    </row>
    <row r="33" spans="2:8">
      <c r="B33" s="4" t="s">
        <v>52</v>
      </c>
      <c r="C33" s="29">
        <f>SUMIFS(Data!$D:$D,Data!$A:$A,'Summary - TNSP'!$B33,Data!$C:$C,'Summary - TNSP'!C$29,Data!$B:$B,"Return on Assets - Nominal return - Exclusive of Incentive Schemes")</f>
        <v>0.10872943363661335</v>
      </c>
      <c r="D33" s="29">
        <f>SUMIFS(Data!$D:$D,Data!$A:$A,'Summary - TNSP'!$B33,Data!$C:$C,'Summary - TNSP'!D$29,Data!$B:$B,"Return on Assets - Nominal return - Exclusive of Incentive Schemes")</f>
        <v>8.167822876067371E-2</v>
      </c>
      <c r="E33" s="29">
        <f>SUMIFS(Data!$D:$D,Data!$A:$A,'Summary - TNSP'!$B33,Data!$C:$C,'Summary - TNSP'!E$29,Data!$B:$B,"Return on Assets - Nominal return - Exclusive of Incentive Schemes")</f>
        <v>7.782969716544226E-2</v>
      </c>
      <c r="F33" s="29">
        <f>SUMIFS(Data!$D:$D,Data!$A:$A,'Summary - TNSP'!$B33,Data!$C:$C,'Summary - TNSP'!F$29,Data!$B:$B,"Return on Assets - Nominal return - Exclusive of Incentive Schemes")</f>
        <v>6.4021173093134348E-2</v>
      </c>
      <c r="G33" s="29">
        <f>SUMIFS(Data!$D:$D,Data!$A:$A,'Summary - TNSP'!$B33,Data!$C:$C,'Summary - TNSP'!G$29,Data!$B:$B,"Return on Assets - Nominal return - Exclusive of Incentive Schemes")</f>
        <v>7.6430504223739079E-2</v>
      </c>
      <c r="H33" s="29">
        <f>SUMIFS(Data!$D:$D,Data!$A:$A,'Summary - TNSP'!$B33,Data!$C:$C,'Summary - TNSP'!H$29,Data!$B:$B,"Return on Assets - Nominal return - Exclusive of Incentive Schemes")</f>
        <v>6.6162753387266765E-2</v>
      </c>
    </row>
    <row r="34" spans="2:8">
      <c r="B34" s="4" t="s">
        <v>53</v>
      </c>
      <c r="C34" s="29">
        <f>SUMIFS(Data!$D:$D,Data!$A:$A,'Summary - TNSP'!$B34,Data!$C:$C,'Summary - TNSP'!C$29,Data!$B:$B,"Return on Assets - Nominal return - Exclusive of Incentive Schemes")</f>
        <v>0.12654931767778277</v>
      </c>
      <c r="D34" s="29">
        <f>SUMIFS(Data!$D:$D,Data!$A:$A,'Summary - TNSP'!$B34,Data!$C:$C,'Summary - TNSP'!D$29,Data!$B:$B,"Return on Assets - Nominal return - Exclusive of Incentive Schemes")</f>
        <v>9.6838330678023721E-2</v>
      </c>
      <c r="E34" s="29">
        <f>SUMIFS(Data!$D:$D,Data!$A:$A,'Summary - TNSP'!$B34,Data!$C:$C,'Summary - TNSP'!E$29,Data!$B:$B,"Return on Assets - Nominal return - Exclusive of Incentive Schemes")</f>
        <v>7.936326410158008E-2</v>
      </c>
      <c r="F34" s="29">
        <f>SUMIFS(Data!$D:$D,Data!$A:$A,'Summary - TNSP'!$B34,Data!$C:$C,'Summary - TNSP'!F$29,Data!$B:$B,"Return on Assets - Nominal return - Exclusive of Incentive Schemes")</f>
        <v>7.5889646861720589E-2</v>
      </c>
      <c r="G34" s="29">
        <f>SUMIFS(Data!$D:$D,Data!$A:$A,'Summary - TNSP'!$B34,Data!$C:$C,'Summary - TNSP'!G$29,Data!$B:$B,"Return on Assets - Nominal return - Exclusive of Incentive Schemes")</f>
        <v>7.5862128658417016E-2</v>
      </c>
      <c r="H34" s="29">
        <f>SUMIFS(Data!$D:$D,Data!$A:$A,'Summary - TNSP'!$B34,Data!$C:$C,'Summary - TNSP'!H$29,Data!$B:$B,"Return on Assets - Nominal return - Exclusive of Incentive Schemes")</f>
        <v>7.9680438883550239E-2</v>
      </c>
    </row>
    <row r="36" spans="2:8">
      <c r="B36" s="124" t="s">
        <v>100</v>
      </c>
      <c r="C36" s="124"/>
      <c r="D36" s="124"/>
    </row>
    <row r="37" spans="2:8" ht="15" thickBot="1">
      <c r="B37" s="6" t="s">
        <v>85</v>
      </c>
      <c r="C37" s="10">
        <v>2014</v>
      </c>
      <c r="D37" s="10">
        <v>2015</v>
      </c>
      <c r="E37" s="10">
        <v>2016</v>
      </c>
      <c r="F37" s="10">
        <v>2017</v>
      </c>
      <c r="G37" s="10">
        <v>2018</v>
      </c>
      <c r="H37" s="10">
        <v>2019</v>
      </c>
    </row>
    <row r="38" spans="2:8">
      <c r="B38" s="4" t="s">
        <v>49</v>
      </c>
      <c r="C38" s="29">
        <f>SUMIFS(Data!$D:$D,Data!$A:$A,'Summary - TNSP'!$B38,Data!$C:$C,'Summary - TNSP'!C$29,Data!$B:$B,"pre-tax nominal wacc")</f>
        <v>0.107090845998425</v>
      </c>
      <c r="D38" s="29">
        <f>SUMIFS(Data!$D:$D,Data!$A:$A,'Summary - TNSP'!$B38,Data!$C:$C,'Summary - TNSP'!D$29,Data!$B:$B,"pre-tax nominal wacc")</f>
        <v>7.4214370619515996E-2</v>
      </c>
      <c r="E38" s="29">
        <f>SUMIFS(Data!$D:$D,Data!$A:$A,'Summary - TNSP'!$B38,Data!$C:$C,'Summary - TNSP'!E$29,Data!$B:$B,"pre-tax nominal wacc")</f>
        <v>7.327831192282E-2</v>
      </c>
      <c r="F38" s="29">
        <f>SUMIFS(Data!$D:$D,Data!$A:$A,'Summary - TNSP'!$B38,Data!$C:$C,'Summary - TNSP'!F$29,Data!$B:$B,"pre-tax nominal wacc")</f>
        <v>7.2461282319525006E-2</v>
      </c>
      <c r="G38" s="29">
        <f>SUMIFS(Data!$D:$D,Data!$A:$A,'Summary - TNSP'!$B38,Data!$C:$C,'Summary - TNSP'!G$29,Data!$B:$B,"pre-tax nominal wacc")</f>
        <v>7.1389736883741006E-2</v>
      </c>
      <c r="H38" s="29">
        <f>SUMIFS(Data!$D:$D,Data!$A:$A,'Summary - TNSP'!$B38,Data!$C:$C,'Summary - TNSP'!H$29,Data!$B:$B,"pre-tax nominal wacc")</f>
        <v>7.1574051354929002E-2</v>
      </c>
    </row>
    <row r="39" spans="2:8">
      <c r="B39" s="4" t="s">
        <v>50</v>
      </c>
      <c r="C39" s="29">
        <f>SUMIFS(Data!$D:$D,Data!$A:$A,'Summary - TNSP'!$B39,Data!$C:$C,'Summary - TNSP'!C$29,Data!$B:$B,"pre-tax nominal wacc")</f>
        <v>8.8864111441519997E-2</v>
      </c>
      <c r="D39" s="29">
        <f>SUMIFS(Data!$D:$D,Data!$A:$A,'Summary - TNSP'!$B39,Data!$C:$C,'Summary - TNSP'!D$29,Data!$B:$B,"pre-tax nominal wacc")</f>
        <v>8.8864111441519997E-2</v>
      </c>
      <c r="E39" s="29">
        <f>SUMIFS(Data!$D:$D,Data!$A:$A,'Summary - TNSP'!$B39,Data!$C:$C,'Summary - TNSP'!E$29,Data!$B:$B,"pre-tax nominal wacc")</f>
        <v>8.8864111441519997E-2</v>
      </c>
      <c r="F39" s="29">
        <f>SUMIFS(Data!$D:$D,Data!$A:$A,'Summary - TNSP'!$B39,Data!$C:$C,'Summary - TNSP'!F$29,Data!$B:$B,"pre-tax nominal wacc")</f>
        <v>8.8864111441519997E-2</v>
      </c>
      <c r="G39" s="29">
        <f>SUMIFS(Data!$D:$D,Data!$A:$A,'Summary - TNSP'!$B39,Data!$C:$C,'Summary - TNSP'!G$29,Data!$B:$B,"pre-tax nominal wacc")</f>
        <v>6.5139010961370994E-2</v>
      </c>
      <c r="H39" s="29">
        <f>SUMIFS(Data!$D:$D,Data!$A:$A,'Summary - TNSP'!$B39,Data!$C:$C,'Summary - TNSP'!H$29,Data!$B:$B,"pre-tax nominal wacc")</f>
        <v>6.4782714794620999E-2</v>
      </c>
    </row>
    <row r="40" spans="2:8">
      <c r="B40" s="4" t="s">
        <v>51</v>
      </c>
      <c r="C40" s="29">
        <f>SUMIFS(Data!$D:$D,Data!$A:$A,'Summary - TNSP'!$B40,Data!$C:$C,'Summary - TNSP'!C$29,Data!$B:$B,"pre-tax nominal wacc")</f>
        <v>7.8094620981890003E-2</v>
      </c>
      <c r="D40" s="29">
        <f>SUMIFS(Data!$D:$D,Data!$A:$A,'Summary - TNSP'!$B40,Data!$C:$C,'Summary - TNSP'!D$29,Data!$B:$B,"pre-tax nominal wacc")</f>
        <v>7.8094620981890003E-2</v>
      </c>
      <c r="E40" s="29">
        <f>SUMIFS(Data!$D:$D,Data!$A:$A,'Summary - TNSP'!$B40,Data!$C:$C,'Summary - TNSP'!E$29,Data!$B:$B,"pre-tax nominal wacc")</f>
        <v>7.8094620981890003E-2</v>
      </c>
      <c r="F40" s="29">
        <f>SUMIFS(Data!$D:$D,Data!$A:$A,'Summary - TNSP'!$B40,Data!$C:$C,'Summary - TNSP'!F$29,Data!$B:$B,"pre-tax nominal wacc")</f>
        <v>7.8094620981890003E-2</v>
      </c>
      <c r="G40" s="29">
        <f>SUMIFS(Data!$D:$D,Data!$A:$A,'Summary - TNSP'!$B40,Data!$C:$C,'Summary - TNSP'!G$29,Data!$B:$B,"pre-tax nominal wacc")</f>
        <v>7.8094620981890003E-2</v>
      </c>
      <c r="H40" s="29">
        <f>SUMIFS(Data!$D:$D,Data!$A:$A,'Summary - TNSP'!$B40,Data!$C:$C,'Summary - TNSP'!H$29,Data!$B:$B,"pre-tax nominal wacc")</f>
        <v>6.1617069529295999E-2</v>
      </c>
    </row>
    <row r="41" spans="2:8">
      <c r="B41" s="4" t="s">
        <v>52</v>
      </c>
      <c r="C41" s="29">
        <f>SUMIFS(Data!$D:$D,Data!$A:$A,'Summary - TNSP'!$B41,Data!$C:$C,'Summary - TNSP'!C$29,Data!$B:$B,"pre-tax nominal wacc")</f>
        <v>0.10605591517846701</v>
      </c>
      <c r="D41" s="29">
        <f>SUMIFS(Data!$D:$D,Data!$A:$A,'Summary - TNSP'!$B41,Data!$C:$C,'Summary - TNSP'!D$29,Data!$B:$B,"pre-tax nominal wacc")</f>
        <v>6.8788917805928995E-2</v>
      </c>
      <c r="E41" s="29">
        <f>SUMIFS(Data!$D:$D,Data!$A:$A,'Summary - TNSP'!$B41,Data!$C:$C,'Summary - TNSP'!E$29,Data!$B:$B,"pre-tax nominal wacc")</f>
        <v>6.7677919529517003E-2</v>
      </c>
      <c r="F41" s="29">
        <f>SUMIFS(Data!$D:$D,Data!$A:$A,'Summary - TNSP'!$B41,Data!$C:$C,'Summary - TNSP'!F$29,Data!$B:$B,"pre-tax nominal wacc")</f>
        <v>6.7317375856430994E-2</v>
      </c>
      <c r="G41" s="29">
        <f>SUMIFS(Data!$D:$D,Data!$A:$A,'Summary - TNSP'!$B41,Data!$C:$C,'Summary - TNSP'!G$29,Data!$B:$B,"pre-tax nominal wacc")</f>
        <v>6.6733649079233001E-2</v>
      </c>
      <c r="H41" s="29">
        <f>SUMIFS(Data!$D:$D,Data!$A:$A,'Summary - TNSP'!$B41,Data!$C:$C,'Summary - TNSP'!H$29,Data!$B:$B,"pre-tax nominal wacc")</f>
        <v>6.5822799695264E-2</v>
      </c>
    </row>
    <row r="42" spans="2:8">
      <c r="B42" s="4" t="s">
        <v>53</v>
      </c>
      <c r="C42" s="29">
        <f>SUMIFS(Data!$D:$D,Data!$A:$A,'Summary - TNSP'!$B42,Data!$C:$C,'Summary - TNSP'!C$29,Data!$B:$B,"pre-tax nominal wacc")</f>
        <v>0.104517039312942</v>
      </c>
      <c r="D42" s="29">
        <f>SUMIFS(Data!$D:$D,Data!$A:$A,'Summary - TNSP'!$B42,Data!$C:$C,'Summary - TNSP'!D$29,Data!$B:$B,"pre-tax nominal wacc")</f>
        <v>8.2027588799297002E-2</v>
      </c>
      <c r="E42" s="29">
        <f>SUMIFS(Data!$D:$D,Data!$A:$A,'Summary - TNSP'!$B42,Data!$C:$C,'Summary - TNSP'!E$29,Data!$B:$B,"pre-tax nominal wacc")</f>
        <v>8.2027588799297002E-2</v>
      </c>
      <c r="F42" s="29">
        <f>SUMIFS(Data!$D:$D,Data!$A:$A,'Summary - TNSP'!$B42,Data!$C:$C,'Summary - TNSP'!F$29,Data!$B:$B,"pre-tax nominal wacc")</f>
        <v>8.2027588799297002E-2</v>
      </c>
      <c r="G42" s="29">
        <f>SUMIFS(Data!$D:$D,Data!$A:$A,'Summary - TNSP'!$B42,Data!$C:$C,'Summary - TNSP'!G$29,Data!$B:$B,"pre-tax nominal wacc")</f>
        <v>6.2092933379940998E-2</v>
      </c>
      <c r="H42" s="29">
        <f>SUMIFS(Data!$D:$D,Data!$A:$A,'Summary - TNSP'!$B42,Data!$C:$C,'Summary - TNSP'!H$29,Data!$B:$B,"pre-tax nominal wacc")</f>
        <v>6.2153520287480002E-2</v>
      </c>
    </row>
    <row r="44" spans="2:8" ht="16.2" thickBot="1">
      <c r="B44" s="37" t="s">
        <v>152</v>
      </c>
      <c r="C44" s="37"/>
      <c r="D44" s="37"/>
      <c r="E44" s="37"/>
      <c r="F44" s="37"/>
      <c r="G44" s="37"/>
      <c r="H44" s="37"/>
    </row>
    <row r="46" spans="2:8" ht="15" customHeight="1">
      <c r="B46" s="125" t="s">
        <v>133</v>
      </c>
      <c r="C46" s="125"/>
      <c r="D46" s="125"/>
    </row>
    <row r="47" spans="2:8" ht="15" thickBot="1">
      <c r="B47" s="6" t="s">
        <v>85</v>
      </c>
      <c r="C47" s="10">
        <v>2014</v>
      </c>
      <c r="D47" s="10">
        <v>2015</v>
      </c>
      <c r="E47" s="10">
        <v>2016</v>
      </c>
      <c r="F47" s="10">
        <v>2017</v>
      </c>
      <c r="G47" s="10">
        <v>2018</v>
      </c>
      <c r="H47" s="10">
        <v>2019</v>
      </c>
    </row>
    <row r="48" spans="2:8">
      <c r="B48" s="4" t="s">
        <v>49</v>
      </c>
      <c r="C48" s="29">
        <f>SUMIFS(Data!$D:$D,Data!$A:$A,'Summary - TNSP'!$B48,Data!$C:$C,'Summary - TNSP'!C$47,Data!$B:$B,"Return on Assets - Real return - Inclusive of Incentive Schemes")</f>
        <v>8.3187720448798727E-2</v>
      </c>
      <c r="D48" s="29">
        <f>SUMIFS(Data!$D:$D,Data!$A:$A,'Summary - TNSP'!$B48,Data!$C:$C,'Summary - TNSP'!D$47,Data!$B:$B,"Return on Assets - Real return - Inclusive of Incentive Schemes")</f>
        <v>7.1482552404501881E-2</v>
      </c>
      <c r="E48" s="29">
        <f>SUMIFS(Data!$D:$D,Data!$A:$A,'Summary - TNSP'!$B48,Data!$C:$C,'Summary - TNSP'!E$47,Data!$B:$B,"Return on Assets - Real return - Inclusive of Incentive Schemes")</f>
        <v>5.0300390413413915E-2</v>
      </c>
      <c r="F48" s="29">
        <f>SUMIFS(Data!$D:$D,Data!$A:$A,'Summary - TNSP'!$B48,Data!$C:$C,'Summary - TNSP'!F$47,Data!$B:$B,"Return on Assets - Real return - Inclusive of Incentive Schemes")</f>
        <v>4.3590043002536071E-2</v>
      </c>
      <c r="G48" s="29">
        <f>SUMIFS(Data!$D:$D,Data!$A:$A,'Summary - TNSP'!$B48,Data!$C:$C,'Summary - TNSP'!G$47,Data!$B:$B,"Return on Assets - Real return - Inclusive of Incentive Schemes")</f>
        <v>4.6026213352324083E-2</v>
      </c>
      <c r="H48" s="29">
        <f>SUMIFS(Data!$D:$D,Data!$A:$A,'Summary - TNSP'!$B48,Data!$C:$C,'Summary - TNSP'!H$47,Data!$B:$B,"Return on Assets - Real return - Inclusive of Incentive Schemes")</f>
        <v>5.2479969692628997E-2</v>
      </c>
    </row>
    <row r="49" spans="2:8">
      <c r="B49" s="4" t="s">
        <v>50</v>
      </c>
      <c r="C49" s="29">
        <f>SUMIFS(Data!$D:$D,Data!$A:$A,'Summary - TNSP'!$B49,Data!$C:$C,'Summary - TNSP'!C$47,Data!$B:$B,"Return on Assets - Real return - Inclusive of Incentive Schemes")</f>
        <v>6.9902189964920716E-2</v>
      </c>
      <c r="D49" s="29">
        <f>SUMIFS(Data!$D:$D,Data!$A:$A,'Summary - TNSP'!$B49,Data!$C:$C,'Summary - TNSP'!D$47,Data!$B:$B,"Return on Assets - Real return - Inclusive of Incentive Schemes")</f>
        <v>5.5439159791681229E-2</v>
      </c>
      <c r="E49" s="29">
        <f>SUMIFS(Data!$D:$D,Data!$A:$A,'Summary - TNSP'!$B49,Data!$C:$C,'Summary - TNSP'!E$47,Data!$B:$B,"Return on Assets - Real return - Inclusive of Incentive Schemes")</f>
        <v>6.8505792828308085E-2</v>
      </c>
      <c r="F49" s="29">
        <f>SUMIFS(Data!$D:$D,Data!$A:$A,'Summary - TNSP'!$B49,Data!$C:$C,'Summary - TNSP'!F$47,Data!$B:$B,"Return on Assets - Real return - Inclusive of Incentive Schemes")</f>
        <v>9.3250367839467885E-2</v>
      </c>
      <c r="G49" s="29">
        <f>SUMIFS(Data!$D:$D,Data!$A:$A,'Summary - TNSP'!$B49,Data!$C:$C,'Summary - TNSP'!G$47,Data!$B:$B,"Return on Assets - Real return - Inclusive of Incentive Schemes")</f>
        <v>5.0331722794917162E-2</v>
      </c>
      <c r="H49" s="29">
        <f>SUMIFS(Data!$D:$D,Data!$A:$A,'Summary - TNSP'!$B49,Data!$C:$C,'Summary - TNSP'!H$47,Data!$B:$B,"Return on Assets - Real return - Inclusive of Incentive Schemes")</f>
        <v>4.0215524526402598E-2</v>
      </c>
    </row>
    <row r="50" spans="2:8">
      <c r="B50" s="4" t="s">
        <v>51</v>
      </c>
      <c r="C50" s="29">
        <f>SUMIFS(Data!$D:$D,Data!$A:$A,'Summary - TNSP'!$B50,Data!$C:$C,'Summary - TNSP'!C$47,Data!$B:$B,"Return on Assets - Real return - Inclusive of Incentive Schemes")</f>
        <v>6.0721063029363177E-2</v>
      </c>
      <c r="D50" s="29">
        <f>SUMIFS(Data!$D:$D,Data!$A:$A,'Summary - TNSP'!$B50,Data!$C:$C,'Summary - TNSP'!D$47,Data!$B:$B,"Return on Assets - Real return - Inclusive of Incentive Schemes")</f>
        <v>5.9135151984827494E-2</v>
      </c>
      <c r="E50" s="29">
        <f>SUMIFS(Data!$D:$D,Data!$A:$A,'Summary - TNSP'!$B50,Data!$C:$C,'Summary - TNSP'!E$47,Data!$B:$B,"Return on Assets - Real return - Inclusive of Incentive Schemes")</f>
        <v>6.1031694247577546E-2</v>
      </c>
      <c r="F50" s="29">
        <f>SUMIFS(Data!$D:$D,Data!$A:$A,'Summary - TNSP'!$B50,Data!$C:$C,'Summary - TNSP'!F$47,Data!$B:$B,"Return on Assets - Real return - Inclusive of Incentive Schemes")</f>
        <v>5.8056473139005221E-2</v>
      </c>
      <c r="G50" s="29">
        <f>SUMIFS(Data!$D:$D,Data!$A:$A,'Summary - TNSP'!$B50,Data!$C:$C,'Summary - TNSP'!G$47,Data!$B:$B,"Return on Assets - Real return - Inclusive of Incentive Schemes")</f>
        <v>6.1521109349074725E-2</v>
      </c>
      <c r="H50" s="29">
        <f>SUMIFS(Data!$D:$D,Data!$A:$A,'Summary - TNSP'!$B50,Data!$C:$C,'Summary - TNSP'!H$47,Data!$B:$B,"Return on Assets - Real return - Inclusive of Incentive Schemes")</f>
        <v>4.2431816997180932E-2</v>
      </c>
    </row>
    <row r="51" spans="2:8">
      <c r="B51" s="4" t="s">
        <v>52</v>
      </c>
      <c r="C51" s="29">
        <f>SUMIFS(Data!$D:$D,Data!$A:$A,'Summary - TNSP'!$B51,Data!$C:$C,'Summary - TNSP'!C$47,Data!$B:$B,"Return on Assets - Real return - Inclusive of Incentive Schemes")</f>
        <v>7.7695614277726713E-2</v>
      </c>
      <c r="D51" s="29">
        <f>SUMIFS(Data!$D:$D,Data!$A:$A,'Summary - TNSP'!$B51,Data!$C:$C,'Summary - TNSP'!D$47,Data!$B:$B,"Return on Assets - Real return - Inclusive of Incentive Schemes")</f>
        <v>7.3071248368839548E-2</v>
      </c>
      <c r="E51" s="29">
        <f>SUMIFS(Data!$D:$D,Data!$A:$A,'Summary - TNSP'!$B51,Data!$C:$C,'Summary - TNSP'!E$47,Data!$B:$B,"Return on Assets - Real return - Inclusive of Incentive Schemes")</f>
        <v>6.8200612342191963E-2</v>
      </c>
      <c r="F51" s="29">
        <f>SUMIFS(Data!$D:$D,Data!$A:$A,'Summary - TNSP'!$B51,Data!$C:$C,'Summary - TNSP'!F$47,Data!$B:$B,"Return on Assets - Real return - Inclusive of Incentive Schemes")</f>
        <v>5.7566177737014404E-2</v>
      </c>
      <c r="G51" s="29">
        <f>SUMIFS(Data!$D:$D,Data!$A:$A,'Summary - TNSP'!$B51,Data!$C:$C,'Summary - TNSP'!G$47,Data!$B:$B,"Return on Assets - Real return - Inclusive of Incentive Schemes")</f>
        <v>6.138928572575373E-2</v>
      </c>
      <c r="H51" s="29">
        <f>SUMIFS(Data!$D:$D,Data!$A:$A,'Summary - TNSP'!$B51,Data!$C:$C,'Summary - TNSP'!H$47,Data!$B:$B,"Return on Assets - Real return - Inclusive of Incentive Schemes")</f>
        <v>4.9575556962072102E-2</v>
      </c>
    </row>
    <row r="52" spans="2:8">
      <c r="B52" s="4" t="s">
        <v>53</v>
      </c>
      <c r="C52" s="29">
        <f>SUMIFS(Data!$D:$D,Data!$A:$A,'Summary - TNSP'!$B52,Data!$C:$C,'Summary - TNSP'!C$47,Data!$B:$B,"Return on Assets - Real return - Inclusive of Incentive Schemes")</f>
        <v>0.10154757178813191</v>
      </c>
      <c r="D52" s="29">
        <f>SUMIFS(Data!$D:$D,Data!$A:$A,'Summary - TNSP'!$B52,Data!$C:$C,'Summary - TNSP'!D$47,Data!$B:$B,"Return on Assets - Real return - Inclusive of Incentive Schemes")</f>
        <v>8.0253763951513749E-2</v>
      </c>
      <c r="E52" s="29">
        <f>SUMIFS(Data!$D:$D,Data!$A:$A,'Summary - TNSP'!$B52,Data!$C:$C,'Summary - TNSP'!E$47,Data!$B:$B,"Return on Assets - Real return - Inclusive of Incentive Schemes")</f>
        <v>7.2742514471642511E-2</v>
      </c>
      <c r="F52" s="29">
        <f>SUMIFS(Data!$D:$D,Data!$A:$A,'Summary - TNSP'!$B52,Data!$C:$C,'Summary - TNSP'!F$47,Data!$B:$B,"Return on Assets - Real return - Inclusive of Incentive Schemes")</f>
        <v>6.9027756974026189E-2</v>
      </c>
      <c r="G52" s="29">
        <f>SUMIFS(Data!$D:$D,Data!$A:$A,'Summary - TNSP'!$B52,Data!$C:$C,'Summary - TNSP'!G$47,Data!$B:$B,"Return on Assets - Real return - Inclusive of Incentive Schemes")</f>
        <v>5.9562102195166708E-2</v>
      </c>
      <c r="H52" s="29">
        <f>SUMIFS(Data!$D:$D,Data!$A:$A,'Summary - TNSP'!$B52,Data!$C:$C,'Summary - TNSP'!H$47,Data!$B:$B,"Return on Assets - Real return - Inclusive of Incentive Schemes")</f>
        <v>6.1606488955454307E-2</v>
      </c>
    </row>
    <row r="54" spans="2:8">
      <c r="B54" s="124" t="s">
        <v>134</v>
      </c>
      <c r="C54" s="124"/>
      <c r="D54" s="124"/>
      <c r="E54" s="8"/>
      <c r="F54" s="8"/>
      <c r="G54" s="8"/>
      <c r="H54" s="8"/>
    </row>
    <row r="55" spans="2:8" ht="15" thickBot="1">
      <c r="B55" s="6" t="s">
        <v>85</v>
      </c>
      <c r="C55" s="10">
        <v>2014</v>
      </c>
      <c r="D55" s="10">
        <v>2015</v>
      </c>
      <c r="E55" s="10">
        <v>2016</v>
      </c>
      <c r="F55" s="10">
        <v>2017</v>
      </c>
      <c r="G55" s="10">
        <v>2018</v>
      </c>
      <c r="H55" s="10">
        <v>2019</v>
      </c>
    </row>
    <row r="56" spans="2:8">
      <c r="B56" s="4" t="s">
        <v>49</v>
      </c>
      <c r="C56" s="29">
        <f>SUMIFS(Data!$D:$D,Data!$A:$A,'Summary - TNSP'!$B56,Data!$C:$C,'Summary - TNSP'!C$55,Data!$B:$B,"Return on Assets - Real return - Exclusive of Incentive Schemes")</f>
        <v>8.2194771957192075E-2</v>
      </c>
      <c r="D56" s="29">
        <f>SUMIFS(Data!$D:$D,Data!$A:$A,'Summary - TNSP'!$B56,Data!$C:$C,'Summary - TNSP'!D$55,Data!$B:$B,"Return on Assets - Real return - Exclusive of Incentive Schemes")</f>
        <v>6.6580065176098824E-2</v>
      </c>
      <c r="E56" s="29">
        <f>SUMIFS(Data!$D:$D,Data!$A:$A,'Summary - TNSP'!$B56,Data!$C:$C,'Summary - TNSP'!E$55,Data!$B:$B,"Return on Assets - Real return - Exclusive of Incentive Schemes")</f>
        <v>4.6170374404571363E-2</v>
      </c>
      <c r="F56" s="29">
        <f>SUMIFS(Data!$D:$D,Data!$A:$A,'Summary - TNSP'!$B56,Data!$C:$C,'Summary - TNSP'!F$55,Data!$B:$B,"Return on Assets - Real return - Exclusive of Incentive Schemes")</f>
        <v>3.9171873173348408E-2</v>
      </c>
      <c r="G56" s="29">
        <f>SUMIFS(Data!$D:$D,Data!$A:$A,'Summary - TNSP'!$B56,Data!$C:$C,'Summary - TNSP'!G$55,Data!$B:$B,"Return on Assets - Real return - Exclusive of Incentive Schemes")</f>
        <v>4.1615741236603929E-2</v>
      </c>
      <c r="H56" s="29">
        <f>SUMIFS(Data!$D:$D,Data!$A:$A,'Summary - TNSP'!$B56,Data!$C:$C,'Summary - TNSP'!H$55,Data!$B:$B,"Return on Assets - Real return - Exclusive of Incentive Schemes")</f>
        <v>4.9007903507543402E-2</v>
      </c>
    </row>
    <row r="57" spans="2:8">
      <c r="B57" s="4" t="s">
        <v>50</v>
      </c>
      <c r="C57" s="29">
        <f>SUMIFS(Data!$D:$D,Data!$A:$A,'Summary - TNSP'!$B57,Data!$C:$C,'Summary - TNSP'!C$55,Data!$B:$B,"Return on Assets - Real return - Exclusive of Incentive Schemes")</f>
        <v>6.7143879966901562E-2</v>
      </c>
      <c r="D57" s="29">
        <f>SUMIFS(Data!$D:$D,Data!$A:$A,'Summary - TNSP'!$B57,Data!$C:$C,'Summary - TNSP'!D$55,Data!$B:$B,"Return on Assets - Real return - Exclusive of Incentive Schemes")</f>
        <v>5.2992284068569283E-2</v>
      </c>
      <c r="E57" s="29">
        <f>SUMIFS(Data!$D:$D,Data!$A:$A,'Summary - TNSP'!$B57,Data!$C:$C,'Summary - TNSP'!E$55,Data!$B:$B,"Return on Assets - Real return - Exclusive of Incentive Schemes")</f>
        <v>6.7617494112570731E-2</v>
      </c>
      <c r="F57" s="29">
        <f>SUMIFS(Data!$D:$D,Data!$A:$A,'Summary - TNSP'!$B57,Data!$C:$C,'Summary - TNSP'!F$55,Data!$B:$B,"Return on Assets - Real return - Exclusive of Incentive Schemes")</f>
        <v>9.0364494430331135E-2</v>
      </c>
      <c r="G57" s="29">
        <f>SUMIFS(Data!$D:$D,Data!$A:$A,'Summary - TNSP'!$B57,Data!$C:$C,'Summary - TNSP'!G$55,Data!$B:$B,"Return on Assets - Real return - Exclusive of Incentive Schemes")</f>
        <v>4.7114339871100273E-2</v>
      </c>
      <c r="H57" s="29">
        <f>SUMIFS(Data!$D:$D,Data!$A:$A,'Summary - TNSP'!$B57,Data!$C:$C,'Summary - TNSP'!H$55,Data!$B:$B,"Return on Assets - Real return - Exclusive of Incentive Schemes")</f>
        <v>3.8588128018456562E-2</v>
      </c>
    </row>
    <row r="58" spans="2:8">
      <c r="B58" s="4" t="s">
        <v>51</v>
      </c>
      <c r="C58" s="29">
        <f>SUMIFS(Data!$D:$D,Data!$A:$A,'Summary - TNSP'!$B58,Data!$C:$C,'Summary - TNSP'!C$55,Data!$B:$B,"Return on Assets - Real return - Exclusive of Incentive Schemes")</f>
        <v>6.176819666401108E-2</v>
      </c>
      <c r="D58" s="29">
        <f>SUMIFS(Data!$D:$D,Data!$A:$A,'Summary - TNSP'!$B58,Data!$C:$C,'Summary - TNSP'!D$55,Data!$B:$B,"Return on Assets - Real return - Exclusive of Incentive Schemes")</f>
        <v>5.9285111294791755E-2</v>
      </c>
      <c r="E58" s="29">
        <f>SUMIFS(Data!$D:$D,Data!$A:$A,'Summary - TNSP'!$B58,Data!$C:$C,'Summary - TNSP'!E$55,Data!$B:$B,"Return on Assets - Real return - Exclusive of Incentive Schemes")</f>
        <v>5.8425794162651923E-2</v>
      </c>
      <c r="F58" s="29">
        <f>SUMIFS(Data!$D:$D,Data!$A:$A,'Summary - TNSP'!$B58,Data!$C:$C,'Summary - TNSP'!F$55,Data!$B:$B,"Return on Assets - Real return - Exclusive of Incentive Schemes")</f>
        <v>5.6772961525544605E-2</v>
      </c>
      <c r="G58" s="29">
        <f>SUMIFS(Data!$D:$D,Data!$A:$A,'Summary - TNSP'!$B58,Data!$C:$C,'Summary - TNSP'!G$55,Data!$B:$B,"Return on Assets - Real return - Exclusive of Incentive Schemes")</f>
        <v>5.7742210897402849E-2</v>
      </c>
      <c r="H58" s="29">
        <f>SUMIFS(Data!$D:$D,Data!$A:$A,'Summary - TNSP'!$B58,Data!$C:$C,'Summary - TNSP'!H$55,Data!$B:$B,"Return on Assets - Real return - Exclusive of Incentive Schemes")</f>
        <v>4.0350765203089139E-2</v>
      </c>
    </row>
    <row r="59" spans="2:8">
      <c r="B59" s="4" t="s">
        <v>52</v>
      </c>
      <c r="C59" s="29">
        <f>SUMIFS(Data!$D:$D,Data!$A:$A,'Summary - TNSP'!$B59,Data!$C:$C,'Summary - TNSP'!C$55,Data!$B:$B,"Return on Assets - Real return - Exclusive of Incentive Schemes")</f>
        <v>7.7171669870865336E-2</v>
      </c>
      <c r="D59" s="29">
        <f>SUMIFS(Data!$D:$D,Data!$A:$A,'Summary - TNSP'!$B59,Data!$C:$C,'Summary - TNSP'!D$55,Data!$B:$B,"Return on Assets - Real return - Exclusive of Incentive Schemes")</f>
        <v>6.3413493190610112E-2</v>
      </c>
      <c r="E59" s="29">
        <f>SUMIFS(Data!$D:$D,Data!$A:$A,'Summary - TNSP'!$B59,Data!$C:$C,'Summary - TNSP'!E$55,Data!$B:$B,"Return on Assets - Real return - Exclusive of Incentive Schemes")</f>
        <v>5.9932156068598398E-2</v>
      </c>
      <c r="F59" s="29">
        <f>SUMIFS(Data!$D:$D,Data!$A:$A,'Summary - TNSP'!$B59,Data!$C:$C,'Summary - TNSP'!F$55,Data!$B:$B,"Return on Assets - Real return - Exclusive of Incentive Schemes")</f>
        <v>4.8544501484502782E-2</v>
      </c>
      <c r="G59" s="29">
        <f>SUMIFS(Data!$D:$D,Data!$A:$A,'Summary - TNSP'!$B59,Data!$C:$C,'Summary - TNSP'!G$55,Data!$B:$B,"Return on Assets - Real return - Exclusive of Incentive Schemes")</f>
        <v>5.6265436794033903E-2</v>
      </c>
      <c r="H59" s="29">
        <f>SUMIFS(Data!$D:$D,Data!$A:$A,'Summary - TNSP'!$B59,Data!$C:$C,'Summary - TNSP'!H$55,Data!$B:$B,"Return on Assets - Real return - Exclusive of Incentive Schemes")</f>
        <v>4.7474536851115953E-2</v>
      </c>
    </row>
    <row r="60" spans="2:8">
      <c r="B60" s="4" t="s">
        <v>53</v>
      </c>
      <c r="C60" s="29">
        <f>SUMIFS(Data!$D:$D,Data!$A:$A,'Summary - TNSP'!$B60,Data!$C:$C,'Summary - TNSP'!C$55,Data!$B:$B,"Return on Assets - Real return - Exclusive of Incentive Schemes")</f>
        <v>9.6450671785624817E-2</v>
      </c>
      <c r="D60" s="29">
        <f>SUMIFS(Data!$D:$D,Data!$A:$A,'Summary - TNSP'!$B60,Data!$C:$C,'Summary - TNSP'!D$55,Data!$B:$B,"Return on Assets - Real return - Exclusive of Incentive Schemes")</f>
        <v>7.2097616452206734E-2</v>
      </c>
      <c r="E60" s="29">
        <f>SUMIFS(Data!$D:$D,Data!$A:$A,'Summary - TNSP'!$B60,Data!$C:$C,'Summary - TNSP'!E$55,Data!$B:$B,"Return on Assets - Real return - Exclusive of Incentive Schemes")</f>
        <v>6.3372697226003569E-2</v>
      </c>
      <c r="F60" s="29">
        <f>SUMIFS(Data!$D:$D,Data!$A:$A,'Summary - TNSP'!$B60,Data!$C:$C,'Summary - TNSP'!F$55,Data!$B:$B,"Return on Assets - Real return - Exclusive of Incentive Schemes")</f>
        <v>6.2121406408283078E-2</v>
      </c>
      <c r="G60" s="29">
        <f>SUMIFS(Data!$D:$D,Data!$A:$A,'Summary - TNSP'!$B60,Data!$C:$C,'Summary - TNSP'!G$55,Data!$B:$B,"Return on Assets - Real return - Exclusive of Incentive Schemes")</f>
        <v>5.6546830118773234E-2</v>
      </c>
      <c r="H60" s="29">
        <f>SUMIFS(Data!$D:$D,Data!$A:$A,'Summary - TNSP'!$B60,Data!$C:$C,'Summary - TNSP'!H$55,Data!$B:$B,"Return on Assets - Real return - Exclusive of Incentive Schemes")</f>
        <v>5.9703972613452859E-2</v>
      </c>
    </row>
    <row r="62" spans="2:8">
      <c r="B62" s="124" t="s">
        <v>101</v>
      </c>
      <c r="C62" s="124"/>
      <c r="D62" s="124"/>
    </row>
    <row r="63" spans="2:8" ht="15" thickBot="1">
      <c r="B63" s="6" t="s">
        <v>85</v>
      </c>
      <c r="C63" s="10">
        <v>2014</v>
      </c>
      <c r="D63" s="10">
        <v>2015</v>
      </c>
      <c r="E63" s="10">
        <v>2016</v>
      </c>
      <c r="F63" s="10">
        <v>2017</v>
      </c>
      <c r="G63" s="10">
        <v>2018</v>
      </c>
      <c r="H63" s="10">
        <v>2019</v>
      </c>
    </row>
    <row r="64" spans="2:8">
      <c r="B64" s="4" t="s">
        <v>49</v>
      </c>
      <c r="C64" s="29">
        <f>SUMIFS(Data!$D:$D,Data!$A:$A,'Summary - TNSP'!$B64,Data!$C:$C,'Summary - TNSP'!C$29,Data!$B:$B,"pre-tax real wacc")</f>
        <v>8.0353709008124996E-2</v>
      </c>
      <c r="D64" s="29">
        <f>SUMIFS(Data!$D:$D,Data!$A:$A,'Summary - TNSP'!$B64,Data!$C:$C,'Summary - TNSP'!D$29,Data!$B:$B,"pre-tax real wacc")</f>
        <v>4.8832621186796002E-2</v>
      </c>
      <c r="E64" s="29">
        <f>SUMIFS(Data!$D:$D,Data!$A:$A,'Summary - TNSP'!$B64,Data!$C:$C,'Summary - TNSP'!E$29,Data!$B:$B,"pre-tax real wacc")</f>
        <v>4.7918679869966001E-2</v>
      </c>
      <c r="F64" s="29">
        <f>SUMIFS(Data!$D:$D,Data!$A:$A,'Summary - TNSP'!$B64,Data!$C:$C,'Summary - TNSP'!F$29,Data!$B:$B,"pre-tax real wacc")</f>
        <v>4.7120955203597999E-2</v>
      </c>
      <c r="G64" s="29">
        <f>SUMIFS(Data!$D:$D,Data!$A:$A,'Summary - TNSP'!$B64,Data!$C:$C,'Summary - TNSP'!G$29,Data!$B:$B,"pre-tax real wacc")</f>
        <v>4.6074728455127001E-2</v>
      </c>
      <c r="H64" s="29">
        <f>SUMIFS(Data!$D:$D,Data!$A:$A,'Summary - TNSP'!$B64,Data!$C:$C,'Summary - TNSP'!H$29,Data!$B:$B,"pre-tax real wacc")</f>
        <v>4.5948816321914998E-2</v>
      </c>
    </row>
    <row r="65" spans="2:8">
      <c r="B65" s="4" t="s">
        <v>50</v>
      </c>
      <c r="C65" s="29">
        <f>SUMIFS(Data!$D:$D,Data!$A:$A,'Summary - TNSP'!$B65,Data!$C:$C,'Summary - TNSP'!C$29,Data!$B:$B,"pre-tax real wacc")</f>
        <v>6.1271063783157997E-2</v>
      </c>
      <c r="D65" s="29">
        <f>SUMIFS(Data!$D:$D,Data!$A:$A,'Summary - TNSP'!$B65,Data!$C:$C,'Summary - TNSP'!D$29,Data!$B:$B,"pre-tax real wacc")</f>
        <v>6.1271063783157997E-2</v>
      </c>
      <c r="E65" s="29">
        <f>SUMIFS(Data!$D:$D,Data!$A:$A,'Summary - TNSP'!$B65,Data!$C:$C,'Summary - TNSP'!E$29,Data!$B:$B,"pre-tax real wacc")</f>
        <v>6.1271063783157997E-2</v>
      </c>
      <c r="F65" s="29">
        <f>SUMIFS(Data!$D:$D,Data!$A:$A,'Summary - TNSP'!$B65,Data!$C:$C,'Summary - TNSP'!F$29,Data!$B:$B,"pre-tax real wacc")</f>
        <v>6.1271063783157997E-2</v>
      </c>
      <c r="G65" s="29">
        <f>SUMIFS(Data!$D:$D,Data!$A:$A,'Summary - TNSP'!$B65,Data!$C:$C,'Summary - TNSP'!G$29,Data!$B:$B,"pre-tax real wacc")</f>
        <v>3.9668282673079001E-2</v>
      </c>
      <c r="H65" s="29">
        <f>SUMIFS(Data!$D:$D,Data!$A:$A,'Summary - TNSP'!$B65,Data!$C:$C,'Summary - TNSP'!H$29,Data!$B:$B,"pre-tax real wacc")</f>
        <v>3.932050663634E-2</v>
      </c>
    </row>
    <row r="66" spans="2:8">
      <c r="B66" s="4" t="s">
        <v>51</v>
      </c>
      <c r="C66" s="29">
        <f>SUMIFS(Data!$D:$D,Data!$A:$A,'Summary - TNSP'!$B66,Data!$C:$C,'Summary - TNSP'!C$29,Data!$B:$B,"pre-tax real wacc")</f>
        <v>5.1799630226234003E-2</v>
      </c>
      <c r="D66" s="29">
        <f>SUMIFS(Data!$D:$D,Data!$A:$A,'Summary - TNSP'!$B66,Data!$C:$C,'Summary - TNSP'!D$29,Data!$B:$B,"pre-tax real wacc")</f>
        <v>5.1799630226234003E-2</v>
      </c>
      <c r="E66" s="29">
        <f>SUMIFS(Data!$D:$D,Data!$A:$A,'Summary - TNSP'!$B66,Data!$C:$C,'Summary - TNSP'!E$29,Data!$B:$B,"pre-tax real wacc")</f>
        <v>5.1799630226234003E-2</v>
      </c>
      <c r="F66" s="29">
        <f>SUMIFS(Data!$D:$D,Data!$A:$A,'Summary - TNSP'!$B66,Data!$C:$C,'Summary - TNSP'!F$29,Data!$B:$B,"pre-tax real wacc")</f>
        <v>5.1799630226234003E-2</v>
      </c>
      <c r="G66" s="29">
        <f>SUMIFS(Data!$D:$D,Data!$A:$A,'Summary - TNSP'!$B66,Data!$C:$C,'Summary - TNSP'!G$29,Data!$B:$B,"pre-tax real wacc")</f>
        <v>5.1799630226234003E-2</v>
      </c>
      <c r="H66" s="29">
        <f>SUMIFS(Data!$D:$D,Data!$A:$A,'Summary - TNSP'!$B66,Data!$C:$C,'Summary - TNSP'!H$29,Data!$B:$B,"pre-tax real wacc")</f>
        <v>3.6229942165256997E-2</v>
      </c>
    </row>
    <row r="67" spans="2:8">
      <c r="B67" s="4" t="s">
        <v>52</v>
      </c>
      <c r="C67" s="29">
        <f>SUMIFS(Data!$D:$D,Data!$A:$A,'Summary - TNSP'!$B67,Data!$C:$C,'Summary - TNSP'!C$29,Data!$B:$B,"pre-tax real wacc")</f>
        <v>7.9343772602318993E-2</v>
      </c>
      <c r="D67" s="29">
        <f>SUMIFS(Data!$D:$D,Data!$A:$A,'Summary - TNSP'!$B67,Data!$C:$C,'Summary - TNSP'!D$29,Data!$B:$B,"pre-tax real wacc")</f>
        <v>4.3943072676233999E-2</v>
      </c>
      <c r="E67" s="29">
        <f>SUMIFS(Data!$D:$D,Data!$A:$A,'Summary - TNSP'!$B67,Data!$C:$C,'Summary - TNSP'!E$29,Data!$B:$B,"pre-tax real wacc")</f>
        <v>4.2857901474426002E-2</v>
      </c>
      <c r="F67" s="29">
        <f>SUMIFS(Data!$D:$D,Data!$A:$A,'Summary - TNSP'!$B67,Data!$C:$C,'Summary - TNSP'!F$29,Data!$B:$B,"pre-tax real wacc")</f>
        <v>4.2505739261996002E-2</v>
      </c>
      <c r="G67" s="29">
        <f>SUMIFS(Data!$D:$D,Data!$A:$A,'Summary - TNSP'!$B67,Data!$C:$C,'Summary - TNSP'!G$29,Data!$B:$B,"pre-tax real wacc")</f>
        <v>4.1935582222341998E-2</v>
      </c>
      <c r="H67" s="29">
        <f>SUMIFS(Data!$D:$D,Data!$A:$A,'Summary - TNSP'!$B67,Data!$C:$C,'Summary - TNSP'!H$29,Data!$B:$B,"pre-tax real wacc")</f>
        <v>4.1045907106138001E-2</v>
      </c>
    </row>
    <row r="68" spans="2:8">
      <c r="B68" s="4" t="s">
        <v>53</v>
      </c>
      <c r="C68" s="29">
        <f>SUMIFS(Data!$D:$D,Data!$A:$A,'Summary - TNSP'!$B68,Data!$C:$C,'Summary - TNSP'!C$29,Data!$B:$B,"pre-tax real wacc")</f>
        <v>7.6632263683537996E-2</v>
      </c>
      <c r="D68" s="29">
        <f>SUMIFS(Data!$D:$D,Data!$A:$A,'Summary - TNSP'!$B68,Data!$C:$C,'Summary - TNSP'!D$29,Data!$B:$B,"pre-tax real wacc")</f>
        <v>5.6151868032501003E-2</v>
      </c>
      <c r="E68" s="29">
        <f>SUMIFS(Data!$D:$D,Data!$A:$A,'Summary - TNSP'!$B68,Data!$C:$C,'Summary - TNSP'!E$29,Data!$B:$B,"pre-tax real wacc")</f>
        <v>5.6151868032501003E-2</v>
      </c>
      <c r="F68" s="29">
        <f>SUMIFS(Data!$D:$D,Data!$A:$A,'Summary - TNSP'!$B68,Data!$C:$C,'Summary - TNSP'!F$29,Data!$B:$B,"pre-tax real wacc")</f>
        <v>5.6151868032501003E-2</v>
      </c>
      <c r="G68" s="29">
        <f>SUMIFS(Data!$D:$D,Data!$A:$A,'Summary - TNSP'!$B68,Data!$C:$C,'Summary - TNSP'!G$29,Data!$B:$B,"pre-tax real wacc")</f>
        <v>3.7202112434165997E-2</v>
      </c>
      <c r="H68" s="29">
        <f>SUMIFS(Data!$D:$D,Data!$A:$A,'Summary - TNSP'!$B68,Data!$C:$C,'Summary - TNSP'!H$29,Data!$B:$B,"pre-tax real wacc")</f>
        <v>3.7261279449131997E-2</v>
      </c>
    </row>
    <row r="70" spans="2:8" ht="21.6" thickBot="1">
      <c r="B70" s="38" t="s">
        <v>99</v>
      </c>
      <c r="C70" s="38"/>
      <c r="D70" s="38"/>
      <c r="E70" s="38"/>
      <c r="F70" s="38"/>
      <c r="G70" s="38"/>
      <c r="H70" s="38"/>
    </row>
    <row r="72" spans="2:8" ht="16.2" thickBot="1">
      <c r="B72" s="37" t="s">
        <v>126</v>
      </c>
      <c r="C72" s="37"/>
      <c r="D72" s="37"/>
      <c r="E72" s="37"/>
      <c r="F72" s="37"/>
      <c r="G72" s="37"/>
      <c r="H72" s="37"/>
    </row>
    <row r="74" spans="2:8">
      <c r="B74" s="125" t="s">
        <v>135</v>
      </c>
      <c r="C74" s="125"/>
      <c r="D74" s="125"/>
      <c r="E74" s="126"/>
    </row>
    <row r="75" spans="2:8" ht="15" thickBot="1">
      <c r="B75" s="6" t="s">
        <v>99</v>
      </c>
      <c r="C75" s="10">
        <v>2014</v>
      </c>
      <c r="D75" s="10">
        <v>2015</v>
      </c>
      <c r="E75" s="10">
        <v>2016</v>
      </c>
      <c r="F75" s="10">
        <v>2017</v>
      </c>
      <c r="G75" s="10">
        <v>2018</v>
      </c>
      <c r="H75" s="10">
        <v>2019</v>
      </c>
    </row>
    <row r="76" spans="2:8">
      <c r="B76" s="4" t="s">
        <v>49</v>
      </c>
      <c r="C76" s="31">
        <f>SUMIFS(Data!$D:$D,Data!$A:$A,'Summary - TNSP'!$B76,Data!$C:$C,'Summary - TNSP'!C$75,Data!$B:$B,"EBIT per customer - Nominal return - Inclusive of Incentive Schemes")</f>
        <v>178.98861893335177</v>
      </c>
      <c r="D76" s="31">
        <f>SUMIFS(Data!$D:$D,Data!$A:$A,'Summary - TNSP'!$B76,Data!$C:$C,'Summary - TNSP'!D$75,Data!$B:$B,"EBIT per customer - Nominal return - Inclusive of Incentive Schemes")</f>
        <v>148.80368672256122</v>
      </c>
      <c r="E76" s="31">
        <f>SUMIFS(Data!$D:$D,Data!$A:$A,'Summary - TNSP'!$B76,Data!$C:$C,'Summary - TNSP'!E$75,Data!$B:$B,"EBIT per customer - Nominal return - Inclusive of Incentive Schemes")</f>
        <v>112.94632491021416</v>
      </c>
      <c r="F76" s="31">
        <f>SUMIFS(Data!$D:$D,Data!$A:$A,'Summary - TNSP'!$B76,Data!$C:$C,'Summary - TNSP'!F$75,Data!$B:$B,"EBIT per customer - Nominal return - Inclusive of Incentive Schemes")</f>
        <v>98.090762613690302</v>
      </c>
      <c r="G76" s="31">
        <f>SUMIFS(Data!$D:$D,Data!$A:$A,'Summary - TNSP'!$B76,Data!$C:$C,'Summary - TNSP'!G$75,Data!$B:$B,"EBIT per customer - Nominal return - Inclusive of Incentive Schemes")</f>
        <v>108.16485547519908</v>
      </c>
      <c r="H76" s="31">
        <f>SUMIFS(Data!$D:$D,Data!$A:$A,'Summary - TNSP'!$B76,Data!$C:$C,'Summary - TNSP'!H$75,Data!$B:$B,"EBIT per customer - Nominal return - Inclusive of Incentive Schemes")</f>
        <v>116.86948547660916</v>
      </c>
    </row>
    <row r="77" spans="2:8">
      <c r="B77" s="4" t="s">
        <v>50</v>
      </c>
      <c r="C77" s="31">
        <f>SUMIFS(Data!$D:$D,Data!$A:$A,'Summary - TNSP'!$B77,Data!$C:$C,'Summary - TNSP'!C$75,Data!$B:$B,"EBIT per customer - Nominal return - Inclusive of Incentive Schemes")</f>
        <v>340.30248589390504</v>
      </c>
      <c r="D77" s="31">
        <f>SUMIFS(Data!$D:$D,Data!$A:$A,'Summary - TNSP'!$B77,Data!$C:$C,'Summary - TNSP'!D$75,Data!$B:$B,"EBIT per customer - Nominal return - Inclusive of Incentive Schemes")</f>
        <v>238.53691055533167</v>
      </c>
      <c r="E77" s="31">
        <f>SUMIFS(Data!$D:$D,Data!$A:$A,'Summary - TNSP'!$B77,Data!$C:$C,'Summary - TNSP'!E$75,Data!$B:$B,"EBIT per customer - Nominal return - Inclusive of Incentive Schemes")</f>
        <v>281.62811700293037</v>
      </c>
      <c r="F77" s="31">
        <f>SUMIFS(Data!$D:$D,Data!$A:$A,'Summary - TNSP'!$B77,Data!$C:$C,'Summary - TNSP'!F$75,Data!$B:$B,"EBIT per customer - Nominal return - Inclusive of Incentive Schemes")</f>
        <v>390.18514054429909</v>
      </c>
      <c r="G77" s="31">
        <f>SUMIFS(Data!$D:$D,Data!$A:$A,'Summary - TNSP'!$B77,Data!$C:$C,'Summary - TNSP'!G$75,Data!$B:$B,"EBIT per customer - Nominal return - Inclusive of Incentive Schemes")</f>
        <v>230.4775710293859</v>
      </c>
      <c r="H77" s="31">
        <f>SUMIFS(Data!$D:$D,Data!$A:$A,'Summary - TNSP'!$B77,Data!$C:$C,'Summary - TNSP'!H$75,Data!$B:$B,"EBIT per customer - Nominal return - Inclusive of Incentive Schemes")</f>
        <v>190.40841888738245</v>
      </c>
    </row>
    <row r="78" spans="2:8">
      <c r="B78" s="4" t="s">
        <v>51</v>
      </c>
      <c r="C78" s="31">
        <f>SUMIFS(Data!$D:$D,Data!$A:$A,'Summary - TNSP'!$B78,Data!$C:$C,'Summary - TNSP'!C$75,Data!$B:$B,"EBIT per customer - Nominal return - Inclusive of Incentive Schemes")</f>
        <v>223.01205893400279</v>
      </c>
      <c r="D78" s="31">
        <f>SUMIFS(Data!$D:$D,Data!$A:$A,'Summary - TNSP'!$B78,Data!$C:$C,'Summary - TNSP'!D$75,Data!$B:$B,"EBIT per customer - Nominal return - Inclusive of Incentive Schemes")</f>
        <v>187.53025802587499</v>
      </c>
      <c r="E78" s="31">
        <f>SUMIFS(Data!$D:$D,Data!$A:$A,'Summary - TNSP'!$B78,Data!$C:$C,'Summary - TNSP'!E$75,Data!$B:$B,"EBIT per customer - Nominal return - Inclusive of Incentive Schemes")</f>
        <v>195.68552500273572</v>
      </c>
      <c r="F78" s="31">
        <f>SUMIFS(Data!$D:$D,Data!$A:$A,'Summary - TNSP'!$B78,Data!$C:$C,'Summary - TNSP'!F$75,Data!$B:$B,"EBIT per customer - Nominal return - Inclusive of Incentive Schemes")</f>
        <v>214.34249938702155</v>
      </c>
      <c r="G78" s="31">
        <f>SUMIFS(Data!$D:$D,Data!$A:$A,'Summary - TNSP'!$B78,Data!$C:$C,'Summary - TNSP'!G$75,Data!$B:$B,"EBIT per customer - Nominal return - Inclusive of Incentive Schemes")</f>
        <v>222.71180366511081</v>
      </c>
      <c r="H78" s="31">
        <f>SUMIFS(Data!$D:$D,Data!$A:$A,'Summary - TNSP'!$B78,Data!$C:$C,'Summary - TNSP'!H$75,Data!$B:$B,"EBIT per customer - Nominal return - Inclusive of Incentive Schemes")</f>
        <v>173.21872323041276</v>
      </c>
    </row>
    <row r="79" spans="2:8">
      <c r="B79" s="4" t="s">
        <v>52</v>
      </c>
      <c r="C79" s="31">
        <f>SUMIFS(Data!$D:$D,Data!$A:$A,'Summary - TNSP'!$B79,Data!$C:$C,'Summary - TNSP'!C$75,Data!$B:$B,"EBIT per customer - Nominal return - Inclusive of Incentive Schemes")</f>
        <v>519.44880429601949</v>
      </c>
      <c r="D79" s="31">
        <f>SUMIFS(Data!$D:$D,Data!$A:$A,'Summary - TNSP'!$B79,Data!$C:$C,'Summary - TNSP'!D$75,Data!$B:$B,"EBIT per customer - Nominal return - Inclusive of Incentive Schemes")</f>
        <v>455.76099754482618</v>
      </c>
      <c r="E79" s="31">
        <f>SUMIFS(Data!$D:$D,Data!$A:$A,'Summary - TNSP'!$B79,Data!$C:$C,'Summary - TNSP'!E$75,Data!$B:$B,"EBIT per customer - Nominal return - Inclusive of Incentive Schemes")</f>
        <v>425.20941593662729</v>
      </c>
      <c r="F79" s="31">
        <f>SUMIFS(Data!$D:$D,Data!$A:$A,'Summary - TNSP'!$B79,Data!$C:$C,'Summary - TNSP'!F$75,Data!$B:$B,"EBIT per customer - Nominal return - Inclusive of Incentive Schemes")</f>
        <v>355.85667714132256</v>
      </c>
      <c r="G79" s="31">
        <f>SUMIFS(Data!$D:$D,Data!$A:$A,'Summary - TNSP'!$B79,Data!$C:$C,'Summary - TNSP'!G$75,Data!$B:$B,"EBIT per customer - Nominal return - Inclusive of Incentive Schemes")</f>
        <v>402.75229837551728</v>
      </c>
      <c r="H79" s="31">
        <f>SUMIFS(Data!$D:$D,Data!$A:$A,'Summary - TNSP'!$B79,Data!$C:$C,'Summary - TNSP'!H$75,Data!$B:$B,"EBIT per customer - Nominal return - Inclusive of Incentive Schemes")</f>
        <v>338.46138930248537</v>
      </c>
    </row>
    <row r="80" spans="2:8">
      <c r="B80" s="4" t="s">
        <v>53</v>
      </c>
      <c r="C80" s="31">
        <f>SUMIFS(Data!$D:$D,Data!$A:$A,'Summary - TNSP'!$B80,Data!$C:$C,'Summary - TNSP'!C$75,Data!$B:$B,"EBIT per customer - Nominal return - Inclusive of Incentive Schemes")</f>
        <v>123.6449022054602</v>
      </c>
      <c r="D80" s="31">
        <f>SUMIFS(Data!$D:$D,Data!$A:$A,'Summary - TNSP'!$B80,Data!$C:$C,'Summary - TNSP'!D$75,Data!$B:$B,"EBIT per customer - Nominal return - Inclusive of Incentive Schemes")</f>
        <v>109.72939639873414</v>
      </c>
      <c r="E80" s="31">
        <f>SUMIFS(Data!$D:$D,Data!$A:$A,'Summary - TNSP'!$B80,Data!$C:$C,'Summary - TNSP'!E$75,Data!$B:$B,"EBIT per customer - Nominal return - Inclusive of Incentive Schemes")</f>
        <v>93.712027633168816</v>
      </c>
      <c r="F80" s="31">
        <f>SUMIFS(Data!$D:$D,Data!$A:$A,'Summary - TNSP'!$B80,Data!$C:$C,'Summary - TNSP'!F$75,Data!$B:$B,"EBIT per customer - Nominal return - Inclusive of Incentive Schemes")</f>
        <v>87.121052207163231</v>
      </c>
      <c r="G80" s="31">
        <f>SUMIFS(Data!$D:$D,Data!$A:$A,'Summary - TNSP'!$B80,Data!$C:$C,'Summary - TNSP'!G$75,Data!$B:$B,"EBIT per customer - Nominal return - Inclusive of Incentive Schemes")</f>
        <v>86.582606730774117</v>
      </c>
      <c r="H80" s="31">
        <f>SUMIFS(Data!$D:$D,Data!$A:$A,'Summary - TNSP'!$B80,Data!$C:$C,'Summary - TNSP'!H$75,Data!$B:$B,"EBIT per customer - Nominal return - Inclusive of Incentive Schemes")</f>
        <v>89.887335780577374</v>
      </c>
    </row>
    <row r="82" spans="2:8">
      <c r="B82" s="125" t="s">
        <v>136</v>
      </c>
      <c r="C82" s="125"/>
      <c r="D82" s="125"/>
      <c r="E82" s="126"/>
      <c r="F82" s="8"/>
      <c r="G82" s="8"/>
      <c r="H82" s="8"/>
    </row>
    <row r="83" spans="2:8" ht="15" thickBot="1">
      <c r="B83" s="6" t="s">
        <v>99</v>
      </c>
      <c r="C83" s="10">
        <v>2014</v>
      </c>
      <c r="D83" s="10">
        <v>2015</v>
      </c>
      <c r="E83" s="10">
        <v>2016</v>
      </c>
      <c r="F83" s="10">
        <v>2017</v>
      </c>
      <c r="G83" s="10">
        <v>2018</v>
      </c>
      <c r="H83" s="10">
        <v>2019</v>
      </c>
    </row>
    <row r="84" spans="2:8">
      <c r="B84" s="4" t="s">
        <v>49</v>
      </c>
      <c r="C84" s="31">
        <f>SUMIFS(Data!$D:$D,Data!$A:$A,'Summary - TNSP'!$B84,Data!$C:$C,'Summary - TNSP'!C$83,Data!$B:$B,"EBIT per customer - Nominal return - Exclusive of Incentive Schemes")</f>
        <v>177.3968111824413</v>
      </c>
      <c r="D84" s="31">
        <f>SUMIFS(Data!$D:$D,Data!$A:$A,'Summary - TNSP'!$B84,Data!$C:$C,'Summary - TNSP'!D$83,Data!$B:$B,"EBIT per customer - Nominal return - Exclusive of Incentive Schemes")</f>
        <v>140.54835334781271</v>
      </c>
      <c r="E84" s="31">
        <f>SUMIFS(Data!$D:$D,Data!$A:$A,'Summary - TNSP'!$B84,Data!$C:$C,'Summary - TNSP'!E$83,Data!$B:$B,"EBIT per customer - Nominal return - Exclusive of Incentive Schemes")</f>
        <v>105.97425630089596</v>
      </c>
      <c r="F84" s="31">
        <f>SUMIFS(Data!$D:$D,Data!$A:$A,'Summary - TNSP'!$B84,Data!$C:$C,'Summary - TNSP'!F$83,Data!$B:$B,"EBIT per customer - Nominal return - Exclusive of Incentive Schemes")</f>
        <v>90.636080600449901</v>
      </c>
      <c r="G84" s="31">
        <f>SUMIFS(Data!$D:$D,Data!$A:$A,'Summary - TNSP'!$B84,Data!$C:$C,'Summary - TNSP'!G$83,Data!$B:$B,"EBIT per customer - Nominal return - Exclusive of Incentive Schemes")</f>
        <v>100.79824249707542</v>
      </c>
      <c r="H84" s="31">
        <f>SUMIFS(Data!$D:$D,Data!$A:$A,'Summary - TNSP'!$B84,Data!$C:$C,'Summary - TNSP'!H$83,Data!$B:$B,"EBIT per customer - Nominal return - Exclusive of Incentive Schemes")</f>
        <v>111.07334846131772</v>
      </c>
    </row>
    <row r="85" spans="2:8">
      <c r="B85" s="4" t="s">
        <v>50</v>
      </c>
      <c r="C85" s="31">
        <f>SUMIFS(Data!$D:$D,Data!$A:$A,'Summary - TNSP'!$B85,Data!$C:$C,'Summary - TNSP'!C$83,Data!$B:$B,"EBIT per customer - Nominal return - Exclusive of Incentive Schemes")</f>
        <v>330.75988482096363</v>
      </c>
      <c r="D85" s="31">
        <f>SUMIFS(Data!$D:$D,Data!$A:$A,'Summary - TNSP'!$B85,Data!$C:$C,'Summary - TNSP'!D$83,Data!$B:$B,"EBIT per customer - Nominal return - Exclusive of Incentive Schemes")</f>
        <v>230.02211654757116</v>
      </c>
      <c r="E85" s="31">
        <f>SUMIFS(Data!$D:$D,Data!$A:$A,'Summary - TNSP'!$B85,Data!$C:$C,'Summary - TNSP'!E$83,Data!$B:$B,"EBIT per customer - Nominal return - Exclusive of Incentive Schemes")</f>
        <v>278.55646711244714</v>
      </c>
      <c r="F85" s="31">
        <f>SUMIFS(Data!$D:$D,Data!$A:$A,'Summary - TNSP'!$B85,Data!$C:$C,'Summary - TNSP'!F$83,Data!$B:$B,"EBIT per customer - Nominal return - Exclusive of Incentive Schemes")</f>
        <v>380.31334439816874</v>
      </c>
      <c r="G85" s="31">
        <f>SUMIFS(Data!$D:$D,Data!$A:$A,'Summary - TNSP'!$B85,Data!$C:$C,'Summary - TNSP'!G$83,Data!$B:$B,"EBIT per customer - Nominal return - Exclusive of Incentive Schemes")</f>
        <v>219.74080657213636</v>
      </c>
      <c r="H85" s="31">
        <f>SUMIFS(Data!$D:$D,Data!$A:$A,'Summary - TNSP'!$B85,Data!$C:$C,'Summary - TNSP'!H$83,Data!$B:$B,"EBIT per customer - Nominal return - Exclusive of Incentive Schemes")</f>
        <v>185.04214790903978</v>
      </c>
    </row>
    <row r="86" spans="2:8">
      <c r="B86" s="4" t="s">
        <v>51</v>
      </c>
      <c r="C86" s="31">
        <f>SUMIFS(Data!$D:$D,Data!$A:$A,'Summary - TNSP'!$B86,Data!$C:$C,'Summary - TNSP'!C$83,Data!$B:$B,"EBIT per customer - Nominal return - Exclusive of Incentive Schemes")</f>
        <v>225.6305024639143</v>
      </c>
      <c r="D86" s="31">
        <f>SUMIFS(Data!$D:$D,Data!$A:$A,'Summary - TNSP'!$B86,Data!$C:$C,'Summary - TNSP'!D$83,Data!$B:$B,"EBIT per customer - Nominal return - Exclusive of Incentive Schemes")</f>
        <v>187.91952217368387</v>
      </c>
      <c r="E86" s="31">
        <f>SUMIFS(Data!$D:$D,Data!$A:$A,'Summary - TNSP'!$B86,Data!$C:$C,'Summary - TNSP'!E$83,Data!$B:$B,"EBIT per customer - Nominal return - Exclusive of Incentive Schemes")</f>
        <v>188.79175553541185</v>
      </c>
      <c r="F86" s="31">
        <f>SUMIFS(Data!$D:$D,Data!$A:$A,'Summary - TNSP'!$B86,Data!$C:$C,'Summary - TNSP'!F$83,Data!$B:$B,"EBIT per customer - Nominal return - Exclusive of Incentive Schemes")</f>
        <v>210.85438269088846</v>
      </c>
      <c r="G86" s="31">
        <f>SUMIFS(Data!$D:$D,Data!$A:$A,'Summary - TNSP'!$B86,Data!$C:$C,'Summary - TNSP'!G$83,Data!$B:$B,"EBIT per customer - Nominal return - Exclusive of Incentive Schemes")</f>
        <v>212.21420216525831</v>
      </c>
      <c r="H86" s="31">
        <f>SUMIFS(Data!$D:$D,Data!$A:$A,'Summary - TNSP'!$B86,Data!$C:$C,'Summary - TNSP'!H$83,Data!$B:$B,"EBIT per customer - Nominal return - Exclusive of Incentive Schemes")</f>
        <v>167.2067931693627</v>
      </c>
    </row>
    <row r="87" spans="2:8">
      <c r="B87" s="4" t="s">
        <v>52</v>
      </c>
      <c r="C87" s="31">
        <f>SUMIFS(Data!$D:$D,Data!$A:$A,'Summary - TNSP'!$B87,Data!$C:$C,'Summary - TNSP'!C$83,Data!$B:$B,"EBIT per customer - Nominal return - Exclusive of Incentive Schemes")</f>
        <v>516.88507169289346</v>
      </c>
      <c r="D87" s="31">
        <f>SUMIFS(Data!$D:$D,Data!$A:$A,'Summary - TNSP'!$B87,Data!$C:$C,'Summary - TNSP'!D$83,Data!$B:$B,"EBIT per customer - Nominal return - Exclusive of Incentive Schemes")</f>
        <v>406.83053265441782</v>
      </c>
      <c r="E87" s="31">
        <f>SUMIFS(Data!$D:$D,Data!$A:$A,'Summary - TNSP'!$B87,Data!$C:$C,'Summary - TNSP'!E$83,Data!$B:$B,"EBIT per customer - Nominal return - Exclusive of Incentive Schemes")</f>
        <v>383.75203497298423</v>
      </c>
      <c r="F87" s="31">
        <f>SUMIFS(Data!$D:$D,Data!$A:$A,'Summary - TNSP'!$B87,Data!$C:$C,'Summary - TNSP'!F$83,Data!$B:$B,"EBIT per customer - Nominal return - Exclusive of Incentive Schemes")</f>
        <v>311.33648488041496</v>
      </c>
      <c r="G87" s="31">
        <f>SUMIFS(Data!$D:$D,Data!$A:$A,'Summary - TNSP'!$B87,Data!$C:$C,'Summary - TNSP'!G$83,Data!$B:$B,"EBIT per customer - Nominal return - Exclusive of Incentive Schemes")</f>
        <v>376.99623236388607</v>
      </c>
      <c r="H87" s="31">
        <f>SUMIFS(Data!$D:$D,Data!$A:$A,'Summary - TNSP'!$B87,Data!$C:$C,'Summary - TNSP'!H$83,Data!$B:$B,"EBIT per customer - Nominal return - Exclusive of Incentive Schemes")</f>
        <v>327.86420055233594</v>
      </c>
    </row>
    <row r="88" spans="2:8">
      <c r="B88" s="4" t="s">
        <v>53</v>
      </c>
      <c r="C88" s="31">
        <f>SUMIFS(Data!$D:$D,Data!$A:$A,'Summary - TNSP'!$B88,Data!$C:$C,'Summary - TNSP'!C$83,Data!$B:$B,"EBIT per customer - Nominal return - Exclusive of Incentive Schemes")</f>
        <v>118.73159718579072</v>
      </c>
      <c r="D88" s="31">
        <f>SUMIFS(Data!$D:$D,Data!$A:$A,'Summary - TNSP'!$B88,Data!$C:$C,'Summary - TNSP'!D$83,Data!$B:$B,"EBIT per customer - Nominal return - Exclusive of Incentive Schemes")</f>
        <v>101.02433080811754</v>
      </c>
      <c r="E88" s="31">
        <f>SUMIFS(Data!$D:$D,Data!$A:$A,'Summary - TNSP'!$B88,Data!$C:$C,'Summary - TNSP'!E$83,Data!$B:$B,"EBIT per customer - Nominal return - Exclusive of Incentive Schemes")</f>
        <v>83.683574506550954</v>
      </c>
      <c r="F88" s="31">
        <f>SUMIFS(Data!$D:$D,Data!$A:$A,'Summary - TNSP'!$B88,Data!$C:$C,'Summary - TNSP'!F$83,Data!$B:$B,"EBIT per customer - Nominal return - Exclusive of Incentive Schemes")</f>
        <v>79.767678982685709</v>
      </c>
      <c r="G88" s="31">
        <f>SUMIFS(Data!$D:$D,Data!$A:$A,'Summary - TNSP'!$B88,Data!$C:$C,'Summary - TNSP'!G$83,Data!$B:$B,"EBIT per customer - Nominal return - Exclusive of Incentive Schemes")</f>
        <v>83.214630341199481</v>
      </c>
      <c r="H88" s="31">
        <f>SUMIFS(Data!$D:$D,Data!$A:$A,'Summary - TNSP'!$B88,Data!$C:$C,'Summary - TNSP'!H$83,Data!$B:$B,"EBIT per customer - Nominal return - Exclusive of Incentive Schemes")</f>
        <v>87.752584583811569</v>
      </c>
    </row>
    <row r="90" spans="2:8" ht="16.2" thickBot="1">
      <c r="B90" s="37" t="s">
        <v>127</v>
      </c>
      <c r="C90" s="37"/>
      <c r="D90" s="37"/>
      <c r="E90" s="37"/>
      <c r="F90" s="37"/>
      <c r="G90" s="37"/>
      <c r="H90" s="37"/>
    </row>
    <row r="92" spans="2:8">
      <c r="B92" s="125" t="s">
        <v>137</v>
      </c>
      <c r="C92" s="125"/>
      <c r="D92" s="125"/>
      <c r="E92" s="126"/>
      <c r="F92" s="126"/>
    </row>
    <row r="93" spans="2:8" ht="15" thickBot="1">
      <c r="B93" s="6" t="s">
        <v>99</v>
      </c>
      <c r="C93" s="10">
        <v>2014</v>
      </c>
      <c r="D93" s="10">
        <v>2015</v>
      </c>
      <c r="E93" s="10">
        <v>2016</v>
      </c>
      <c r="F93" s="10">
        <v>2017</v>
      </c>
      <c r="G93" s="10">
        <v>2018</v>
      </c>
      <c r="H93" s="10">
        <v>2019</v>
      </c>
    </row>
    <row r="94" spans="2:8">
      <c r="B94" s="4" t="s">
        <v>49</v>
      </c>
      <c r="C94" s="32">
        <f>SUMIFS(Data!$D:$D,Data!$A:$A,'Summary - TNSP'!$B94,Data!$C:$C,'Summary - TNSP'!C$93,Data!$B:$B,"EBIT per customer - real return - Inclusive of Incentive Schemes")</f>
        <v>133.35924200530334</v>
      </c>
      <c r="D94" s="32">
        <f>SUMIFS(Data!$D:$D,Data!$A:$A,'Summary - TNSP'!$B94,Data!$C:$C,'Summary - TNSP'!D$93,Data!$B:$B,"EBIT per customer - real return - Inclusive of Incentive Schemes")</f>
        <v>120.36998223232898</v>
      </c>
      <c r="E94" s="32">
        <f>SUMIFS(Data!$D:$D,Data!$A:$A,'Summary - TNSP'!$B94,Data!$C:$C,'Summary - TNSP'!E$93,Data!$B:$B,"EBIT per customer - real return - Inclusive of Incentive Schemes")</f>
        <v>84.91438587331227</v>
      </c>
      <c r="F94" s="32">
        <f>SUMIFS(Data!$D:$D,Data!$A:$A,'Summary - TNSP'!$B94,Data!$C:$C,'Summary - TNSP'!F$93,Data!$B:$B,"EBIT per customer - real return - Inclusive of Incentive Schemes")</f>
        <v>73.548533010358966</v>
      </c>
      <c r="G94" s="32">
        <f>SUMIFS(Data!$D:$D,Data!$A:$A,'Summary - TNSP'!$B94,Data!$C:$C,'Summary - TNSP'!G$93,Data!$B:$B,"EBIT per customer - real return - Inclusive of Incentive Schemes")</f>
        <v>76.875511672916886</v>
      </c>
      <c r="H94" s="32">
        <f>SUMIFS(Data!$D:$D,Data!$A:$A,'Summary - TNSP'!$B94,Data!$C:$C,'Summary - TNSP'!H$93,Data!$B:$B,"EBIT per customer - real return - Inclusive of Incentive Schemes")</f>
        <v>87.608092323655029</v>
      </c>
    </row>
    <row r="95" spans="2:8">
      <c r="B95" s="4" t="s">
        <v>50</v>
      </c>
      <c r="C95" s="32">
        <f>SUMIFS(Data!$D:$D,Data!$A:$A,'Summary - TNSP'!$B95,Data!$C:$C,'Summary - TNSP'!C$93,Data!$B:$B,"EBIT per customer - real return - Inclusive of Incentive Schemes")</f>
        <v>241.83239499520926</v>
      </c>
      <c r="D95" s="32">
        <f>SUMIFS(Data!$D:$D,Data!$A:$A,'Summary - TNSP'!$B95,Data!$C:$C,'Summary - TNSP'!D$93,Data!$B:$B,"EBIT per customer - real return - Inclusive of Incentive Schemes")</f>
        <v>192.92071972871858</v>
      </c>
      <c r="E95" s="32">
        <f>SUMIFS(Data!$D:$D,Data!$A:$A,'Summary - TNSP'!$B95,Data!$C:$C,'Summary - TNSP'!E$93,Data!$B:$B,"EBIT per customer - real return - Inclusive of Incentive Schemes")</f>
        <v>236.88631685555563</v>
      </c>
      <c r="F95" s="32">
        <f>SUMIFS(Data!$D:$D,Data!$A:$A,'Summary - TNSP'!$B95,Data!$C:$C,'Summary - TNSP'!F$93,Data!$B:$B,"EBIT per customer - real return - Inclusive of Incentive Schemes")</f>
        <v>318.98440830717669</v>
      </c>
      <c r="G95" s="32">
        <f>SUMIFS(Data!$D:$D,Data!$A:$A,'Summary - TNSP'!$B95,Data!$C:$C,'Summary - TNSP'!G$93,Data!$B:$B,"EBIT per customer - real return - Inclusive of Incentive Schemes")</f>
        <v>167.96255378129143</v>
      </c>
      <c r="H95" s="32">
        <f>SUMIFS(Data!$D:$D,Data!$A:$A,'Summary - TNSP'!$B95,Data!$C:$C,'Summary - TNSP'!H$93,Data!$B:$B,"EBIT per customer - real return - Inclusive of Incentive Schemes")</f>
        <v>132.60898686407697</v>
      </c>
    </row>
    <row r="96" spans="2:8">
      <c r="B96" s="4" t="s">
        <v>51</v>
      </c>
      <c r="C96" s="32">
        <f>SUMIFS(Data!$D:$D,Data!$A:$A,'Summary - TNSP'!$B96,Data!$C:$C,'Summary - TNSP'!C$93,Data!$B:$B,"EBIT per customer - real return - Inclusive of Incentive Schemes")</f>
        <v>151.8379978999032</v>
      </c>
      <c r="D96" s="32">
        <f>SUMIFS(Data!$D:$D,Data!$A:$A,'Summary - TNSP'!$B96,Data!$C:$C,'Summary - TNSP'!D$93,Data!$B:$B,"EBIT per customer - real return - Inclusive of Incentive Schemes")</f>
        <v>153.50293721949467</v>
      </c>
      <c r="E96" s="32">
        <f>SUMIFS(Data!$D:$D,Data!$A:$A,'Summary - TNSP'!$B96,Data!$C:$C,'Summary - TNSP'!E$93,Data!$B:$B,"EBIT per customer - real return - Inclusive of Incentive Schemes")</f>
        <v>161.45608681501096</v>
      </c>
      <c r="F96" s="32">
        <f>SUMIFS(Data!$D:$D,Data!$A:$A,'Summary - TNSP'!$B96,Data!$C:$C,'Summary - TNSP'!F$93,Data!$B:$B,"EBIT per customer - real return - Inclusive of Incentive Schemes")</f>
        <v>157.7763310834118</v>
      </c>
      <c r="G96" s="32">
        <f>SUMIFS(Data!$D:$D,Data!$A:$A,'Summary - TNSP'!$B96,Data!$C:$C,'Summary - TNSP'!G$93,Data!$B:$B,"EBIT per customer - real return - Inclusive of Incentive Schemes")</f>
        <v>170.9027374074339</v>
      </c>
      <c r="H96" s="32">
        <f>SUMIFS(Data!$D:$D,Data!$A:$A,'Summary - TNSP'!$B96,Data!$C:$C,'Summary - TNSP'!H$93,Data!$B:$B,"EBIT per customer - real return - Inclusive of Incentive Schemes")</f>
        <v>122.5808588111842</v>
      </c>
    </row>
    <row r="97" spans="2:8">
      <c r="B97" s="4" t="s">
        <v>52</v>
      </c>
      <c r="C97" s="32">
        <f>SUMIFS(Data!$D:$D,Data!$A:$A,'Summary - TNSP'!$B97,Data!$C:$C,'Summary - TNSP'!C$93,Data!$B:$B,"EBIT per customer - real return - Inclusive of Incentive Schemes")</f>
        <v>380.17540951900969</v>
      </c>
      <c r="D97" s="32">
        <f>SUMIFS(Data!$D:$D,Data!$A:$A,'Summary - TNSP'!$B97,Data!$C:$C,'Summary - TNSP'!D$93,Data!$B:$B,"EBIT per customer - real return - Inclusive of Incentive Schemes")</f>
        <v>370.21130550808749</v>
      </c>
      <c r="E97" s="32">
        <f>SUMIFS(Data!$D:$D,Data!$A:$A,'Summary - TNSP'!$B97,Data!$C:$C,'Summary - TNSP'!E$93,Data!$B:$B,"EBIT per customer - real return - Inclusive of Incentive Schemes")</f>
        <v>341.95243637603016</v>
      </c>
      <c r="F97" s="32">
        <f>SUMIFS(Data!$D:$D,Data!$A:$A,'Summary - TNSP'!$B97,Data!$C:$C,'Summary - TNSP'!F$93,Data!$B:$B,"EBIT per customer - real return - Inclusive of Incentive Schemes")</f>
        <v>284.07772888812838</v>
      </c>
      <c r="G97" s="32">
        <f>SUMIFS(Data!$D:$D,Data!$A:$A,'Summary - TNSP'!$B97,Data!$C:$C,'Summary - TNSP'!G$93,Data!$B:$B,"EBIT per customer - real return - Inclusive of Incentive Schemes")</f>
        <v>308.58569732044958</v>
      </c>
      <c r="H97" s="32">
        <f>SUMIFS(Data!$D:$D,Data!$A:$A,'Summary - TNSP'!$B97,Data!$C:$C,'Summary - TNSP'!H$93,Data!$B:$B,"EBIT per customer - real return - Inclusive of Incentive Schemes")</f>
        <v>250.0506928902162</v>
      </c>
    </row>
    <row r="98" spans="2:8">
      <c r="B98" s="4" t="s">
        <v>53</v>
      </c>
      <c r="C98" s="32">
        <f>SUMIFS(Data!$D:$D,Data!$A:$A,'Summary - TNSP'!$B98,Data!$C:$C,'Summary - TNSP'!C$93,Data!$B:$B,"EBIT per customer - real return - Inclusive of Incentive Schemes")</f>
        <v>97.889735713170211</v>
      </c>
      <c r="D98" s="32">
        <f>SUMIFS(Data!$D:$D,Data!$A:$A,'Summary - TNSP'!$B98,Data!$C:$C,'Summary - TNSP'!D$93,Data!$B:$B,"EBIT per customer - real return - Inclusive of Incentive Schemes")</f>
        <v>85.654934410044291</v>
      </c>
      <c r="E98" s="32">
        <f>SUMIFS(Data!$D:$D,Data!$A:$A,'Summary - TNSP'!$B98,Data!$C:$C,'Summary - TNSP'!E$93,Data!$B:$B,"EBIT per customer - real return - Inclusive of Incentive Schemes")</f>
        <v>77.855829795476623</v>
      </c>
      <c r="F98" s="32">
        <f>SUMIFS(Data!$D:$D,Data!$A:$A,'Summary - TNSP'!$B98,Data!$C:$C,'Summary - TNSP'!F$93,Data!$B:$B,"EBIT per customer - real return - Inclusive of Incentive Schemes")</f>
        <v>73.495669680638315</v>
      </c>
      <c r="G98" s="32">
        <f>SUMIFS(Data!$D:$D,Data!$A:$A,'Summary - TNSP'!$B98,Data!$C:$C,'Summary - TNSP'!G$93,Data!$B:$B,"EBIT per customer - real return - Inclusive of Incentive Schemes")</f>
        <v>66.529238100030099</v>
      </c>
      <c r="H98" s="32">
        <f>SUMIFS(Data!$D:$D,Data!$A:$A,'Summary - TNSP'!$B98,Data!$C:$C,'Summary - TNSP'!H$93,Data!$B:$B,"EBIT per customer - real return - Inclusive of Incentive Schemes")</f>
        <v>69.126620950778189</v>
      </c>
    </row>
    <row r="100" spans="2:8">
      <c r="B100" s="125" t="s">
        <v>138</v>
      </c>
      <c r="C100" s="125"/>
      <c r="D100" s="125"/>
      <c r="E100" s="126"/>
      <c r="F100" s="126"/>
    </row>
    <row r="101" spans="2:8" ht="15" thickBot="1">
      <c r="B101" s="6" t="s">
        <v>99</v>
      </c>
      <c r="C101" s="10">
        <v>2014</v>
      </c>
      <c r="D101" s="10">
        <v>2015</v>
      </c>
      <c r="E101" s="10">
        <v>2016</v>
      </c>
      <c r="F101" s="10">
        <v>2017</v>
      </c>
      <c r="G101" s="10">
        <v>2018</v>
      </c>
      <c r="H101" s="10">
        <v>2019</v>
      </c>
    </row>
    <row r="102" spans="2:8">
      <c r="B102" s="4" t="s">
        <v>49</v>
      </c>
      <c r="C102" s="32">
        <f>SUMIFS(Data!$D:$D,Data!$A:$A,'Summary - TNSP'!$B102,Data!$C:$C,'Summary - TNSP'!C$101,Data!$B:$B,"EBIT per customer - real return - Exclusive of Incentive Schemes")</f>
        <v>131.76743425439287</v>
      </c>
      <c r="D102" s="32">
        <f>SUMIFS(Data!$D:$D,Data!$A:$A,'Summary - TNSP'!$B102,Data!$C:$C,'Summary - TNSP'!D$101,Data!$B:$B,"EBIT per customer - real return - Exclusive of Incentive Schemes")</f>
        <v>112.11464885758043</v>
      </c>
      <c r="E102" s="32">
        <f>SUMIFS(Data!$D:$D,Data!$A:$A,'Summary - TNSP'!$B102,Data!$C:$C,'Summary - TNSP'!E$101,Data!$B:$B,"EBIT per customer - real return - Exclusive of Incentive Schemes")</f>
        <v>77.942317263994056</v>
      </c>
      <c r="F102" s="32">
        <f>SUMIFS(Data!$D:$D,Data!$A:$A,'Summary - TNSP'!$B102,Data!$C:$C,'Summary - TNSP'!F$101,Data!$B:$B,"EBIT per customer - real return - Exclusive of Incentive Schemes")</f>
        <v>66.093850997118565</v>
      </c>
      <c r="G102" s="32">
        <f>SUMIFS(Data!$D:$D,Data!$A:$A,'Summary - TNSP'!$B102,Data!$C:$C,'Summary - TNSP'!G$101,Data!$B:$B,"EBIT per customer - real return - Exclusive of Incentive Schemes")</f>
        <v>69.508898694793231</v>
      </c>
      <c r="H102" s="32">
        <f>SUMIFS(Data!$D:$D,Data!$A:$A,'Summary - TNSP'!$B102,Data!$C:$C,'Summary - TNSP'!H$101,Data!$B:$B,"EBIT per customer - real return - Exclusive of Incentive Schemes")</f>
        <v>81.811955308363594</v>
      </c>
    </row>
    <row r="103" spans="2:8">
      <c r="B103" s="4" t="s">
        <v>50</v>
      </c>
      <c r="C103" s="32">
        <f>SUMIFS(Data!$D:$D,Data!$A:$A,'Summary - TNSP'!$B103,Data!$C:$C,'Summary - TNSP'!C$101,Data!$B:$B,"EBIT per customer - real return - Exclusive of Incentive Schemes")</f>
        <v>232.2897939222679</v>
      </c>
      <c r="D103" s="32">
        <f>SUMIFS(Data!$D:$D,Data!$A:$A,'Summary - TNSP'!$B103,Data!$C:$C,'Summary - TNSP'!D$101,Data!$B:$B,"EBIT per customer - real return - Exclusive of Incentive Schemes")</f>
        <v>184.40592572095807</v>
      </c>
      <c r="E103" s="32">
        <f>SUMIFS(Data!$D:$D,Data!$A:$A,'Summary - TNSP'!$B103,Data!$C:$C,'Summary - TNSP'!E$101,Data!$B:$B,"EBIT per customer - real return - Exclusive of Incentive Schemes")</f>
        <v>233.8146669650724</v>
      </c>
      <c r="F103" s="32">
        <f>SUMIFS(Data!$D:$D,Data!$A:$A,'Summary - TNSP'!$B103,Data!$C:$C,'Summary - TNSP'!F$101,Data!$B:$B,"EBIT per customer - real return - Exclusive of Incentive Schemes")</f>
        <v>309.11261216104634</v>
      </c>
      <c r="G103" s="32">
        <f>SUMIFS(Data!$D:$D,Data!$A:$A,'Summary - TNSP'!$B103,Data!$C:$C,'Summary - TNSP'!G$101,Data!$B:$B,"EBIT per customer - real return - Exclusive of Incentive Schemes")</f>
        <v>157.2257893240419</v>
      </c>
      <c r="H103" s="32">
        <f>SUMIFS(Data!$D:$D,Data!$A:$A,'Summary - TNSP'!$B103,Data!$C:$C,'Summary - TNSP'!H$101,Data!$B:$B,"EBIT per customer - real return - Exclusive of Incentive Schemes")</f>
        <v>127.24271588573433</v>
      </c>
    </row>
    <row r="104" spans="2:8">
      <c r="B104" s="4" t="s">
        <v>51</v>
      </c>
      <c r="C104" s="32">
        <f>SUMIFS(Data!$D:$D,Data!$A:$A,'Summary - TNSP'!$B104,Data!$C:$C,'Summary - TNSP'!C$101,Data!$B:$B,"EBIT per customer - real return - Exclusive of Incentive Schemes")</f>
        <v>154.45644142981473</v>
      </c>
      <c r="D104" s="32">
        <f>SUMIFS(Data!$D:$D,Data!$A:$A,'Summary - TNSP'!$B104,Data!$C:$C,'Summary - TNSP'!D$101,Data!$B:$B,"EBIT per customer - real return - Exclusive of Incentive Schemes")</f>
        <v>153.89220136730356</v>
      </c>
      <c r="E104" s="32">
        <f>SUMIFS(Data!$D:$D,Data!$A:$A,'Summary - TNSP'!$B104,Data!$C:$C,'Summary - TNSP'!E$101,Data!$B:$B,"EBIT per customer - real return - Exclusive of Incentive Schemes")</f>
        <v>154.5623173476871</v>
      </c>
      <c r="F104" s="32">
        <f>SUMIFS(Data!$D:$D,Data!$A:$A,'Summary - TNSP'!$B104,Data!$C:$C,'Summary - TNSP'!F$101,Data!$B:$B,"EBIT per customer - real return - Exclusive of Incentive Schemes")</f>
        <v>154.28821438727869</v>
      </c>
      <c r="G104" s="32">
        <f>SUMIFS(Data!$D:$D,Data!$A:$A,'Summary - TNSP'!$B104,Data!$C:$C,'Summary - TNSP'!G$101,Data!$B:$B,"EBIT per customer - real return - Exclusive of Incentive Schemes")</f>
        <v>160.40513590758138</v>
      </c>
      <c r="H104" s="32">
        <f>SUMIFS(Data!$D:$D,Data!$A:$A,'Summary - TNSP'!$B104,Data!$C:$C,'Summary - TNSP'!H$101,Data!$B:$B,"EBIT per customer - real return - Exclusive of Incentive Schemes")</f>
        <v>116.56892875013412</v>
      </c>
    </row>
    <row r="105" spans="2:8">
      <c r="B105" s="4" t="s">
        <v>52</v>
      </c>
      <c r="C105" s="32">
        <f>SUMIFS(Data!$D:$D,Data!$A:$A,'Summary - TNSP'!$B105,Data!$C:$C,'Summary - TNSP'!C$101,Data!$B:$B,"EBIT per customer - real return - Exclusive of Incentive Schemes")</f>
        <v>377.61167691588366</v>
      </c>
      <c r="D105" s="32">
        <f>SUMIFS(Data!$D:$D,Data!$A:$A,'Summary - TNSP'!$B105,Data!$C:$C,'Summary - TNSP'!D$101,Data!$B:$B,"EBIT per customer - real return - Exclusive of Incentive Schemes")</f>
        <v>321.28084061767913</v>
      </c>
      <c r="E105" s="32">
        <f>SUMIFS(Data!$D:$D,Data!$A:$A,'Summary - TNSP'!$B105,Data!$C:$C,'Summary - TNSP'!E$101,Data!$B:$B,"EBIT per customer - real return - Exclusive of Incentive Schemes")</f>
        <v>300.49505541238705</v>
      </c>
      <c r="F105" s="32">
        <f>SUMIFS(Data!$D:$D,Data!$A:$A,'Summary - TNSP'!$B105,Data!$C:$C,'Summary - TNSP'!F$101,Data!$B:$B,"EBIT per customer - real return - Exclusive of Incentive Schemes")</f>
        <v>239.55753662722071</v>
      </c>
      <c r="G105" s="32">
        <f>SUMIFS(Data!$D:$D,Data!$A:$A,'Summary - TNSP'!$B105,Data!$C:$C,'Summary - TNSP'!G$101,Data!$B:$B,"EBIT per customer - real return - Exclusive of Incentive Schemes")</f>
        <v>282.82963130881836</v>
      </c>
      <c r="H105" s="32">
        <f>SUMIFS(Data!$D:$D,Data!$A:$A,'Summary - TNSP'!$B105,Data!$C:$C,'Summary - TNSP'!H$101,Data!$B:$B,"EBIT per customer - real return - Exclusive of Incentive Schemes")</f>
        <v>239.45350414006677</v>
      </c>
    </row>
    <row r="106" spans="2:8">
      <c r="B106" s="4" t="s">
        <v>53</v>
      </c>
      <c r="C106" s="32">
        <f>SUMIFS(Data!$D:$D,Data!$A:$A,'Summary - TNSP'!$B106,Data!$C:$C,'Summary - TNSP'!C$101,Data!$B:$B,"EBIT per customer - real return - Exclusive of Incentive Schemes")</f>
        <v>92.976430693500731</v>
      </c>
      <c r="D106" s="32">
        <f>SUMIFS(Data!$D:$D,Data!$A:$A,'Summary - TNSP'!$B106,Data!$C:$C,'Summary - TNSP'!D$101,Data!$B:$B,"EBIT per customer - real return - Exclusive of Incentive Schemes")</f>
        <v>76.949868819427692</v>
      </c>
      <c r="E106" s="32">
        <f>SUMIFS(Data!$D:$D,Data!$A:$A,'Summary - TNSP'!$B106,Data!$C:$C,'Summary - TNSP'!E$101,Data!$B:$B,"EBIT per customer - real return - Exclusive of Incentive Schemes")</f>
        <v>67.827376668858761</v>
      </c>
      <c r="F106" s="32">
        <f>SUMIFS(Data!$D:$D,Data!$A:$A,'Summary - TNSP'!$B106,Data!$C:$C,'Summary - TNSP'!F$101,Data!$B:$B,"EBIT per customer - real return - Exclusive of Incentive Schemes")</f>
        <v>66.142296456160793</v>
      </c>
      <c r="G106" s="32">
        <f>SUMIFS(Data!$D:$D,Data!$A:$A,'Summary - TNSP'!$B106,Data!$C:$C,'Summary - TNSP'!G$101,Data!$B:$B,"EBIT per customer - real return - Exclusive of Incentive Schemes")</f>
        <v>63.161261710455456</v>
      </c>
      <c r="H106" s="32">
        <f>SUMIFS(Data!$D:$D,Data!$A:$A,'Summary - TNSP'!$B106,Data!$C:$C,'Summary - TNSP'!H$101,Data!$B:$B,"EBIT per customer - real return - Exclusive of Incentive Schemes")</f>
        <v>66.991869754012384</v>
      </c>
    </row>
  </sheetData>
  <sheetProtection algorithmName="SHA-256" hashValue="abJGEC39uQMrFlMQyNt+7fy2YUFUw3PyRkdmYs/a8W0=" saltValue="tqaTHTDD6ySPkj2oyC8QQw==" spinCount="100000" sheet="1" objects="1" scenarios="1"/>
  <mergeCells count="12">
    <mergeCell ref="B92:F92"/>
    <mergeCell ref="B100:F100"/>
    <mergeCell ref="B46:D46"/>
    <mergeCell ref="B54:D54"/>
    <mergeCell ref="B62:D62"/>
    <mergeCell ref="B74:E74"/>
    <mergeCell ref="B82:E82"/>
    <mergeCell ref="B6:H8"/>
    <mergeCell ref="B12:H14"/>
    <mergeCell ref="B20:D20"/>
    <mergeCell ref="B28:D28"/>
    <mergeCell ref="B36:D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9"/>
  <sheetViews>
    <sheetView showGridLines="0" zoomScaleNormal="100" workbookViewId="0">
      <selection activeCell="C8" sqref="C8"/>
    </sheetView>
  </sheetViews>
  <sheetFormatPr defaultColWidth="9.21875" defaultRowHeight="13.8"/>
  <cols>
    <col min="1" max="1" width="9.21875" style="8"/>
    <col min="2" max="2" width="67.5546875" style="8" bestFit="1" customWidth="1"/>
    <col min="3" max="8" width="25.77734375" style="8" customWidth="1"/>
    <col min="9" max="16384" width="9.21875" style="8"/>
  </cols>
  <sheetData>
    <row r="2" spans="2:10" ht="21.6" thickBot="1">
      <c r="B2" s="39" t="s">
        <v>143</v>
      </c>
      <c r="C2" s="39"/>
      <c r="D2" s="39"/>
      <c r="E2" s="39"/>
      <c r="F2" s="39"/>
      <c r="G2" s="39"/>
      <c r="H2" s="39"/>
    </row>
    <row r="4" spans="2:10" ht="14.4" thickBot="1">
      <c r="B4" s="6" t="s">
        <v>46</v>
      </c>
      <c r="C4" s="7" t="s">
        <v>49</v>
      </c>
    </row>
    <row r="5" spans="2:10">
      <c r="C5" s="9"/>
    </row>
    <row r="6" spans="2:10" ht="14.4">
      <c r="B6" s="94" t="s">
        <v>123</v>
      </c>
      <c r="C6" s="7" t="s">
        <v>62</v>
      </c>
      <c r="D6"/>
    </row>
    <row r="7" spans="2:10" ht="14.4">
      <c r="B7" s="28"/>
      <c r="C7" s="9"/>
      <c r="D7"/>
      <c r="E7"/>
      <c r="F7"/>
      <c r="G7"/>
      <c r="H7"/>
      <c r="I7" s="27"/>
      <c r="J7" s="27"/>
    </row>
    <row r="8" spans="2:10" ht="14.4">
      <c r="B8" s="94" t="s">
        <v>124</v>
      </c>
      <c r="C8" s="7" t="s">
        <v>62</v>
      </c>
      <c r="D8"/>
      <c r="E8"/>
      <c r="F8"/>
      <c r="G8"/>
      <c r="H8"/>
    </row>
    <row r="9" spans="2:10" ht="14.4">
      <c r="B9" s="95"/>
      <c r="C9" s="52"/>
      <c r="D9" s="52"/>
      <c r="E9" s="52"/>
      <c r="F9" s="52"/>
      <c r="G9" s="52"/>
      <c r="H9" s="52"/>
    </row>
    <row r="10" spans="2:10">
      <c r="B10" s="115" t="s">
        <v>139</v>
      </c>
      <c r="C10" s="116"/>
      <c r="D10" s="116"/>
      <c r="E10" s="116"/>
      <c r="F10" s="116"/>
      <c r="G10" s="116"/>
      <c r="H10" s="117"/>
    </row>
    <row r="11" spans="2:10">
      <c r="B11" s="118"/>
      <c r="C11" s="119"/>
      <c r="D11" s="119"/>
      <c r="E11" s="119"/>
      <c r="F11" s="119"/>
      <c r="G11" s="119"/>
      <c r="H11" s="120"/>
    </row>
    <row r="12" spans="2:10">
      <c r="B12" s="121"/>
      <c r="C12" s="122"/>
      <c r="D12" s="122"/>
      <c r="E12" s="122"/>
      <c r="F12" s="122"/>
      <c r="G12" s="122"/>
      <c r="H12" s="123"/>
    </row>
    <row r="14" spans="2:10" ht="18.600000000000001" thickBot="1">
      <c r="B14" s="26" t="s">
        <v>84</v>
      </c>
      <c r="C14" s="26"/>
      <c r="D14" s="26"/>
      <c r="E14" s="26"/>
      <c r="F14" s="26"/>
      <c r="G14" s="26"/>
      <c r="H14" s="26"/>
    </row>
    <row r="16" spans="2:10" ht="14.4" thickBot="1">
      <c r="B16" s="91" t="s">
        <v>130</v>
      </c>
      <c r="C16" s="10">
        <v>2014</v>
      </c>
      <c r="D16" s="10">
        <v>2015</v>
      </c>
      <c r="E16" s="10">
        <v>2016</v>
      </c>
      <c r="F16" s="10">
        <v>2017</v>
      </c>
      <c r="G16" s="10">
        <v>2018</v>
      </c>
      <c r="H16" s="10">
        <v>2019</v>
      </c>
    </row>
    <row r="17" spans="2:8">
      <c r="B17" s="8" t="s">
        <v>85</v>
      </c>
      <c r="C17" s="45">
        <f>IF($C$6="Inclusive", C60/C88, C60/C89)</f>
        <v>0.11492173569632212</v>
      </c>
      <c r="D17" s="45">
        <f t="shared" ref="D17:H17" si="0">IF($C$6="Inclusive", D60/D88, D60/D89)</f>
        <v>8.9885878686254431E-2</v>
      </c>
      <c r="E17" s="45">
        <f t="shared" si="0"/>
        <v>6.8035293816267786E-2</v>
      </c>
      <c r="F17" s="45">
        <f t="shared" si="0"/>
        <v>5.8993586072688405E-2</v>
      </c>
      <c r="G17" s="45">
        <f t="shared" si="0"/>
        <v>6.5995804698142063E-2</v>
      </c>
      <c r="H17" s="45">
        <f t="shared" si="0"/>
        <v>7.125748922327603E-2</v>
      </c>
    </row>
    <row r="18" spans="2:8">
      <c r="B18" s="8" t="s">
        <v>86</v>
      </c>
      <c r="C18" s="25">
        <f>IF($C$6="Exclusive",SUMIFS(Data!$D:$D,Data!$A:$A,'Profitability - TNSP'!$C$4,Data!$B:$B,"pre-tax real wacc",Data!$C:$C,'Profitability - TNSP'!C$16),SUMIFS(Data!$D:$D,Data!$A:$A,'Profitability - TNSP'!$C$4,Data!$B:$B,"pre-tax nominal wacc",Data!$C:$C,'Profitability - TNSP'!C$16))</f>
        <v>0.107090845998425</v>
      </c>
      <c r="D18" s="25">
        <f>IF($C$6="Exclusive",SUMIFS(Data!$D:$D,Data!$A:$A,'Profitability - TNSP'!$C$4,Data!$B:$B,"pre-tax real wacc",Data!$C:$C,'Profitability - TNSP'!D$16),SUMIFS(Data!$D:$D,Data!$A:$A,'Profitability - TNSP'!$C$4,Data!$B:$B,"pre-tax nominal wacc",Data!$C:$C,'Profitability - TNSP'!D$16))</f>
        <v>7.4214370619515996E-2</v>
      </c>
      <c r="E18" s="25">
        <f>IF($C$6="Exclusive",SUMIFS(Data!$D:$D,Data!$A:$A,'Profitability - TNSP'!$C$4,Data!$B:$B,"pre-tax real wacc",Data!$C:$C,'Profitability - TNSP'!E$16),SUMIFS(Data!$D:$D,Data!$A:$A,'Profitability - TNSP'!$C$4,Data!$B:$B,"pre-tax nominal wacc",Data!$C:$C,'Profitability - TNSP'!E$16))</f>
        <v>7.327831192282E-2</v>
      </c>
      <c r="F18" s="25">
        <f>IF($C$6="Exclusive",SUMIFS(Data!$D:$D,Data!$A:$A,'Profitability - TNSP'!$C$4,Data!$B:$B,"pre-tax real wacc",Data!$C:$C,'Profitability - TNSP'!F$16),SUMIFS(Data!$D:$D,Data!$A:$A,'Profitability - TNSP'!$C$4,Data!$B:$B,"pre-tax nominal wacc",Data!$C:$C,'Profitability - TNSP'!F$16))</f>
        <v>7.2461282319525006E-2</v>
      </c>
      <c r="G18" s="25">
        <f>IF($C$6="Exclusive",SUMIFS(Data!$D:$D,Data!$A:$A,'Profitability - TNSP'!$C$4,Data!$B:$B,"pre-tax real wacc",Data!$C:$C,'Profitability - TNSP'!G$16),SUMIFS(Data!$D:$D,Data!$A:$A,'Profitability - TNSP'!$C$4,Data!$B:$B,"pre-tax nominal wacc",Data!$C:$C,'Profitability - TNSP'!G$16))</f>
        <v>7.1389736883741006E-2</v>
      </c>
      <c r="H18" s="25">
        <f>IF($C$6="Exclusive",SUMIFS(Data!$D:$D,Data!$A:$A,'Profitability - TNSP'!$C$4,Data!$B:$B,"pre-tax real wacc",Data!$C:$C,'Profitability - TNSP'!H$16),SUMIFS(Data!$D:$D,Data!$A:$A,'Profitability - TNSP'!$C$4,Data!$B:$B,"pre-tax nominal wacc",Data!$C:$C,'Profitability - TNSP'!H$16))</f>
        <v>7.1574051354929002E-2</v>
      </c>
    </row>
    <row r="19" spans="2:8" ht="14.4" thickBot="1">
      <c r="B19" s="93" t="s">
        <v>122</v>
      </c>
      <c r="C19" s="22">
        <f t="shared" ref="C19:H19" si="1">C17-C18</f>
        <v>7.8308896978971226E-3</v>
      </c>
      <c r="D19" s="22">
        <f t="shared" si="1"/>
        <v>1.5671508066738435E-2</v>
      </c>
      <c r="E19" s="22">
        <f t="shared" si="1"/>
        <v>-5.2430181065522136E-3</v>
      </c>
      <c r="F19" s="22">
        <f t="shared" si="1"/>
        <v>-1.3467696246836601E-2</v>
      </c>
      <c r="G19" s="22">
        <f t="shared" si="1"/>
        <v>-5.3939321855989431E-3</v>
      </c>
      <c r="H19" s="22">
        <f t="shared" si="1"/>
        <v>-3.1656213165297264E-4</v>
      </c>
    </row>
    <row r="21" spans="2:8" ht="14.4" thickBot="1">
      <c r="B21" s="6" t="s">
        <v>81</v>
      </c>
      <c r="C21" s="24">
        <f>C60/(C77+C85)</f>
        <v>178.98861893335177</v>
      </c>
      <c r="D21" s="24">
        <f t="shared" ref="D21:H21" si="2">D60/(D77+D85)</f>
        <v>148.80368672256122</v>
      </c>
      <c r="E21" s="24">
        <f t="shared" si="2"/>
        <v>112.94632491021416</v>
      </c>
      <c r="F21" s="24">
        <f t="shared" si="2"/>
        <v>98.090762613690302</v>
      </c>
      <c r="G21" s="24">
        <f t="shared" si="2"/>
        <v>108.16485547519908</v>
      </c>
      <c r="H21" s="24">
        <f t="shared" si="2"/>
        <v>116.86948547660916</v>
      </c>
    </row>
    <row r="24" spans="2:8" ht="18.600000000000001" thickBot="1">
      <c r="B24" s="26" t="s">
        <v>87</v>
      </c>
      <c r="C24" s="26"/>
      <c r="D24" s="26"/>
      <c r="E24" s="26"/>
      <c r="F24" s="26"/>
      <c r="G24" s="26"/>
      <c r="H24" s="26"/>
    </row>
    <row r="26" spans="2:8" ht="14.4" thickBot="1">
      <c r="B26" s="6" t="s">
        <v>18</v>
      </c>
      <c r="C26" s="10">
        <v>2014</v>
      </c>
      <c r="D26" s="10">
        <v>2015</v>
      </c>
      <c r="E26" s="10">
        <v>2016</v>
      </c>
      <c r="F26" s="10">
        <v>2017</v>
      </c>
      <c r="G26" s="10">
        <v>2018</v>
      </c>
      <c r="H26" s="10">
        <v>2019</v>
      </c>
    </row>
    <row r="27" spans="2:8">
      <c r="B27" s="8" t="s">
        <v>79</v>
      </c>
      <c r="C27" s="11">
        <f>SUMIFS(Data!$D:$D,Data!$A:$A,'Profitability - TNSP'!$C$4,Data!$B:$B,'Profitability - TNSP'!$B27,Data!$C:$C,'Profitability - TNSP'!C$26)-IF($C$8="Exclusive",C$69,0)</f>
        <v>878065000</v>
      </c>
      <c r="D27" s="11">
        <f>SUMIFS(Data!$D:$D,Data!$A:$A,'Profitability - TNSP'!$C$4,Data!$B:$B,'Profitability - TNSP'!$B27,Data!$C:$C,'Profitability - TNSP'!D$26)-IF($C$8="Exclusive",D$69,0)</f>
        <v>854131000</v>
      </c>
      <c r="E27" s="11">
        <f>SUMIFS(Data!$D:$D,Data!$A:$A,'Profitability - TNSP'!$C$4,Data!$B:$B,'Profitability - TNSP'!$B27,Data!$C:$C,'Profitability - TNSP'!E$26)-IF($C$8="Exclusive",E$69,0)</f>
        <v>742743100</v>
      </c>
      <c r="F27" s="11">
        <f>SUMIFS(Data!$D:$D,Data!$A:$A,'Profitability - TNSP'!$C$4,Data!$B:$B,'Profitability - TNSP'!$B27,Data!$C:$C,'Profitability - TNSP'!F$26)-IF($C$8="Exclusive",F$69,0)</f>
        <v>727568639</v>
      </c>
      <c r="G27" s="11">
        <f>SUMIFS(Data!$D:$D,Data!$A:$A,'Profitability - TNSP'!$C$4,Data!$B:$B,'Profitability - TNSP'!$B27,Data!$C:$C,'Profitability - TNSP'!G$26)-IF($C$8="Exclusive",G$69,0)</f>
        <v>713126000</v>
      </c>
      <c r="H27" s="11">
        <f>SUMIFS(Data!$D:$D,Data!$A:$A,'Profitability - TNSP'!$C$4,Data!$B:$B,'Profitability - TNSP'!$B27,Data!$C:$C,'Profitability - TNSP'!H$26)-IF($C$8="Exclusive",H$69,0)</f>
        <v>750081000</v>
      </c>
    </row>
    <row r="28" spans="2:8">
      <c r="B28" s="8" t="s">
        <v>80</v>
      </c>
      <c r="C28" s="11">
        <f>SUMIFS(Data!$D:$D,Data!$A:$A,'Profitability - TNSP'!$C$4,Data!$B:$B,'Profitability - TNSP'!$B28,Data!$C:$C,'Profitability - TNSP'!C$26)</f>
        <v>0</v>
      </c>
      <c r="D28" s="11">
        <f>SUMIFS(Data!$D:$D,Data!$A:$A,'Profitability - TNSP'!$C$4,Data!$B:$B,'Profitability - TNSP'!$B28,Data!$C:$C,'Profitability - TNSP'!D$26)</f>
        <v>37000</v>
      </c>
      <c r="E28" s="11">
        <f>SUMIFS(Data!$D:$D,Data!$A:$A,'Profitability - TNSP'!$C$4,Data!$B:$B,'Profitability - TNSP'!$B28,Data!$C:$C,'Profitability - TNSP'!E$26)</f>
        <v>5315000</v>
      </c>
      <c r="F28" s="11">
        <f>SUMIFS(Data!$D:$D,Data!$A:$A,'Profitability - TNSP'!$C$4,Data!$B:$B,'Profitability - TNSP'!$B28,Data!$C:$C,'Profitability - TNSP'!F$26)</f>
        <v>509000</v>
      </c>
      <c r="G28" s="11">
        <f>SUMIFS(Data!$D:$D,Data!$A:$A,'Profitability - TNSP'!$C$4,Data!$B:$B,'Profitability - TNSP'!$B28,Data!$C:$C,'Profitability - TNSP'!G$26)</f>
        <v>312000</v>
      </c>
      <c r="H28" s="11">
        <f>SUMIFS(Data!$D:$D,Data!$A:$A,'Profitability - TNSP'!$C$4,Data!$B:$B,'Profitability - TNSP'!$B28,Data!$C:$C,'Profitability - TNSP'!H$26)</f>
        <v>348000</v>
      </c>
    </row>
    <row r="29" spans="2:8" ht="14.4" thickBot="1">
      <c r="B29" s="12" t="s">
        <v>5</v>
      </c>
      <c r="C29" s="13">
        <f t="shared" ref="C29:H29" si="3">SUM(C27:C28)</f>
        <v>878065000</v>
      </c>
      <c r="D29" s="13">
        <f t="shared" si="3"/>
        <v>854168000</v>
      </c>
      <c r="E29" s="13">
        <f t="shared" si="3"/>
        <v>748058100</v>
      </c>
      <c r="F29" s="13">
        <f t="shared" si="3"/>
        <v>728077639</v>
      </c>
      <c r="G29" s="13">
        <f t="shared" si="3"/>
        <v>713438000</v>
      </c>
      <c r="H29" s="13">
        <f t="shared" si="3"/>
        <v>750429000</v>
      </c>
    </row>
    <row r="30" spans="2:8">
      <c r="C30" s="14"/>
      <c r="D30" s="14"/>
      <c r="E30" s="14"/>
      <c r="F30" s="14"/>
      <c r="G30" s="14"/>
      <c r="H30" s="14"/>
    </row>
    <row r="31" spans="2:8">
      <c r="B31" s="127" t="s">
        <v>70</v>
      </c>
      <c r="C31" s="128"/>
      <c r="D31" s="128"/>
      <c r="E31" s="128"/>
      <c r="F31" s="128"/>
      <c r="G31" s="128"/>
      <c r="H31" s="129"/>
    </row>
    <row r="32" spans="2:8">
      <c r="B32" s="130"/>
      <c r="C32" s="131"/>
      <c r="D32" s="131"/>
      <c r="E32" s="131"/>
      <c r="F32" s="131"/>
      <c r="G32" s="131"/>
      <c r="H32" s="132"/>
    </row>
    <row r="33" spans="2:8">
      <c r="C33" s="14"/>
      <c r="D33" s="14"/>
      <c r="E33" s="14"/>
      <c r="F33" s="14"/>
      <c r="G33" s="14"/>
      <c r="H33" s="14"/>
    </row>
    <row r="34" spans="2:8" ht="14.4" thickBot="1">
      <c r="B34" s="6" t="s">
        <v>6</v>
      </c>
      <c r="C34" s="10">
        <v>2014</v>
      </c>
      <c r="D34" s="10">
        <v>2015</v>
      </c>
      <c r="E34" s="10">
        <v>2016</v>
      </c>
      <c r="F34" s="10">
        <v>2017</v>
      </c>
      <c r="G34" s="10">
        <v>2018</v>
      </c>
      <c r="H34" s="10">
        <v>2019</v>
      </c>
    </row>
    <row r="35" spans="2:8">
      <c r="B35" s="8" t="s">
        <v>11</v>
      </c>
      <c r="C35" s="11">
        <f>SUMIFS(Data!$D:$D,Data!$A:$A,'Profitability - TNSP'!$C$4,Data!$B:$B,'Profitability - TNSP'!$B35,Data!$C:$C,'Profitability - TNSP'!C$34)</f>
        <v>0</v>
      </c>
      <c r="D35" s="11">
        <f>SUMIFS(Data!$D:$D,Data!$A:$A,'Profitability - TNSP'!$C$4,Data!$B:$B,'Profitability - TNSP'!$B35,Data!$C:$C,'Profitability - TNSP'!D$34)</f>
        <v>0</v>
      </c>
      <c r="E35" s="11">
        <f>SUMIFS(Data!$D:$D,Data!$A:$A,'Profitability - TNSP'!$C$4,Data!$B:$B,'Profitability - TNSP'!$B35,Data!$C:$C,'Profitability - TNSP'!E$34)</f>
        <v>0</v>
      </c>
      <c r="F35" s="11">
        <f>SUMIFS(Data!$D:$D,Data!$A:$A,'Profitability - TNSP'!$C$4,Data!$B:$B,'Profitability - TNSP'!$B35,Data!$C:$C,'Profitability - TNSP'!F$34)</f>
        <v>0</v>
      </c>
      <c r="G35" s="11">
        <f>SUMIFS(Data!$D:$D,Data!$A:$A,'Profitability - TNSP'!$C$4,Data!$B:$B,'Profitability - TNSP'!$B35,Data!$C:$C,'Profitability - TNSP'!G$34)</f>
        <v>0</v>
      </c>
      <c r="H35" s="11">
        <f>SUMIFS(Data!$D:$D,Data!$A:$A,'Profitability - TNSP'!$C$4,Data!$B:$B,'Profitability - TNSP'!$B35,Data!$C:$C,'Profitability - TNSP'!H$34)</f>
        <v>0</v>
      </c>
    </row>
    <row r="36" spans="2:8" ht="14.4" thickBot="1">
      <c r="B36" s="12" t="s">
        <v>55</v>
      </c>
      <c r="C36" s="13">
        <f t="shared" ref="C36:H36" si="4">SUM(C35:C35)</f>
        <v>0</v>
      </c>
      <c r="D36" s="13">
        <f t="shared" si="4"/>
        <v>0</v>
      </c>
      <c r="E36" s="13">
        <f t="shared" si="4"/>
        <v>0</v>
      </c>
      <c r="F36" s="13">
        <f t="shared" si="4"/>
        <v>0</v>
      </c>
      <c r="G36" s="13">
        <f t="shared" si="4"/>
        <v>0</v>
      </c>
      <c r="H36" s="13">
        <f t="shared" si="4"/>
        <v>0</v>
      </c>
    </row>
    <row r="37" spans="2:8">
      <c r="C37" s="14"/>
      <c r="D37" s="14"/>
      <c r="E37" s="14"/>
      <c r="F37" s="14"/>
      <c r="G37" s="14"/>
      <c r="H37" s="14"/>
    </row>
    <row r="38" spans="2:8">
      <c r="B38" s="127" t="s">
        <v>70</v>
      </c>
      <c r="C38" s="128"/>
      <c r="D38" s="128"/>
      <c r="E38" s="128"/>
      <c r="F38" s="128"/>
      <c r="G38" s="128"/>
      <c r="H38" s="129"/>
    </row>
    <row r="39" spans="2:8">
      <c r="B39" s="130"/>
      <c r="C39" s="131"/>
      <c r="D39" s="131"/>
      <c r="E39" s="131"/>
      <c r="F39" s="131"/>
      <c r="G39" s="131"/>
      <c r="H39" s="132"/>
    </row>
    <row r="40" spans="2:8">
      <c r="C40" s="14"/>
      <c r="D40" s="14"/>
      <c r="E40" s="14"/>
      <c r="F40" s="14"/>
      <c r="G40" s="14"/>
      <c r="H40" s="14"/>
    </row>
    <row r="41" spans="2:8" ht="14.4" thickBot="1">
      <c r="B41" s="6" t="s">
        <v>12</v>
      </c>
      <c r="C41" s="13">
        <f t="shared" ref="C41:H41" si="5">C29-C36</f>
        <v>878065000</v>
      </c>
      <c r="D41" s="13">
        <f t="shared" si="5"/>
        <v>854168000</v>
      </c>
      <c r="E41" s="13">
        <f t="shared" si="5"/>
        <v>748058100</v>
      </c>
      <c r="F41" s="13">
        <f t="shared" si="5"/>
        <v>728077639</v>
      </c>
      <c r="G41" s="13">
        <f t="shared" si="5"/>
        <v>713438000</v>
      </c>
      <c r="H41" s="13">
        <f t="shared" si="5"/>
        <v>750429000</v>
      </c>
    </row>
    <row r="42" spans="2:8">
      <c r="C42" s="14"/>
      <c r="D42" s="14"/>
      <c r="E42" s="14"/>
      <c r="F42" s="14"/>
      <c r="G42" s="14"/>
      <c r="H42" s="14"/>
    </row>
    <row r="43" spans="2:8" ht="14.4" thickBot="1">
      <c r="B43" s="6" t="s">
        <v>19</v>
      </c>
      <c r="C43" s="10">
        <v>2014</v>
      </c>
      <c r="D43" s="10">
        <v>2015</v>
      </c>
      <c r="E43" s="10">
        <v>2016</v>
      </c>
      <c r="F43" s="10">
        <v>2017</v>
      </c>
      <c r="G43" s="10">
        <v>2018</v>
      </c>
      <c r="H43" s="10">
        <v>2019</v>
      </c>
    </row>
    <row r="44" spans="2:8">
      <c r="B44" s="8" t="s">
        <v>56</v>
      </c>
      <c r="C44" s="11">
        <f>SUMIFS(Data!$D:$D,Data!$A:$A,'Profitability - TNSP'!$C$4,Data!$B:$B,'Profitability - TNSP'!$B44,Data!$C:$C,'Profitability - TNSP'!C$43)</f>
        <v>103544000</v>
      </c>
      <c r="D44" s="11">
        <f>SUMIFS(Data!$D:$D,Data!$A:$A,'Profitability - TNSP'!$C$4,Data!$B:$B,'Profitability - TNSP'!$B44,Data!$C:$C,'Profitability - TNSP'!D$43)</f>
        <v>90352000</v>
      </c>
      <c r="E44" s="11">
        <f>SUMIFS(Data!$D:$D,Data!$A:$A,'Profitability - TNSP'!$C$4,Data!$B:$B,'Profitability - TNSP'!$B44,Data!$C:$C,'Profitability - TNSP'!E$43)</f>
        <v>89978000</v>
      </c>
      <c r="F44" s="11">
        <f>SUMIFS(Data!$D:$D,Data!$A:$A,'Profitability - TNSP'!$C$4,Data!$B:$B,'Profitability - TNSP'!$B44,Data!$C:$C,'Profitability - TNSP'!F$43)</f>
        <v>87480000</v>
      </c>
      <c r="G44" s="11">
        <f>SUMIFS(Data!$D:$D,Data!$A:$A,'Profitability - TNSP'!$C$4,Data!$B:$B,'Profitability - TNSP'!$B44,Data!$C:$C,'Profitability - TNSP'!G$43)</f>
        <v>71393000</v>
      </c>
      <c r="H44" s="11">
        <f>SUMIFS(Data!$D:$D,Data!$A:$A,'Profitability - TNSP'!$C$4,Data!$B:$B,'Profitability - TNSP'!$B44,Data!$C:$C,'Profitability - TNSP'!H$43)</f>
        <v>72419000</v>
      </c>
    </row>
    <row r="45" spans="2:8">
      <c r="B45" s="8" t="s">
        <v>63</v>
      </c>
      <c r="C45" s="11">
        <f>SUMIFS(Data!$D:$D,Data!$A:$A,'Profitability - TNSP'!$C$4,Data!$B:$B,'Profitability - TNSP'!$B45,Data!$C:$C,'Profitability - TNSP'!C$43)</f>
        <v>72093000</v>
      </c>
      <c r="D45" s="11">
        <f>SUMIFS(Data!$D:$D,Data!$A:$A,'Profitability - TNSP'!$C$4,Data!$B:$B,'Profitability - TNSP'!$B45,Data!$C:$C,'Profitability - TNSP'!D$43)</f>
        <v>77877000</v>
      </c>
      <c r="E45" s="11">
        <f>SUMIFS(Data!$D:$D,Data!$A:$A,'Profitability - TNSP'!$C$4,Data!$B:$B,'Profitability - TNSP'!$B45,Data!$C:$C,'Profitability - TNSP'!E$43)</f>
        <v>79557000</v>
      </c>
      <c r="F45" s="11">
        <f>SUMIFS(Data!$D:$D,Data!$A:$A,'Profitability - TNSP'!$C$4,Data!$B:$B,'Profitability - TNSP'!$B45,Data!$C:$C,'Profitability - TNSP'!F$43)</f>
        <v>82886000</v>
      </c>
      <c r="G45" s="11">
        <f>SUMIFS(Data!$D:$D,Data!$A:$A,'Profitability - TNSP'!$C$4,Data!$B:$B,'Profitability - TNSP'!$B45,Data!$C:$C,'Profitability - TNSP'!G$43)</f>
        <v>82163000</v>
      </c>
      <c r="H45" s="11">
        <f>SUMIFS(Data!$D:$D,Data!$A:$A,'Profitability - TNSP'!$C$4,Data!$B:$B,'Profitability - TNSP'!$B45,Data!$C:$C,'Profitability - TNSP'!H$43)</f>
        <v>82029000</v>
      </c>
    </row>
    <row r="46" spans="2:8" ht="14.4" thickBot="1">
      <c r="B46" s="12" t="s">
        <v>13</v>
      </c>
      <c r="C46" s="13">
        <f t="shared" ref="C46:H46" si="6">SUM(C44:C45)</f>
        <v>175637000</v>
      </c>
      <c r="D46" s="13">
        <f t="shared" si="6"/>
        <v>168229000</v>
      </c>
      <c r="E46" s="13">
        <f t="shared" si="6"/>
        <v>169535000</v>
      </c>
      <c r="F46" s="13">
        <f t="shared" si="6"/>
        <v>170366000</v>
      </c>
      <c r="G46" s="13">
        <f t="shared" si="6"/>
        <v>153556000</v>
      </c>
      <c r="H46" s="13">
        <f t="shared" si="6"/>
        <v>154448000</v>
      </c>
    </row>
    <row r="47" spans="2:8">
      <c r="C47" s="14"/>
      <c r="D47" s="14"/>
      <c r="E47" s="14"/>
      <c r="F47" s="14"/>
      <c r="G47" s="14"/>
      <c r="H47" s="14"/>
    </row>
    <row r="48" spans="2:8" ht="15" customHeight="1">
      <c r="B48" s="127" t="s">
        <v>70</v>
      </c>
      <c r="C48" s="128"/>
      <c r="D48" s="128"/>
      <c r="E48" s="128"/>
      <c r="F48" s="128"/>
      <c r="G48" s="128"/>
      <c r="H48" s="129"/>
    </row>
    <row r="49" spans="2:8">
      <c r="B49" s="130"/>
      <c r="C49" s="131"/>
      <c r="D49" s="131"/>
      <c r="E49" s="131"/>
      <c r="F49" s="131"/>
      <c r="G49" s="131"/>
      <c r="H49" s="132"/>
    </row>
    <row r="50" spans="2:8">
      <c r="C50" s="14"/>
      <c r="D50" s="14"/>
      <c r="E50" s="14"/>
      <c r="F50" s="14"/>
      <c r="G50" s="14"/>
      <c r="H50" s="14"/>
    </row>
    <row r="51" spans="2:8" ht="14.4" thickBot="1">
      <c r="B51" s="6" t="s">
        <v>14</v>
      </c>
      <c r="C51" s="13">
        <f t="shared" ref="C51:H51" si="7">C41-C46</f>
        <v>702428000</v>
      </c>
      <c r="D51" s="13">
        <f t="shared" si="7"/>
        <v>685939000</v>
      </c>
      <c r="E51" s="13">
        <f t="shared" si="7"/>
        <v>578523100</v>
      </c>
      <c r="F51" s="13">
        <f t="shared" si="7"/>
        <v>557711639</v>
      </c>
      <c r="G51" s="13">
        <f t="shared" si="7"/>
        <v>559882000</v>
      </c>
      <c r="H51" s="13">
        <f t="shared" si="7"/>
        <v>595981000</v>
      </c>
    </row>
    <row r="52" spans="2:8">
      <c r="C52" s="14"/>
      <c r="D52" s="14"/>
      <c r="E52" s="14"/>
      <c r="F52" s="14"/>
      <c r="G52" s="14"/>
      <c r="H52" s="14"/>
    </row>
    <row r="53" spans="2:8" ht="14.4" thickBot="1">
      <c r="B53" s="6" t="s">
        <v>20</v>
      </c>
      <c r="C53" s="10">
        <v>2014</v>
      </c>
      <c r="D53" s="10">
        <v>2015</v>
      </c>
      <c r="E53" s="10">
        <v>2016</v>
      </c>
      <c r="F53" s="10">
        <v>2017</v>
      </c>
      <c r="G53" s="10">
        <v>2018</v>
      </c>
      <c r="H53" s="10">
        <v>2019</v>
      </c>
    </row>
    <row r="54" spans="2:8">
      <c r="B54" s="8" t="s">
        <v>15</v>
      </c>
      <c r="C54" s="11">
        <f>SUMIFS(Data!$D:$D,Data!$A:$A,'Profitability - TNSP'!$C$4,Data!$B:$B,'Profitability - TNSP'!$B54,Data!$C:$C,'Profitability - TNSP'!C$53)</f>
        <v>222310257.36000001</v>
      </c>
      <c r="D54" s="11">
        <f>SUMIFS(Data!$D:$D,Data!$A:$A,'Profitability - TNSP'!$C$4,Data!$B:$B,'Profitability - TNSP'!$B54,Data!$C:$C,'Profitability - TNSP'!D$53)</f>
        <v>244163230.08000001</v>
      </c>
      <c r="E54" s="11">
        <f>SUMIFS(Data!$D:$D,Data!$A:$A,'Profitability - TNSP'!$C$4,Data!$B:$B,'Profitability - TNSP'!$B54,Data!$C:$C,'Profitability - TNSP'!E$53)</f>
        <v>261875062.38999999</v>
      </c>
      <c r="F54" s="11">
        <f>SUMIFS(Data!$D:$D,Data!$A:$A,'Profitability - TNSP'!$C$4,Data!$B:$B,'Profitability - TNSP'!$B54,Data!$C:$C,'Profitability - TNSP'!F$53)</f>
        <v>279708002.94999999</v>
      </c>
      <c r="G54" s="11">
        <f>SUMIFS(Data!$D:$D,Data!$A:$A,'Profitability - TNSP'!$C$4,Data!$B:$B,'Profitability - TNSP'!$B54,Data!$C:$C,'Profitability - TNSP'!G$53)</f>
        <v>265038966.94</v>
      </c>
      <c r="H54" s="11">
        <f>SUMIFS(Data!$D:$D,Data!$A:$A,'Profitability - TNSP'!$C$4,Data!$B:$B,'Profitability - TNSP'!$B54,Data!$C:$C,'Profitability - TNSP'!H$53)</f>
        <v>255653873.72254416</v>
      </c>
    </row>
    <row r="55" spans="2:8">
      <c r="B55" s="15" t="s">
        <v>16</v>
      </c>
      <c r="C55" s="46">
        <f>IF($C$6="Inclusive",C96*C88,"n/a")</f>
        <v>164274129.93164063</v>
      </c>
      <c r="D55" s="46">
        <f t="shared" ref="D55:H55" si="8">IF($C$6="Inclusive",D96*D88,"n/a")</f>
        <v>104355932.10112144</v>
      </c>
      <c r="E55" s="46">
        <f t="shared" si="8"/>
        <v>104531857.53096117</v>
      </c>
      <c r="F55" s="46">
        <f t="shared" si="8"/>
        <v>92766351.512940392</v>
      </c>
      <c r="G55" s="46">
        <f t="shared" si="8"/>
        <v>120004990.25455077</v>
      </c>
      <c r="H55" s="46">
        <f t="shared" si="8"/>
        <v>113670387.95719589</v>
      </c>
    </row>
    <row r="56" spans="2:8">
      <c r="C56" s="14"/>
      <c r="D56" s="14"/>
      <c r="E56" s="14"/>
      <c r="F56" s="14"/>
      <c r="G56" s="14"/>
      <c r="H56" s="14"/>
    </row>
    <row r="57" spans="2:8">
      <c r="B57" s="127" t="s">
        <v>71</v>
      </c>
      <c r="C57" s="128"/>
      <c r="D57" s="128"/>
      <c r="E57" s="128"/>
      <c r="F57" s="128"/>
      <c r="G57" s="128"/>
      <c r="H57" s="129"/>
    </row>
    <row r="58" spans="2:8" ht="28.5" customHeight="1">
      <c r="B58" s="130"/>
      <c r="C58" s="131"/>
      <c r="D58" s="131"/>
      <c r="E58" s="131"/>
      <c r="F58" s="131"/>
      <c r="G58" s="131"/>
      <c r="H58" s="132"/>
    </row>
    <row r="59" spans="2:8">
      <c r="C59" s="14"/>
      <c r="D59" s="14"/>
      <c r="E59" s="14"/>
      <c r="F59" s="14"/>
      <c r="G59" s="14"/>
      <c r="H59" s="14"/>
    </row>
    <row r="60" spans="2:8" ht="14.4" thickBot="1">
      <c r="B60" s="6" t="s">
        <v>17</v>
      </c>
      <c r="C60" s="47">
        <f>IF($C$6="Inclusive",C51-C54+C55,C51-C54)</f>
        <v>644391872.57164061</v>
      </c>
      <c r="D60" s="47">
        <f t="shared" ref="D60:H60" si="9">IF($C$6="Inclusive",D51-D54+D55,D51-D54)</f>
        <v>546131702.02112138</v>
      </c>
      <c r="E60" s="47">
        <f t="shared" si="9"/>
        <v>421179895.14096117</v>
      </c>
      <c r="F60" s="47">
        <f t="shared" si="9"/>
        <v>370769987.56294042</v>
      </c>
      <c r="G60" s="47">
        <f t="shared" si="9"/>
        <v>414848023.31455076</v>
      </c>
      <c r="H60" s="47">
        <f t="shared" si="9"/>
        <v>453997514.23465168</v>
      </c>
    </row>
    <row r="63" spans="2:8" ht="18.600000000000001" thickBot="1">
      <c r="B63" s="26" t="s">
        <v>21</v>
      </c>
      <c r="C63" s="26"/>
      <c r="D63" s="26"/>
      <c r="E63" s="26"/>
      <c r="F63" s="26"/>
      <c r="G63" s="26"/>
      <c r="H63" s="26"/>
    </row>
    <row r="65" spans="2:8" ht="14.4" thickBot="1">
      <c r="B65" s="6" t="s">
        <v>22</v>
      </c>
      <c r="C65" s="10">
        <v>2014</v>
      </c>
      <c r="D65" s="10">
        <v>2015</v>
      </c>
      <c r="E65" s="10">
        <v>2016</v>
      </c>
      <c r="F65" s="10">
        <v>2017</v>
      </c>
      <c r="G65" s="10">
        <v>2018</v>
      </c>
      <c r="H65" s="10">
        <v>2019</v>
      </c>
    </row>
    <row r="66" spans="2:8">
      <c r="B66" s="8" t="s">
        <v>23</v>
      </c>
      <c r="C66" s="11">
        <f>SUMIFS(Data!$D:$D,Data!$A:$A,'Profitability - TNSP'!$C$4,Data!$B:$B,'Profitability - TNSP'!$B66,Data!$C:$C,'Profitability - TNSP'!C$65)</f>
        <v>-3000000</v>
      </c>
      <c r="D66" s="11">
        <f>SUMIFS(Data!$D:$D,Data!$A:$A,'Profitability - TNSP'!$C$4,Data!$B:$B,'Profitability - TNSP'!$B66,Data!$C:$C,'Profitability - TNSP'!D$65)</f>
        <v>21567504.530000001</v>
      </c>
      <c r="E66" s="11">
        <f>SUMIFS(Data!$D:$D,Data!$A:$A,'Profitability - TNSP'!$C$4,Data!$B:$B,'Profitability - TNSP'!$B66,Data!$C:$C,'Profitability - TNSP'!E$65)</f>
        <v>13855936.09</v>
      </c>
      <c r="F66" s="11">
        <f>SUMIFS(Data!$D:$D,Data!$A:$A,'Profitability - TNSP'!$C$4,Data!$B:$B,'Profitability - TNSP'!$B66,Data!$C:$C,'Profitability - TNSP'!F$65)</f>
        <v>16086683.810000001</v>
      </c>
      <c r="G66" s="11">
        <f>SUMIFS(Data!$D:$D,Data!$A:$A,'Profitability - TNSP'!$C$4,Data!$B:$B,'Profitability - TNSP'!$B66,Data!$C:$C,'Profitability - TNSP'!G$65)</f>
        <v>12724395.119999999</v>
      </c>
      <c r="H66" s="11">
        <f>SUMIFS(Data!$D:$D,Data!$A:$A,'Profitability - TNSP'!$C$4,Data!$B:$B,'Profitability - TNSP'!$B66,Data!$C:$C,'Profitability - TNSP'!H$65)</f>
        <v>-2179253.159</v>
      </c>
    </row>
    <row r="67" spans="2:8">
      <c r="B67" s="8" t="s">
        <v>24</v>
      </c>
      <c r="C67" s="11">
        <f>SUMIFS(Data!$D:$D,Data!$A:$A,'Profitability - TNSP'!$C$4,Data!$B:$B,'Profitability - TNSP'!$B67,Data!$C:$C,'Profitability - TNSP'!C$65)</f>
        <v>8730800</v>
      </c>
      <c r="D67" s="11">
        <f>SUMIFS(Data!$D:$D,Data!$A:$A,'Profitability - TNSP'!$C$4,Data!$B:$B,'Profitability - TNSP'!$B67,Data!$C:$C,'Profitability - TNSP'!D$65)</f>
        <v>8730799</v>
      </c>
      <c r="E67" s="11">
        <f>SUMIFS(Data!$D:$D,Data!$A:$A,'Profitability - TNSP'!$C$4,Data!$B:$B,'Profitability - TNSP'!$B67,Data!$C:$C,'Profitability - TNSP'!E$65)</f>
        <v>12143096</v>
      </c>
      <c r="F67" s="11">
        <f>SUMIFS(Data!$D:$D,Data!$A:$A,'Profitability - TNSP'!$C$4,Data!$B:$B,'Profitability - TNSP'!$B67,Data!$C:$C,'Profitability - TNSP'!F$65)</f>
        <v>12091019</v>
      </c>
      <c r="G67" s="11">
        <f>SUMIFS(Data!$D:$D,Data!$A:$A,'Profitability - TNSP'!$C$4,Data!$B:$B,'Profitability - TNSP'!$B67,Data!$C:$C,'Profitability - TNSP'!G$65)</f>
        <v>15529004</v>
      </c>
      <c r="H67" s="11">
        <f>SUMIFS(Data!$D:$D,Data!$A:$A,'Profitability - TNSP'!$C$4,Data!$B:$B,'Profitability - TNSP'!$B67,Data!$C:$C,'Profitability - TNSP'!H$65)</f>
        <v>15804903</v>
      </c>
    </row>
    <row r="68" spans="2:8" ht="14.4" thickBot="1">
      <c r="B68" s="18" t="s">
        <v>27</v>
      </c>
      <c r="C68" s="19">
        <f>SUMIFS(Data!$D:$D,Data!$A:$A,'Profitability - TNSP'!$C$4,Data!$B:$B,'Profitability - TNSP'!$B68,Data!$C:$C,'Profitability - TNSP'!C$65)</f>
        <v>0</v>
      </c>
      <c r="D68" s="19">
        <f>SUMIFS(Data!$D:$D,Data!$A:$A,'Profitability - TNSP'!$C$4,Data!$B:$B,'Profitability - TNSP'!$B68,Data!$C:$C,'Profitability - TNSP'!D$65)</f>
        <v>0</v>
      </c>
      <c r="E68" s="19">
        <f>SUMIFS(Data!$D:$D,Data!$A:$A,'Profitability - TNSP'!$C$4,Data!$B:$B,'Profitability - TNSP'!$B68,Data!$C:$C,'Profitability - TNSP'!E$65)</f>
        <v>0</v>
      </c>
      <c r="F68" s="19">
        <f>SUMIFS(Data!$D:$D,Data!$A:$A,'Profitability - TNSP'!$C$4,Data!$B:$B,'Profitability - TNSP'!$B68,Data!$C:$C,'Profitability - TNSP'!F$65)</f>
        <v>0</v>
      </c>
      <c r="G68" s="19">
        <f>SUMIFS(Data!$D:$D,Data!$A:$A,'Profitability - TNSP'!$C$4,Data!$B:$B,'Profitability - TNSP'!$B68,Data!$C:$C,'Profitability - TNSP'!G$65)</f>
        <v>0</v>
      </c>
      <c r="H68" s="19">
        <f>SUMIFS(Data!$D:$D,Data!$A:$A,'Profitability - TNSP'!$C$4,Data!$B:$B,'Profitability - TNSP'!$B68,Data!$C:$C,'Profitability - TNSP'!H$65)</f>
        <v>8890337</v>
      </c>
    </row>
    <row r="69" spans="2:8" ht="14.4" thickBot="1">
      <c r="B69" s="12" t="s">
        <v>28</v>
      </c>
      <c r="C69" s="13">
        <f t="shared" ref="C69:H69" si="10">SUM(C66:C68)</f>
        <v>5730800</v>
      </c>
      <c r="D69" s="13">
        <f t="shared" si="10"/>
        <v>30298303.530000001</v>
      </c>
      <c r="E69" s="13">
        <f t="shared" si="10"/>
        <v>25999032.09</v>
      </c>
      <c r="F69" s="13">
        <f t="shared" si="10"/>
        <v>28177702.810000002</v>
      </c>
      <c r="G69" s="13">
        <f t="shared" si="10"/>
        <v>28253399.119999997</v>
      </c>
      <c r="H69" s="13">
        <f t="shared" si="10"/>
        <v>22515986.840999998</v>
      </c>
    </row>
    <row r="71" spans="2:8" ht="15" customHeight="1">
      <c r="B71" s="127" t="s">
        <v>66</v>
      </c>
      <c r="C71" s="128"/>
      <c r="D71" s="128"/>
      <c r="E71" s="128"/>
      <c r="F71" s="128"/>
      <c r="G71" s="128"/>
      <c r="H71" s="129"/>
    </row>
    <row r="72" spans="2:8">
      <c r="B72" s="130"/>
      <c r="C72" s="131"/>
      <c r="D72" s="131"/>
      <c r="E72" s="131"/>
      <c r="F72" s="131"/>
      <c r="G72" s="131"/>
      <c r="H72" s="132"/>
    </row>
    <row r="74" spans="2:8" ht="14.4" thickBot="1">
      <c r="B74" s="6" t="s">
        <v>29</v>
      </c>
      <c r="C74" s="10">
        <v>2014</v>
      </c>
      <c r="D74" s="10">
        <v>2015</v>
      </c>
      <c r="E74" s="10">
        <v>2016</v>
      </c>
      <c r="F74" s="10">
        <v>2017</v>
      </c>
      <c r="G74" s="10">
        <v>2018</v>
      </c>
      <c r="H74" s="10">
        <v>2019</v>
      </c>
    </row>
    <row r="75" spans="2:8">
      <c r="B75" s="8" t="s">
        <v>59</v>
      </c>
      <c r="C75" s="14">
        <f>SUMIFS(Data!$D:$D,Data!$A:$A,'Profitability - TNSP'!$C$4,Data!$B:$B,'Profitability - TNSP'!$B75,Data!$C:$C,'Profitability - TNSP'!C$74)</f>
        <v>3566649</v>
      </c>
      <c r="D75" s="14">
        <f>SUMIFS(Data!$D:$D,Data!$A:$A,'Profitability - TNSP'!$C$4,Data!$B:$B,'Profitability - TNSP'!$B75,Data!$C:$C,'Profitability - TNSP'!D$74)</f>
        <v>3635903</v>
      </c>
      <c r="E75" s="14">
        <f>SUMIFS(Data!$D:$D,Data!$A:$A,'Profitability - TNSP'!$C$4,Data!$B:$B,'Profitability - TNSP'!$B75,Data!$C:$C,'Profitability - TNSP'!E$74)</f>
        <v>3705674</v>
      </c>
      <c r="F75" s="14">
        <f>SUMIFS(Data!$D:$D,Data!$A:$A,'Profitability - TNSP'!$C$4,Data!$B:$B,'Profitability - TNSP'!$B75,Data!$C:$C,'Profitability - TNSP'!F$74)</f>
        <v>3752921</v>
      </c>
      <c r="G75" s="14">
        <f>SUMIFS(Data!$D:$D,Data!$A:$A,'Profitability - TNSP'!$C$4,Data!$B:$B,'Profitability - TNSP'!$B75,Data!$C:$C,'Profitability - TNSP'!G$74)</f>
        <v>3807090</v>
      </c>
      <c r="H75" s="14">
        <f>SUMIFS(Data!$D:$D,Data!$A:$A,'Profitability - TNSP'!$C$4,Data!$B:$B,'Profitability - TNSP'!$B75,Data!$C:$C,'Profitability - TNSP'!H$74)</f>
        <v>3859603</v>
      </c>
    </row>
    <row r="76" spans="2:8">
      <c r="B76" s="8" t="s">
        <v>60</v>
      </c>
      <c r="C76" s="14">
        <f>SUMIFS(Data!$D:$D,Data!$A:$A,'Profitability - TNSP'!$C$4,Data!$B:$B,'Profitability - TNSP'!$B76,Data!$C:$C,'Profitability - TNSP'!C$74)</f>
        <v>3633476</v>
      </c>
      <c r="D76" s="14">
        <f>SUMIFS(Data!$D:$D,Data!$A:$A,'Profitability - TNSP'!$C$4,Data!$B:$B,'Profitability - TNSP'!$B76,Data!$C:$C,'Profitability - TNSP'!D$74)</f>
        <v>3704151</v>
      </c>
      <c r="E76" s="14">
        <f>SUMIFS(Data!$D:$D,Data!$A:$A,'Profitability - TNSP'!$C$4,Data!$B:$B,'Profitability - TNSP'!$B76,Data!$C:$C,'Profitability - TNSP'!E$74)</f>
        <v>3752132</v>
      </c>
      <c r="F76" s="14">
        <f>SUMIFS(Data!$D:$D,Data!$A:$A,'Profitability - TNSP'!$C$4,Data!$B:$B,'Profitability - TNSP'!$B76,Data!$C:$C,'Profitability - TNSP'!F$74)</f>
        <v>3806566</v>
      </c>
      <c r="G76" s="14">
        <f>SUMIFS(Data!$D:$D,Data!$A:$A,'Profitability - TNSP'!$C$4,Data!$B:$B,'Profitability - TNSP'!$B76,Data!$C:$C,'Profitability - TNSP'!G$74)</f>
        <v>3863312</v>
      </c>
      <c r="H76" s="14">
        <f>SUMIFS(Data!$D:$D,Data!$A:$A,'Profitability - TNSP'!$C$4,Data!$B:$B,'Profitability - TNSP'!$B76,Data!$C:$C,'Profitability - TNSP'!H$74)</f>
        <v>3909443</v>
      </c>
    </row>
    <row r="77" spans="2:8" ht="14.4" thickBot="1">
      <c r="B77" s="12" t="s">
        <v>30</v>
      </c>
      <c r="C77" s="20">
        <f t="shared" ref="C77:H77" si="11">AVERAGE(C75:C76)</f>
        <v>3600062.5</v>
      </c>
      <c r="D77" s="20">
        <f t="shared" si="11"/>
        <v>3670027</v>
      </c>
      <c r="E77" s="20">
        <f t="shared" si="11"/>
        <v>3728903</v>
      </c>
      <c r="F77" s="20">
        <f t="shared" si="11"/>
        <v>3779743.5</v>
      </c>
      <c r="G77" s="20">
        <f t="shared" si="11"/>
        <v>3835201</v>
      </c>
      <c r="H77" s="20">
        <f t="shared" si="11"/>
        <v>3884523</v>
      </c>
    </row>
    <row r="79" spans="2:8">
      <c r="B79" s="136" t="s">
        <v>72</v>
      </c>
      <c r="C79" s="137"/>
      <c r="D79" s="137"/>
      <c r="E79" s="137"/>
      <c r="F79" s="137"/>
      <c r="G79" s="137"/>
      <c r="H79" s="138"/>
    </row>
    <row r="80" spans="2:8">
      <c r="B80" s="139"/>
      <c r="C80" s="140"/>
      <c r="D80" s="140"/>
      <c r="E80" s="140"/>
      <c r="F80" s="140"/>
      <c r="G80" s="140"/>
      <c r="H80" s="141"/>
    </row>
    <row r="82" spans="2:8" ht="14.4" thickBot="1">
      <c r="B82" s="6" t="s">
        <v>73</v>
      </c>
      <c r="C82" s="10">
        <v>2014</v>
      </c>
      <c r="D82" s="10">
        <v>2015</v>
      </c>
      <c r="E82" s="10">
        <v>2016</v>
      </c>
      <c r="F82" s="10">
        <v>2017</v>
      </c>
      <c r="G82" s="10">
        <v>2018</v>
      </c>
      <c r="H82" s="10">
        <v>2019</v>
      </c>
    </row>
    <row r="83" spans="2:8">
      <c r="B83" s="8" t="s">
        <v>75</v>
      </c>
      <c r="C83" s="14">
        <f>SUMIFS(Data!$D:$D,Data!$A:$A,'Profitability - TNSP'!$C$4,Data!$B:$B,'Profitability - TNSP'!$B83,Data!$C:$C,'Profitability - TNSP'!C$74)</f>
        <v>22</v>
      </c>
      <c r="D83" s="14">
        <f>SUMIFS(Data!$D:$D,Data!$A:$A,'Profitability - TNSP'!$C$4,Data!$B:$B,'Profitability - TNSP'!$B83,Data!$C:$C,'Profitability - TNSP'!D$74)</f>
        <v>21</v>
      </c>
      <c r="E83" s="14">
        <f>SUMIFS(Data!$D:$D,Data!$A:$A,'Profitability - TNSP'!$C$4,Data!$B:$B,'Profitability - TNSP'!$B83,Data!$C:$C,'Profitability - TNSP'!E$74)</f>
        <v>21</v>
      </c>
      <c r="F83" s="14">
        <f>SUMIFS(Data!$D:$D,Data!$A:$A,'Profitability - TNSP'!$C$4,Data!$B:$B,'Profitability - TNSP'!$B83,Data!$C:$C,'Profitability - TNSP'!F$74)</f>
        <v>21</v>
      </c>
      <c r="G83" s="14">
        <f>SUMIFS(Data!$D:$D,Data!$A:$A,'Profitability - TNSP'!$C$4,Data!$B:$B,'Profitability - TNSP'!$B83,Data!$C:$C,'Profitability - TNSP'!G$74)</f>
        <v>26</v>
      </c>
      <c r="H83" s="14">
        <f>SUMIFS(Data!$D:$D,Data!$A:$A,'Profitability - TNSP'!$C$4,Data!$B:$B,'Profitability - TNSP'!$B83,Data!$C:$C,'Profitability - TNSP'!H$74)</f>
        <v>30</v>
      </c>
    </row>
    <row r="84" spans="2:8">
      <c r="B84" s="8" t="s">
        <v>76</v>
      </c>
      <c r="C84" s="14">
        <f>SUMIFS(Data!$D:$D,Data!$A:$A,'Profitability - TNSP'!$C$4,Data!$B:$B,'Profitability - TNSP'!$B84,Data!$C:$C,'Profitability - TNSP'!C$74)</f>
        <v>99</v>
      </c>
      <c r="D84" s="14">
        <f>SUMIFS(Data!$D:$D,Data!$A:$A,'Profitability - TNSP'!$C$4,Data!$B:$B,'Profitability - TNSP'!$B84,Data!$C:$C,'Profitability - TNSP'!D$74)</f>
        <v>101</v>
      </c>
      <c r="E84" s="14">
        <f>SUMIFS(Data!$D:$D,Data!$A:$A,'Profitability - TNSP'!$C$4,Data!$B:$B,'Profitability - TNSP'!$B84,Data!$C:$C,'Profitability - TNSP'!E$74)</f>
        <v>103</v>
      </c>
      <c r="F84" s="14">
        <f>SUMIFS(Data!$D:$D,Data!$A:$A,'Profitability - TNSP'!$C$4,Data!$B:$B,'Profitability - TNSP'!$B84,Data!$C:$C,'Profitability - TNSP'!F$74)</f>
        <v>102</v>
      </c>
      <c r="G84" s="14">
        <f>SUMIFS(Data!$D:$D,Data!$A:$A,'Profitability - TNSP'!$C$4,Data!$B:$B,'Profitability - TNSP'!$B84,Data!$C:$C,'Profitability - TNSP'!G$74)</f>
        <v>104</v>
      </c>
      <c r="H84" s="14">
        <f>SUMIFS(Data!$D:$D,Data!$A:$A,'Profitability - TNSP'!$C$4,Data!$B:$B,'Profitability - TNSP'!$B84,Data!$C:$C,'Profitability - TNSP'!H$74)</f>
        <v>101</v>
      </c>
    </row>
    <row r="85" spans="2:8" ht="14.4" thickBot="1">
      <c r="B85" s="12" t="s">
        <v>74</v>
      </c>
      <c r="C85" s="20">
        <f>SUM(C83:C84)</f>
        <v>121</v>
      </c>
      <c r="D85" s="20">
        <f t="shared" ref="D85:H85" si="12">SUM(D83:D84)</f>
        <v>122</v>
      </c>
      <c r="E85" s="20">
        <f t="shared" si="12"/>
        <v>124</v>
      </c>
      <c r="F85" s="20">
        <f t="shared" si="12"/>
        <v>123</v>
      </c>
      <c r="G85" s="20">
        <f t="shared" si="12"/>
        <v>130</v>
      </c>
      <c r="H85" s="20">
        <f t="shared" si="12"/>
        <v>131</v>
      </c>
    </row>
    <row r="87" spans="2:8" ht="14.4" thickBot="1">
      <c r="B87" s="28"/>
      <c r="C87" s="10">
        <v>2014</v>
      </c>
      <c r="D87" s="10">
        <v>2015</v>
      </c>
      <c r="E87" s="10">
        <v>2016</v>
      </c>
      <c r="F87" s="10">
        <v>2017</v>
      </c>
      <c r="G87" s="10">
        <v>2018</v>
      </c>
      <c r="H87" s="10">
        <v>2019</v>
      </c>
    </row>
    <row r="88" spans="2:8">
      <c r="B88" s="43" t="s">
        <v>31</v>
      </c>
      <c r="C88" s="42">
        <f>SUMIFS(Data!$D:$D,Data!$A:$A,'Profitability - TNSP'!$C$4,Data!$B:$B,'Profitability - TNSP'!$B88,Data!$C:$C,'Profitability - TNSP'!C$87)</f>
        <v>5607223635</v>
      </c>
      <c r="D88" s="42">
        <f>SUMIFS(Data!$D:$D,Data!$A:$A,'Profitability - TNSP'!$C$4,Data!$B:$B,'Profitability - TNSP'!$B88,Data!$C:$C,'Profitability - TNSP'!D$87)</f>
        <v>6075834269</v>
      </c>
      <c r="E88" s="42">
        <f>SUMIFS(Data!$D:$D,Data!$A:$A,'Profitability - TNSP'!$C$4,Data!$B:$B,'Profitability - TNSP'!$B88,Data!$C:$C,'Profitability - TNSP'!E$87)</f>
        <v>6190608896</v>
      </c>
      <c r="F88" s="42">
        <f>SUMIFS(Data!$D:$D,Data!$A:$A,'Profitability - TNSP'!$C$4,Data!$B:$B,'Profitability - TNSP'!$B88,Data!$C:$C,'Profitability - TNSP'!F$87)</f>
        <v>6284920315</v>
      </c>
      <c r="G88" s="42">
        <f>SUMIFS(Data!$D:$D,Data!$A:$A,'Profitability - TNSP'!$C$4,Data!$B:$B,'Profitability - TNSP'!$B88,Data!$C:$C,'Profitability - TNSP'!G$87)</f>
        <v>6285975680</v>
      </c>
      <c r="H88" s="42">
        <f>SUMIFS(Data!$D:$D,Data!$A:$A,'Profitability - TNSP'!$C$4,Data!$B:$B,'Profitability - TNSP'!$B88,Data!$C:$C,'Profitability - TNSP'!H$87)</f>
        <v>6371225245</v>
      </c>
    </row>
    <row r="89" spans="2:8" ht="14.4" thickBot="1">
      <c r="B89" s="48" t="s">
        <v>125</v>
      </c>
      <c r="C89" s="49">
        <f>C88*(1+C96)</f>
        <v>5771497764.9316406</v>
      </c>
      <c r="D89" s="49">
        <f t="shared" ref="D89:H89" si="13">D88*(1+D96)</f>
        <v>6180190201.1011219</v>
      </c>
      <c r="E89" s="49">
        <f t="shared" si="13"/>
        <v>6295140753.530961</v>
      </c>
      <c r="F89" s="49">
        <f t="shared" si="13"/>
        <v>6377686666.5129404</v>
      </c>
      <c r="G89" s="49">
        <f t="shared" si="13"/>
        <v>6405980670.2545509</v>
      </c>
      <c r="H89" s="49">
        <f t="shared" si="13"/>
        <v>6484895632.9571962</v>
      </c>
    </row>
    <row r="90" spans="2:8">
      <c r="B90" s="28"/>
      <c r="C90" s="42"/>
      <c r="D90" s="42"/>
      <c r="E90" s="42"/>
      <c r="F90" s="42"/>
      <c r="G90" s="42"/>
      <c r="H90" s="42"/>
    </row>
    <row r="92" spans="2:8">
      <c r="B92" s="127" t="s">
        <v>106</v>
      </c>
      <c r="C92" s="128"/>
      <c r="D92" s="128"/>
      <c r="E92" s="128"/>
      <c r="F92" s="128"/>
      <c r="G92" s="128"/>
      <c r="H92" s="129"/>
    </row>
    <row r="93" spans="2:8" ht="29.25" customHeight="1">
      <c r="B93" s="130"/>
      <c r="C93" s="131"/>
      <c r="D93" s="131"/>
      <c r="E93" s="131"/>
      <c r="F93" s="131"/>
      <c r="G93" s="131"/>
      <c r="H93" s="132"/>
    </row>
    <row r="95" spans="2:8" ht="14.4" thickBot="1">
      <c r="B95" s="21"/>
      <c r="C95" s="10">
        <v>2014</v>
      </c>
      <c r="D95" s="10">
        <v>2015</v>
      </c>
      <c r="E95" s="10">
        <v>2016</v>
      </c>
      <c r="F95" s="10">
        <v>2017</v>
      </c>
      <c r="G95" s="10">
        <v>2018</v>
      </c>
      <c r="H95" s="10">
        <v>2019</v>
      </c>
    </row>
    <row r="96" spans="2:8" ht="14.4" thickBot="1">
      <c r="B96" s="6" t="s">
        <v>54</v>
      </c>
      <c r="C96" s="22">
        <f>SUMIFS(Data!$D:$D,Data!$A:$A,'Profitability - TNSP'!$C$4,Data!$B:$B,'Profitability - TNSP'!$B96,Data!$C:$C,'Profitability - TNSP'!C$87)</f>
        <v>2.9296875E-2</v>
      </c>
      <c r="D96" s="22">
        <f>SUMIFS(Data!$D:$D,Data!$A:$A,'Profitability - TNSP'!$C$4,Data!$B:$B,'Profitability - TNSP'!$B96,Data!$C:$C,'Profitability - TNSP'!D$87)</f>
        <v>1.7175572519080085E-2</v>
      </c>
      <c r="E96" s="22">
        <f>SUMIFS(Data!$D:$D,Data!$A:$A,'Profitability - TNSP'!$C$4,Data!$B:$B,'Profitability - TNSP'!$B96,Data!$C:$C,'Profitability - TNSP'!E$87)</f>
        <v>1.6885553470920023E-2</v>
      </c>
      <c r="F96" s="22">
        <f>SUMIFS(Data!$D:$D,Data!$A:$A,'Profitability - TNSP'!$C$4,Data!$B:$B,'Profitability - TNSP'!$B96,Data!$C:$C,'Profitability - TNSP'!F$87)</f>
        <v>1.4760147601480034E-2</v>
      </c>
      <c r="G96" s="22">
        <f>SUMIFS(Data!$D:$D,Data!$A:$A,'Profitability - TNSP'!$C$4,Data!$B:$B,'Profitability - TNSP'!$B96,Data!$C:$C,'Profitability - TNSP'!G$87)</f>
        <v>1.9090909090909935E-2</v>
      </c>
      <c r="H96" s="22">
        <f>SUMIFS(Data!$D:$D,Data!$A:$A,'Profitability - TNSP'!$C$4,Data!$B:$B,'Profitability - TNSP'!$B96,Data!$C:$C,'Profitability - TNSP'!H$87)</f>
        <v>1.7841213202500095E-2</v>
      </c>
    </row>
    <row r="98" spans="2:8">
      <c r="B98" s="136" t="s">
        <v>107</v>
      </c>
      <c r="C98" s="137"/>
      <c r="D98" s="137"/>
      <c r="E98" s="137"/>
      <c r="F98" s="137"/>
      <c r="G98" s="137"/>
      <c r="H98" s="138"/>
    </row>
    <row r="99" spans="2:8" ht="30.75" customHeight="1">
      <c r="B99" s="139"/>
      <c r="C99" s="140"/>
      <c r="D99" s="140"/>
      <c r="E99" s="140"/>
      <c r="F99" s="140"/>
      <c r="G99" s="140"/>
      <c r="H99" s="141"/>
    </row>
  </sheetData>
  <mergeCells count="9">
    <mergeCell ref="B10:H12"/>
    <mergeCell ref="B92:H93"/>
    <mergeCell ref="B98:H99"/>
    <mergeCell ref="B31:H32"/>
    <mergeCell ref="B38:H39"/>
    <mergeCell ref="B48:H49"/>
    <mergeCell ref="B57:H58"/>
    <mergeCell ref="B71:H72"/>
    <mergeCell ref="B79:H8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Inputs!$C$3:$C$4</xm:f>
          </x14:formula1>
          <xm:sqref>C6</xm:sqref>
        </x14:dataValidation>
        <x14:dataValidation type="list" allowBlank="1" showInputMessage="1" showErrorMessage="1">
          <x14:formula1>
            <xm:f>Inputs!$B$3:$B$7</xm:f>
          </x14:formula1>
          <xm:sqref>C4</xm:sqref>
        </x14:dataValidation>
        <x14:dataValidation type="list" allowBlank="1" showInputMessage="1" showErrorMessage="1">
          <x14:formula1>
            <xm:f>Inputs!$D$3:$D$4</xm:f>
          </x14:formula1>
          <xm:sqref>C10:C12 C8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3463"/>
  <sheetViews>
    <sheetView workbookViewId="0">
      <selection activeCell="F3010" sqref="F3010"/>
    </sheetView>
  </sheetViews>
  <sheetFormatPr defaultRowHeight="14.4"/>
  <cols>
    <col min="1" max="1" width="21.77734375" bestFit="1" customWidth="1"/>
    <col min="2" max="2" width="57.5546875" bestFit="1" customWidth="1"/>
    <col min="4" max="4" width="17.77734375" style="41" customWidth="1"/>
    <col min="5" max="5" width="13.77734375" bestFit="1" customWidth="1"/>
    <col min="8" max="8" width="16.77734375" bestFit="1" customWidth="1"/>
    <col min="9" max="9" width="18" bestFit="1" customWidth="1"/>
    <col min="10" max="10" width="40.21875" bestFit="1" customWidth="1"/>
    <col min="11" max="11" width="18" bestFit="1" customWidth="1"/>
    <col min="12" max="12" width="10.5546875" bestFit="1" customWidth="1"/>
  </cols>
  <sheetData>
    <row r="1" spans="1:4">
      <c r="A1" s="1" t="s">
        <v>88</v>
      </c>
      <c r="B1" s="1" t="s">
        <v>89</v>
      </c>
      <c r="C1" s="1" t="s">
        <v>32</v>
      </c>
      <c r="D1" s="50" t="s">
        <v>90</v>
      </c>
    </row>
    <row r="2" spans="1:4" hidden="1">
      <c r="A2" t="s">
        <v>33</v>
      </c>
      <c r="B2" t="s">
        <v>54</v>
      </c>
      <c r="C2">
        <v>2014</v>
      </c>
      <c r="D2" s="98">
        <v>2.5220100806793055E-2</v>
      </c>
    </row>
    <row r="3" spans="1:4" hidden="1">
      <c r="A3" t="s">
        <v>33</v>
      </c>
      <c r="B3" t="s">
        <v>54</v>
      </c>
      <c r="C3">
        <v>2015</v>
      </c>
      <c r="D3" s="98">
        <v>2.3781582413510763E-2</v>
      </c>
    </row>
    <row r="4" spans="1:4" hidden="1">
      <c r="A4" t="s">
        <v>33</v>
      </c>
      <c r="B4" t="s">
        <v>54</v>
      </c>
      <c r="C4">
        <v>2016</v>
      </c>
      <c r="D4" s="98">
        <v>1.5337373823725128E-2</v>
      </c>
    </row>
    <row r="5" spans="1:4" hidden="1">
      <c r="A5" t="s">
        <v>33</v>
      </c>
      <c r="B5" t="s">
        <v>54</v>
      </c>
      <c r="C5">
        <v>2017</v>
      </c>
      <c r="D5" s="98">
        <v>1.3044757543512723E-2</v>
      </c>
    </row>
    <row r="6" spans="1:4" hidden="1">
      <c r="A6" t="s">
        <v>33</v>
      </c>
      <c r="B6" t="s">
        <v>54</v>
      </c>
      <c r="C6">
        <v>2018</v>
      </c>
      <c r="D6" s="98">
        <v>1.9430464973235095E-2</v>
      </c>
    </row>
    <row r="7" spans="1:4" hidden="1">
      <c r="A7" t="s">
        <v>33</v>
      </c>
      <c r="B7" t="s">
        <v>54</v>
      </c>
      <c r="C7">
        <v>2019</v>
      </c>
      <c r="D7" s="98">
        <v>1.8934465833402615E-2</v>
      </c>
    </row>
    <row r="8" spans="1:4" hidden="1">
      <c r="A8" t="s">
        <v>43</v>
      </c>
      <c r="B8" t="s">
        <v>54</v>
      </c>
      <c r="C8">
        <v>2014</v>
      </c>
      <c r="D8" s="98">
        <v>2.93E-2</v>
      </c>
    </row>
    <row r="9" spans="1:4" hidden="1">
      <c r="A9" t="s">
        <v>43</v>
      </c>
      <c r="B9" t="s">
        <v>54</v>
      </c>
      <c r="C9">
        <v>2015</v>
      </c>
      <c r="D9" s="98">
        <v>1.3299999999999999E-2</v>
      </c>
    </row>
    <row r="10" spans="1:4" hidden="1">
      <c r="A10" t="s">
        <v>43</v>
      </c>
      <c r="B10" t="s">
        <v>54</v>
      </c>
      <c r="C10">
        <v>2016</v>
      </c>
      <c r="D10" s="98">
        <v>1.6885553470920023E-2</v>
      </c>
    </row>
    <row r="11" spans="1:4" hidden="1">
      <c r="A11" t="s">
        <v>43</v>
      </c>
      <c r="B11" t="s">
        <v>54</v>
      </c>
      <c r="C11">
        <v>2017</v>
      </c>
      <c r="D11" s="98">
        <v>1.4760147601480034E-2</v>
      </c>
    </row>
    <row r="12" spans="1:4" hidden="1">
      <c r="A12" t="s">
        <v>43</v>
      </c>
      <c r="B12" t="s">
        <v>54</v>
      </c>
      <c r="C12">
        <v>2018</v>
      </c>
      <c r="D12" s="98">
        <v>1.9090909090909935E-2</v>
      </c>
    </row>
    <row r="13" spans="1:4" hidden="1">
      <c r="A13" t="s">
        <v>43</v>
      </c>
      <c r="B13" t="s">
        <v>54</v>
      </c>
      <c r="C13">
        <v>2019</v>
      </c>
      <c r="D13" s="98">
        <v>1.7841213202500095E-2</v>
      </c>
    </row>
    <row r="14" spans="1:4" hidden="1">
      <c r="A14" t="s">
        <v>52</v>
      </c>
      <c r="B14" t="s">
        <v>54</v>
      </c>
      <c r="C14">
        <v>2014</v>
      </c>
      <c r="D14" s="98">
        <v>2.9296875E-2</v>
      </c>
    </row>
    <row r="15" spans="1:4" hidden="1">
      <c r="A15" t="s">
        <v>52</v>
      </c>
      <c r="B15" t="s">
        <v>54</v>
      </c>
      <c r="C15">
        <v>2015</v>
      </c>
      <c r="D15" s="98">
        <v>1.7175572519080085E-2</v>
      </c>
    </row>
    <row r="16" spans="1:4" hidden="1">
      <c r="A16" t="s">
        <v>52</v>
      </c>
      <c r="B16" t="s">
        <v>54</v>
      </c>
      <c r="C16">
        <v>2016</v>
      </c>
      <c r="D16" s="98">
        <v>1.6885553470920023E-2</v>
      </c>
    </row>
    <row r="17" spans="1:4" hidden="1">
      <c r="A17" t="s">
        <v>52</v>
      </c>
      <c r="B17" t="s">
        <v>54</v>
      </c>
      <c r="C17">
        <v>2017</v>
      </c>
      <c r="D17" s="98">
        <v>1.4760147601480034E-2</v>
      </c>
    </row>
    <row r="18" spans="1:4" hidden="1">
      <c r="A18" t="s">
        <v>52</v>
      </c>
      <c r="B18" t="s">
        <v>54</v>
      </c>
      <c r="C18">
        <v>2018</v>
      </c>
      <c r="D18" s="98">
        <v>1.9090909090909935E-2</v>
      </c>
    </row>
    <row r="19" spans="1:4" hidden="1">
      <c r="A19" t="s">
        <v>52</v>
      </c>
      <c r="B19" t="s">
        <v>54</v>
      </c>
      <c r="C19">
        <v>2019</v>
      </c>
      <c r="D19" s="98">
        <v>1.7841213202500095E-2</v>
      </c>
    </row>
    <row r="20" spans="1:4" hidden="1">
      <c r="A20" t="s">
        <v>34</v>
      </c>
      <c r="B20" t="s">
        <v>54</v>
      </c>
      <c r="C20">
        <v>2014</v>
      </c>
      <c r="D20" s="98">
        <v>2.1611001964640053E-2</v>
      </c>
    </row>
    <row r="21" spans="1:4" hidden="1">
      <c r="A21" t="s">
        <v>34</v>
      </c>
      <c r="B21" t="s">
        <v>54</v>
      </c>
      <c r="C21">
        <v>2015</v>
      </c>
      <c r="D21" s="98">
        <v>2.3076923076920108E-2</v>
      </c>
    </row>
    <row r="22" spans="1:4" hidden="1">
      <c r="A22" t="s">
        <v>34</v>
      </c>
      <c r="B22" t="s">
        <v>54</v>
      </c>
      <c r="C22">
        <v>2016</v>
      </c>
      <c r="D22" s="98">
        <v>1.5108593012275628E-2</v>
      </c>
    </row>
    <row r="23" spans="1:4" hidden="1">
      <c r="A23" t="s">
        <v>34</v>
      </c>
      <c r="B23" t="s">
        <v>54</v>
      </c>
      <c r="C23">
        <v>2017</v>
      </c>
      <c r="D23" s="98">
        <v>1.0232558139539938E-2</v>
      </c>
    </row>
    <row r="24" spans="1:4" hidden="1">
      <c r="A24" t="s">
        <v>34</v>
      </c>
      <c r="B24" t="s">
        <v>54</v>
      </c>
      <c r="C24">
        <v>2018</v>
      </c>
      <c r="D24" s="98">
        <v>1.9337016574590082E-2</v>
      </c>
    </row>
    <row r="25" spans="1:4" hidden="1">
      <c r="A25" t="s">
        <v>34</v>
      </c>
      <c r="B25" t="s">
        <v>54</v>
      </c>
      <c r="C25">
        <v>2019</v>
      </c>
      <c r="D25" s="98">
        <v>2.0776874435409987E-2</v>
      </c>
    </row>
    <row r="26" spans="1:4" hidden="1">
      <c r="A26" t="s">
        <v>35</v>
      </c>
      <c r="B26" t="s">
        <v>54</v>
      </c>
      <c r="C26">
        <v>2014</v>
      </c>
      <c r="D26" s="98">
        <v>2.1611001964640053E-2</v>
      </c>
    </row>
    <row r="27" spans="1:4" hidden="1">
      <c r="A27" t="s">
        <v>35</v>
      </c>
      <c r="B27" t="s">
        <v>54</v>
      </c>
      <c r="C27">
        <v>2015</v>
      </c>
      <c r="D27" s="98">
        <v>2.3076923076920108E-2</v>
      </c>
    </row>
    <row r="28" spans="1:4" hidden="1">
      <c r="A28" t="s">
        <v>35</v>
      </c>
      <c r="B28" t="s">
        <v>54</v>
      </c>
      <c r="C28">
        <v>2016</v>
      </c>
      <c r="D28" s="98">
        <v>1.5108593012275628E-2</v>
      </c>
    </row>
    <row r="29" spans="1:4" hidden="1">
      <c r="A29" t="s">
        <v>35</v>
      </c>
      <c r="B29" t="s">
        <v>54</v>
      </c>
      <c r="C29">
        <v>2017</v>
      </c>
      <c r="D29" s="98">
        <v>1.0232558139539938E-2</v>
      </c>
    </row>
    <row r="30" spans="1:4" hidden="1">
      <c r="A30" t="s">
        <v>35</v>
      </c>
      <c r="B30" t="s">
        <v>54</v>
      </c>
      <c r="C30">
        <v>2018</v>
      </c>
      <c r="D30" s="98">
        <v>1.9337016574590082E-2</v>
      </c>
    </row>
    <row r="31" spans="1:4" hidden="1">
      <c r="A31" t="s">
        <v>35</v>
      </c>
      <c r="B31" t="s">
        <v>54</v>
      </c>
      <c r="C31">
        <v>2019</v>
      </c>
      <c r="D31" s="98">
        <v>2.0776874435409987E-2</v>
      </c>
    </row>
    <row r="32" spans="1:4" hidden="1">
      <c r="A32" t="s">
        <v>36</v>
      </c>
      <c r="B32" t="s">
        <v>54</v>
      </c>
      <c r="C32">
        <v>2014</v>
      </c>
      <c r="D32" s="98">
        <v>2.449888641424991E-2</v>
      </c>
    </row>
    <row r="33" spans="1:4" hidden="1">
      <c r="A33" t="s">
        <v>36</v>
      </c>
      <c r="B33" t="s">
        <v>54</v>
      </c>
      <c r="C33">
        <v>2015</v>
      </c>
      <c r="D33" s="98">
        <v>2.4879227053139941E-2</v>
      </c>
    </row>
    <row r="34" spans="1:4" hidden="1">
      <c r="A34" t="s">
        <v>36</v>
      </c>
      <c r="B34" t="s">
        <v>54</v>
      </c>
      <c r="C34">
        <v>2016</v>
      </c>
      <c r="D34" s="98">
        <v>1.5083667216589935E-2</v>
      </c>
    </row>
    <row r="35" spans="1:4" hidden="1">
      <c r="A35" t="s">
        <v>36</v>
      </c>
      <c r="B35" t="s">
        <v>54</v>
      </c>
      <c r="C35">
        <v>2017</v>
      </c>
      <c r="D35" s="98">
        <v>1.2769909449729999E-2</v>
      </c>
    </row>
    <row r="36" spans="1:4" hidden="1">
      <c r="A36" t="s">
        <v>36</v>
      </c>
      <c r="B36" t="s">
        <v>54</v>
      </c>
      <c r="C36">
        <v>2018</v>
      </c>
      <c r="D36" s="98">
        <v>1.9486474094450035E-2</v>
      </c>
    </row>
    <row r="37" spans="1:4" hidden="1">
      <c r="A37" t="s">
        <v>36</v>
      </c>
      <c r="B37" t="s">
        <v>54</v>
      </c>
      <c r="C37">
        <v>2019</v>
      </c>
      <c r="D37" s="98">
        <v>1.911400944457009E-2</v>
      </c>
    </row>
    <row r="38" spans="1:4" hidden="1">
      <c r="A38" t="s">
        <v>37</v>
      </c>
      <c r="B38" t="s">
        <v>54</v>
      </c>
      <c r="C38">
        <v>2014</v>
      </c>
      <c r="D38" s="98">
        <v>2.93E-2</v>
      </c>
    </row>
    <row r="39" spans="1:4" hidden="1">
      <c r="A39" t="s">
        <v>37</v>
      </c>
      <c r="B39" t="s">
        <v>54</v>
      </c>
      <c r="C39">
        <v>2015</v>
      </c>
      <c r="D39" s="98">
        <v>1.3299999999999999E-2</v>
      </c>
    </row>
    <row r="40" spans="1:4" hidden="1">
      <c r="A40" t="s">
        <v>37</v>
      </c>
      <c r="B40" t="s">
        <v>54</v>
      </c>
      <c r="C40">
        <v>2016</v>
      </c>
      <c r="D40" s="98">
        <v>1.6885553470920023E-2</v>
      </c>
    </row>
    <row r="41" spans="1:4" hidden="1">
      <c r="A41" t="s">
        <v>37</v>
      </c>
      <c r="B41" t="s">
        <v>54</v>
      </c>
      <c r="C41">
        <v>2017</v>
      </c>
      <c r="D41" s="98">
        <v>1.4760147601480034E-2</v>
      </c>
    </row>
    <row r="42" spans="1:4" hidden="1">
      <c r="A42" t="s">
        <v>37</v>
      </c>
      <c r="B42" t="s">
        <v>54</v>
      </c>
      <c r="C42">
        <v>2018</v>
      </c>
      <c r="D42" s="98">
        <v>1.9090909090909935E-2</v>
      </c>
    </row>
    <row r="43" spans="1:4" hidden="1">
      <c r="A43" t="s">
        <v>37</v>
      </c>
      <c r="B43" t="s">
        <v>54</v>
      </c>
      <c r="C43">
        <v>2019</v>
      </c>
      <c r="D43" s="98">
        <v>1.7841213202500095E-2</v>
      </c>
    </row>
    <row r="44" spans="1:4" hidden="1">
      <c r="A44" t="s">
        <v>38</v>
      </c>
      <c r="B44" t="s">
        <v>54</v>
      </c>
      <c r="C44">
        <v>2014</v>
      </c>
      <c r="D44" s="98">
        <v>2.93E-2</v>
      </c>
    </row>
    <row r="45" spans="1:4" hidden="1">
      <c r="A45" t="s">
        <v>38</v>
      </c>
      <c r="B45" t="s">
        <v>54</v>
      </c>
      <c r="C45">
        <v>2015</v>
      </c>
      <c r="D45" s="98">
        <v>1.3299999999999999E-2</v>
      </c>
    </row>
    <row r="46" spans="1:4" hidden="1">
      <c r="A46" t="s">
        <v>38</v>
      </c>
      <c r="B46" t="s">
        <v>54</v>
      </c>
      <c r="C46">
        <v>2016</v>
      </c>
      <c r="D46" s="98">
        <v>1.6885553470920023E-2</v>
      </c>
    </row>
    <row r="47" spans="1:4" hidden="1">
      <c r="A47" t="s">
        <v>38</v>
      </c>
      <c r="B47" t="s">
        <v>54</v>
      </c>
      <c r="C47">
        <v>2017</v>
      </c>
      <c r="D47" s="98">
        <v>1.4760147601480034E-2</v>
      </c>
    </row>
    <row r="48" spans="1:4" hidden="1">
      <c r="A48" t="s">
        <v>38</v>
      </c>
      <c r="B48" t="s">
        <v>54</v>
      </c>
      <c r="C48">
        <v>2018</v>
      </c>
      <c r="D48" s="98">
        <v>1.9090909090909935E-2</v>
      </c>
    </row>
    <row r="49" spans="1:4" hidden="1">
      <c r="A49" t="s">
        <v>38</v>
      </c>
      <c r="B49" t="s">
        <v>54</v>
      </c>
      <c r="C49">
        <v>2019</v>
      </c>
      <c r="D49" s="98">
        <v>1.7841213202500095E-2</v>
      </c>
    </row>
    <row r="50" spans="1:4" hidden="1">
      <c r="A50" t="s">
        <v>39</v>
      </c>
      <c r="B50" t="s">
        <v>54</v>
      </c>
      <c r="C50">
        <v>2014</v>
      </c>
      <c r="D50" s="98">
        <v>2.449888641424991E-2</v>
      </c>
    </row>
    <row r="51" spans="1:4" hidden="1">
      <c r="A51" t="s">
        <v>39</v>
      </c>
      <c r="B51" t="s">
        <v>54</v>
      </c>
      <c r="C51">
        <v>2015</v>
      </c>
      <c r="D51" s="98">
        <v>2.4879227053139941E-2</v>
      </c>
    </row>
    <row r="52" spans="1:4" hidden="1">
      <c r="A52" t="s">
        <v>39</v>
      </c>
      <c r="B52" t="s">
        <v>54</v>
      </c>
      <c r="C52">
        <v>2016</v>
      </c>
      <c r="D52" s="98">
        <v>1.5083667216589935E-2</v>
      </c>
    </row>
    <row r="53" spans="1:4" hidden="1">
      <c r="A53" t="s">
        <v>39</v>
      </c>
      <c r="B53" t="s">
        <v>54</v>
      </c>
      <c r="C53">
        <v>2017</v>
      </c>
      <c r="D53" s="98">
        <v>1.2769909449729999E-2</v>
      </c>
    </row>
    <row r="54" spans="1:4" hidden="1">
      <c r="A54" t="s">
        <v>39</v>
      </c>
      <c r="B54" t="s">
        <v>54</v>
      </c>
      <c r="C54">
        <v>2018</v>
      </c>
      <c r="D54" s="98">
        <v>1.9486474094450035E-2</v>
      </c>
    </row>
    <row r="55" spans="1:4" hidden="1">
      <c r="A55" t="s">
        <v>39</v>
      </c>
      <c r="B55" t="s">
        <v>54</v>
      </c>
      <c r="C55">
        <v>2019</v>
      </c>
      <c r="D55" s="98">
        <v>1.911400944457009E-2</v>
      </c>
    </row>
    <row r="56" spans="1:4" hidden="1">
      <c r="A56" t="s">
        <v>40</v>
      </c>
      <c r="B56" t="s">
        <v>54</v>
      </c>
      <c r="C56">
        <v>2014</v>
      </c>
      <c r="D56" s="98">
        <v>2.4498886470383247E-2</v>
      </c>
    </row>
    <row r="57" spans="1:4" hidden="1">
      <c r="A57" t="s">
        <v>40</v>
      </c>
      <c r="B57" t="s">
        <v>54</v>
      </c>
      <c r="C57">
        <v>2015</v>
      </c>
      <c r="D57" s="98">
        <v>2.3479323203671822E-2</v>
      </c>
    </row>
    <row r="58" spans="1:4" hidden="1">
      <c r="A58" t="s">
        <v>40</v>
      </c>
      <c r="B58" t="s">
        <v>54</v>
      </c>
      <c r="C58">
        <v>2016</v>
      </c>
      <c r="D58" s="98">
        <v>1.5407299454534104E-2</v>
      </c>
    </row>
    <row r="59" spans="1:4" hidden="1">
      <c r="A59" t="s">
        <v>40</v>
      </c>
      <c r="B59" t="s">
        <v>54</v>
      </c>
      <c r="C59">
        <v>2017</v>
      </c>
      <c r="D59" s="98">
        <v>1.3128336686443195E-2</v>
      </c>
    </row>
    <row r="60" spans="1:4" hidden="1">
      <c r="A60" t="s">
        <v>40</v>
      </c>
      <c r="B60" t="s">
        <v>54</v>
      </c>
      <c r="C60">
        <v>2018</v>
      </c>
      <c r="D60" s="98">
        <v>1.9414910995885507E-2</v>
      </c>
    </row>
    <row r="61" spans="1:4" hidden="1">
      <c r="A61" t="s">
        <v>40</v>
      </c>
      <c r="B61" t="s">
        <v>54</v>
      </c>
      <c r="C61">
        <v>2019</v>
      </c>
      <c r="D61" s="98">
        <v>1.888635852265827E-2</v>
      </c>
    </row>
    <row r="62" spans="1:4" hidden="1">
      <c r="A62" t="s">
        <v>41</v>
      </c>
      <c r="B62" t="s">
        <v>54</v>
      </c>
      <c r="C62">
        <v>2014</v>
      </c>
      <c r="D62" s="98">
        <v>2.1611001964640053E-2</v>
      </c>
    </row>
    <row r="63" spans="1:4" hidden="1">
      <c r="A63" t="s">
        <v>41</v>
      </c>
      <c r="B63" t="s">
        <v>54</v>
      </c>
      <c r="C63">
        <v>2015</v>
      </c>
      <c r="D63" s="98">
        <v>2.3076923076920108E-2</v>
      </c>
    </row>
    <row r="64" spans="1:4" hidden="1">
      <c r="A64" t="s">
        <v>41</v>
      </c>
      <c r="B64" t="s">
        <v>54</v>
      </c>
      <c r="C64">
        <v>2016</v>
      </c>
      <c r="D64" s="98">
        <v>1.5037593984960074E-2</v>
      </c>
    </row>
    <row r="65" spans="1:4" hidden="1">
      <c r="A65" t="s">
        <v>41</v>
      </c>
      <c r="B65" t="s">
        <v>54</v>
      </c>
      <c r="C65">
        <v>2017</v>
      </c>
      <c r="D65" s="98">
        <v>1.0232558139539938E-2</v>
      </c>
    </row>
    <row r="66" spans="1:4" hidden="1">
      <c r="A66" t="s">
        <v>41</v>
      </c>
      <c r="B66" t="s">
        <v>54</v>
      </c>
      <c r="C66">
        <v>2018</v>
      </c>
      <c r="D66" s="98">
        <v>1.9337016574590082E-2</v>
      </c>
    </row>
    <row r="67" spans="1:4" hidden="1">
      <c r="A67" t="s">
        <v>41</v>
      </c>
      <c r="B67" t="s">
        <v>54</v>
      </c>
      <c r="C67">
        <v>2019</v>
      </c>
      <c r="D67" s="98">
        <v>2.0776874435409987E-2</v>
      </c>
    </row>
    <row r="68" spans="1:4" hidden="1">
      <c r="A68" t="s">
        <v>42</v>
      </c>
      <c r="B68" t="s">
        <v>54</v>
      </c>
      <c r="C68">
        <v>2014</v>
      </c>
      <c r="D68" s="98">
        <v>2.1611001964640053E-2</v>
      </c>
    </row>
    <row r="69" spans="1:4" hidden="1">
      <c r="A69" t="s">
        <v>42</v>
      </c>
      <c r="B69" t="s">
        <v>54</v>
      </c>
      <c r="C69">
        <v>2015</v>
      </c>
      <c r="D69" s="98">
        <v>2.3076923076920108E-2</v>
      </c>
    </row>
    <row r="70" spans="1:4" hidden="1">
      <c r="A70" t="s">
        <v>42</v>
      </c>
      <c r="B70" t="s">
        <v>54</v>
      </c>
      <c r="C70">
        <v>2016</v>
      </c>
      <c r="D70" s="98">
        <v>1.5108593012275628E-2</v>
      </c>
    </row>
    <row r="71" spans="1:4" hidden="1">
      <c r="A71" t="s">
        <v>42</v>
      </c>
      <c r="B71" t="s">
        <v>54</v>
      </c>
      <c r="C71">
        <v>2017</v>
      </c>
      <c r="D71" s="98">
        <v>1.0232558139539938E-2</v>
      </c>
    </row>
    <row r="72" spans="1:4" hidden="1">
      <c r="A72" t="s">
        <v>42</v>
      </c>
      <c r="B72" t="s">
        <v>54</v>
      </c>
      <c r="C72">
        <v>2018</v>
      </c>
      <c r="D72" s="98">
        <v>1.9337016574590082E-2</v>
      </c>
    </row>
    <row r="73" spans="1:4" hidden="1">
      <c r="A73" t="s">
        <v>42</v>
      </c>
      <c r="B73" t="s">
        <v>54</v>
      </c>
      <c r="C73">
        <v>2019</v>
      </c>
      <c r="D73" s="98">
        <v>2.0776874435409987E-2</v>
      </c>
    </row>
    <row r="74" spans="1:4" hidden="1">
      <c r="A74" t="s">
        <v>44</v>
      </c>
      <c r="B74" t="s">
        <v>54</v>
      </c>
      <c r="C74">
        <v>2014</v>
      </c>
      <c r="D74" s="98">
        <v>2.9296875E-2</v>
      </c>
    </row>
    <row r="75" spans="1:4" hidden="1">
      <c r="A75" t="s">
        <v>44</v>
      </c>
      <c r="B75" t="s">
        <v>54</v>
      </c>
      <c r="C75">
        <v>2015</v>
      </c>
      <c r="D75" s="98">
        <v>1.3282732447819967E-2</v>
      </c>
    </row>
    <row r="76" spans="1:4" hidden="1">
      <c r="A76" t="s">
        <v>44</v>
      </c>
      <c r="B76" t="s">
        <v>54</v>
      </c>
      <c r="C76">
        <v>2016</v>
      </c>
      <c r="D76" s="98">
        <v>1.3108614232210103E-2</v>
      </c>
    </row>
    <row r="77" spans="1:4" hidden="1">
      <c r="A77" t="s">
        <v>44</v>
      </c>
      <c r="B77" t="s">
        <v>54</v>
      </c>
      <c r="C77">
        <v>2017</v>
      </c>
      <c r="D77" s="98">
        <v>2.1256931608129914E-2</v>
      </c>
    </row>
    <row r="78" spans="1:4" hidden="1">
      <c r="A78" t="s">
        <v>44</v>
      </c>
      <c r="B78" t="s">
        <v>54</v>
      </c>
      <c r="C78">
        <v>2018</v>
      </c>
      <c r="D78" s="98">
        <v>1.9090909090909935E-2</v>
      </c>
    </row>
    <row r="79" spans="1:4" hidden="1">
      <c r="A79" t="s">
        <v>44</v>
      </c>
      <c r="B79" t="s">
        <v>54</v>
      </c>
      <c r="C79">
        <v>2019</v>
      </c>
      <c r="D79" s="98">
        <v>1.7841213202500095E-2</v>
      </c>
    </row>
    <row r="80" spans="1:4" hidden="1">
      <c r="A80" t="s">
        <v>45</v>
      </c>
      <c r="B80" t="s">
        <v>54</v>
      </c>
      <c r="C80">
        <v>2014</v>
      </c>
      <c r="D80" s="98">
        <v>2.1611001964640053E-2</v>
      </c>
    </row>
    <row r="81" spans="1:4" hidden="1">
      <c r="A81" t="s">
        <v>45</v>
      </c>
      <c r="B81" t="s">
        <v>54</v>
      </c>
      <c r="C81">
        <v>2015</v>
      </c>
      <c r="D81" s="98">
        <v>2.3076923076920108E-2</v>
      </c>
    </row>
    <row r="82" spans="1:4" hidden="1">
      <c r="A82" t="s">
        <v>45</v>
      </c>
      <c r="B82" t="s">
        <v>54</v>
      </c>
      <c r="C82">
        <v>2016</v>
      </c>
      <c r="D82" s="98">
        <v>1.5108593012275628E-2</v>
      </c>
    </row>
    <row r="83" spans="1:4" hidden="1">
      <c r="A83" t="s">
        <v>45</v>
      </c>
      <c r="B83" t="s">
        <v>54</v>
      </c>
      <c r="C83">
        <v>2017</v>
      </c>
      <c r="D83" s="98">
        <v>1.0232558139539938E-2</v>
      </c>
    </row>
    <row r="84" spans="1:4" hidden="1">
      <c r="A84" t="s">
        <v>45</v>
      </c>
      <c r="B84" t="s">
        <v>54</v>
      </c>
      <c r="C84">
        <v>2018</v>
      </c>
      <c r="D84" s="98">
        <v>1.9337016574590082E-2</v>
      </c>
    </row>
    <row r="85" spans="1:4" hidden="1">
      <c r="A85" t="s">
        <v>45</v>
      </c>
      <c r="B85" t="s">
        <v>54</v>
      </c>
      <c r="C85">
        <v>2019</v>
      </c>
      <c r="D85" s="98">
        <v>2.0776874435409987E-2</v>
      </c>
    </row>
    <row r="86" spans="1:4" hidden="1">
      <c r="A86" t="s">
        <v>53</v>
      </c>
      <c r="B86" t="s">
        <v>54</v>
      </c>
      <c r="C86">
        <v>2014</v>
      </c>
      <c r="D86" s="98">
        <v>2.7450980392160096E-2</v>
      </c>
    </row>
    <row r="87" spans="1:4" hidden="1">
      <c r="A87" t="s">
        <v>53</v>
      </c>
      <c r="B87" t="s">
        <v>54</v>
      </c>
      <c r="C87">
        <v>2015</v>
      </c>
      <c r="D87" s="98">
        <v>2.3076923076920108E-2</v>
      </c>
    </row>
    <row r="88" spans="1:4" hidden="1">
      <c r="A88" t="s">
        <v>53</v>
      </c>
      <c r="B88" t="s">
        <v>54</v>
      </c>
      <c r="C88">
        <v>2016</v>
      </c>
      <c r="D88" s="98">
        <v>1.5037593984960074E-2</v>
      </c>
    </row>
    <row r="89" spans="1:4" hidden="1">
      <c r="A89" t="s">
        <v>53</v>
      </c>
      <c r="B89" t="s">
        <v>54</v>
      </c>
      <c r="C89">
        <v>2017</v>
      </c>
      <c r="D89" s="98">
        <v>1.2962962962959956E-2</v>
      </c>
    </row>
    <row r="90" spans="1:4" hidden="1">
      <c r="A90" t="s">
        <v>53</v>
      </c>
      <c r="B90" t="s">
        <v>54</v>
      </c>
      <c r="C90">
        <v>2018</v>
      </c>
      <c r="D90" s="98">
        <v>1.8281535648990044E-2</v>
      </c>
    </row>
    <row r="91" spans="1:4" hidden="1">
      <c r="A91" t="s">
        <v>53</v>
      </c>
      <c r="B91" t="s">
        <v>54</v>
      </c>
      <c r="C91">
        <v>2019</v>
      </c>
      <c r="D91" s="98">
        <v>1.88509874326801E-2</v>
      </c>
    </row>
    <row r="92" spans="1:4">
      <c r="A92" t="s">
        <v>49</v>
      </c>
      <c r="B92" t="s">
        <v>54</v>
      </c>
      <c r="C92">
        <v>2014</v>
      </c>
      <c r="D92" s="98">
        <v>2.9296875E-2</v>
      </c>
    </row>
    <row r="93" spans="1:4">
      <c r="A93" t="s">
        <v>49</v>
      </c>
      <c r="B93" t="s">
        <v>54</v>
      </c>
      <c r="C93">
        <v>2015</v>
      </c>
      <c r="D93" s="98">
        <v>1.7175572519080085E-2</v>
      </c>
    </row>
    <row r="94" spans="1:4">
      <c r="A94" t="s">
        <v>49</v>
      </c>
      <c r="B94" t="s">
        <v>54</v>
      </c>
      <c r="C94">
        <v>2016</v>
      </c>
      <c r="D94" s="98">
        <v>1.6885553470920023E-2</v>
      </c>
    </row>
    <row r="95" spans="1:4">
      <c r="A95" t="s">
        <v>49</v>
      </c>
      <c r="B95" t="s">
        <v>54</v>
      </c>
      <c r="C95">
        <v>2017</v>
      </c>
      <c r="D95" s="98">
        <v>1.4760147601480034E-2</v>
      </c>
    </row>
    <row r="96" spans="1:4">
      <c r="A96" t="s">
        <v>49</v>
      </c>
      <c r="B96" t="s">
        <v>54</v>
      </c>
      <c r="C96">
        <v>2018</v>
      </c>
      <c r="D96" s="98">
        <v>1.9090909090909935E-2</v>
      </c>
    </row>
    <row r="97" spans="1:12">
      <c r="A97" t="s">
        <v>49</v>
      </c>
      <c r="B97" t="s">
        <v>54</v>
      </c>
      <c r="C97">
        <v>2019</v>
      </c>
      <c r="D97" s="98">
        <v>1.7841213202500095E-2</v>
      </c>
    </row>
    <row r="98" spans="1:12" hidden="1">
      <c r="A98" t="s">
        <v>51</v>
      </c>
      <c r="B98" t="s">
        <v>54</v>
      </c>
      <c r="C98">
        <v>2014</v>
      </c>
      <c r="D98" s="98">
        <v>2.9296875E-2</v>
      </c>
    </row>
    <row r="99" spans="1:12" hidden="1">
      <c r="A99" t="s">
        <v>51</v>
      </c>
      <c r="B99" t="s">
        <v>54</v>
      </c>
      <c r="C99">
        <v>2015</v>
      </c>
      <c r="D99" s="98">
        <v>1.3282732447819967E-2</v>
      </c>
    </row>
    <row r="100" spans="1:12" hidden="1">
      <c r="A100" t="s">
        <v>51</v>
      </c>
      <c r="B100" t="s">
        <v>54</v>
      </c>
      <c r="C100">
        <v>2016</v>
      </c>
      <c r="D100" s="98">
        <v>1.3108614232210103E-2</v>
      </c>
    </row>
    <row r="101" spans="1:12" hidden="1">
      <c r="A101" t="s">
        <v>51</v>
      </c>
      <c r="B101" t="s">
        <v>54</v>
      </c>
      <c r="C101">
        <v>2017</v>
      </c>
      <c r="D101" s="98">
        <v>2.1256931608129914E-2</v>
      </c>
    </row>
    <row r="102" spans="1:12" hidden="1">
      <c r="A102" t="s">
        <v>51</v>
      </c>
      <c r="B102" t="s">
        <v>54</v>
      </c>
      <c r="C102">
        <v>2018</v>
      </c>
      <c r="D102" s="98">
        <v>1.9004524886879981E-2</v>
      </c>
    </row>
    <row r="103" spans="1:12" hidden="1">
      <c r="A103" t="s">
        <v>51</v>
      </c>
      <c r="B103" t="s">
        <v>54</v>
      </c>
      <c r="C103">
        <v>2019</v>
      </c>
      <c r="D103" s="98">
        <v>1.7841213202500095E-2</v>
      </c>
    </row>
    <row r="104" spans="1:12" hidden="1">
      <c r="A104" t="s">
        <v>50</v>
      </c>
      <c r="B104" t="s">
        <v>54</v>
      </c>
      <c r="C104">
        <v>2014</v>
      </c>
      <c r="D104" s="98">
        <v>2.9296875E-2</v>
      </c>
    </row>
    <row r="105" spans="1:12" hidden="1">
      <c r="A105" t="s">
        <v>50</v>
      </c>
      <c r="B105" t="s">
        <v>54</v>
      </c>
      <c r="C105">
        <v>2015</v>
      </c>
      <c r="D105" s="98">
        <v>1.3282732447819967E-2</v>
      </c>
    </row>
    <row r="106" spans="1:12" hidden="1">
      <c r="A106" t="s">
        <v>50</v>
      </c>
      <c r="B106" t="s">
        <v>54</v>
      </c>
      <c r="C106">
        <v>2016</v>
      </c>
      <c r="D106" s="98">
        <v>1.3108614232210103E-2</v>
      </c>
    </row>
    <row r="107" spans="1:12" hidden="1">
      <c r="A107" t="s">
        <v>50</v>
      </c>
      <c r="B107" t="s">
        <v>54</v>
      </c>
      <c r="C107">
        <v>2017</v>
      </c>
      <c r="D107" s="98">
        <v>2.1256931608129914E-2</v>
      </c>
    </row>
    <row r="108" spans="1:12" hidden="1">
      <c r="A108" t="s">
        <v>50</v>
      </c>
      <c r="B108" t="s">
        <v>54</v>
      </c>
      <c r="C108">
        <v>2018</v>
      </c>
      <c r="D108" s="98">
        <v>1.9090909090909935E-2</v>
      </c>
    </row>
    <row r="109" spans="1:12" hidden="1">
      <c r="A109" t="s">
        <v>50</v>
      </c>
      <c r="B109" t="s">
        <v>54</v>
      </c>
      <c r="C109">
        <v>2019</v>
      </c>
      <c r="D109" s="98">
        <v>1.7841213202500095E-2</v>
      </c>
    </row>
    <row r="110" spans="1:12" s="4" customFormat="1" hidden="1">
      <c r="A110" s="4" t="s">
        <v>33</v>
      </c>
      <c r="B110" s="4" t="s">
        <v>57</v>
      </c>
      <c r="C110" s="4">
        <v>2014</v>
      </c>
      <c r="D110" s="99">
        <v>1647370</v>
      </c>
    </row>
    <row r="111" spans="1:12" hidden="1">
      <c r="A111" s="4" t="s">
        <v>33</v>
      </c>
      <c r="B111" s="4" t="s">
        <v>57</v>
      </c>
      <c r="C111" s="3">
        <v>2015</v>
      </c>
      <c r="D111" s="98">
        <v>1678147</v>
      </c>
    </row>
    <row r="112" spans="1:12" hidden="1">
      <c r="A112" s="4" t="s">
        <v>33</v>
      </c>
      <c r="B112" s="4" t="s">
        <v>57</v>
      </c>
      <c r="C112" s="3">
        <v>2016</v>
      </c>
      <c r="D112" s="98">
        <v>1697536</v>
      </c>
      <c r="L112" s="5"/>
    </row>
    <row r="113" spans="1:12" hidden="1">
      <c r="A113" s="4" t="s">
        <v>33</v>
      </c>
      <c r="B113" s="4" t="s">
        <v>57</v>
      </c>
      <c r="C113" s="3">
        <v>2017</v>
      </c>
      <c r="D113" s="98">
        <v>1714321</v>
      </c>
      <c r="I113" s="4"/>
      <c r="J113" s="4"/>
      <c r="L113" s="5"/>
    </row>
    <row r="114" spans="1:12" hidden="1">
      <c r="A114" s="4" t="s">
        <v>33</v>
      </c>
      <c r="B114" s="4" t="s">
        <v>57</v>
      </c>
      <c r="C114" s="3">
        <v>2018</v>
      </c>
      <c r="D114" s="98">
        <v>1736529</v>
      </c>
      <c r="I114" s="4"/>
      <c r="J114" s="4"/>
      <c r="L114" s="5"/>
    </row>
    <row r="115" spans="1:12" hidden="1">
      <c r="A115" s="4" t="s">
        <v>33</v>
      </c>
      <c r="B115" s="4" t="s">
        <v>57</v>
      </c>
      <c r="C115" s="3">
        <v>2019</v>
      </c>
      <c r="D115" s="98">
        <v>1754076</v>
      </c>
      <c r="I115" s="4"/>
      <c r="J115" s="4"/>
      <c r="L115" s="5"/>
    </row>
    <row r="116" spans="1:12" s="4" customFormat="1" hidden="1">
      <c r="A116" s="4" t="s">
        <v>33</v>
      </c>
      <c r="B116" s="4" t="s">
        <v>58</v>
      </c>
      <c r="C116" s="3">
        <v>2014</v>
      </c>
      <c r="D116" s="98">
        <v>1638801</v>
      </c>
      <c r="L116" s="5"/>
    </row>
    <row r="117" spans="1:12" hidden="1">
      <c r="A117" s="4" t="s">
        <v>33</v>
      </c>
      <c r="B117" s="4" t="s">
        <v>58</v>
      </c>
      <c r="C117" s="3">
        <v>2015</v>
      </c>
      <c r="D117" s="98">
        <v>1647370</v>
      </c>
      <c r="I117" s="4"/>
      <c r="J117" s="4"/>
      <c r="L117" s="5"/>
    </row>
    <row r="118" spans="1:12" hidden="1">
      <c r="A118" s="4" t="s">
        <v>33</v>
      </c>
      <c r="B118" s="4" t="s">
        <v>58</v>
      </c>
      <c r="C118" s="3">
        <v>2016</v>
      </c>
      <c r="D118" s="98">
        <v>1678083</v>
      </c>
      <c r="L118" s="5"/>
    </row>
    <row r="119" spans="1:12" hidden="1">
      <c r="A119" s="4" t="s">
        <v>33</v>
      </c>
      <c r="B119" s="4" t="s">
        <v>58</v>
      </c>
      <c r="C119" s="3">
        <v>2017</v>
      </c>
      <c r="D119" s="98">
        <v>1697396</v>
      </c>
      <c r="I119" s="4"/>
      <c r="L119" s="5"/>
    </row>
    <row r="120" spans="1:12" hidden="1">
      <c r="A120" s="4" t="s">
        <v>33</v>
      </c>
      <c r="B120" s="4" t="s">
        <v>58</v>
      </c>
      <c r="C120" s="3">
        <v>2018</v>
      </c>
      <c r="D120" s="98">
        <v>1714321</v>
      </c>
      <c r="I120" s="4"/>
      <c r="J120" s="4"/>
      <c r="L120" s="5"/>
    </row>
    <row r="121" spans="1:12" hidden="1">
      <c r="A121" s="4" t="s">
        <v>33</v>
      </c>
      <c r="B121" s="4" t="s">
        <v>58</v>
      </c>
      <c r="C121" s="3">
        <v>2019</v>
      </c>
      <c r="D121" s="98">
        <v>1736122</v>
      </c>
      <c r="I121" s="4"/>
      <c r="J121" s="4"/>
      <c r="L121" s="5"/>
    </row>
    <row r="122" spans="1:12" s="4" customFormat="1" hidden="1">
      <c r="A122" s="4" t="s">
        <v>34</v>
      </c>
      <c r="B122" s="4" t="s">
        <v>57</v>
      </c>
      <c r="C122" s="3">
        <v>2014</v>
      </c>
      <c r="D122" s="98">
        <v>676079</v>
      </c>
      <c r="L122" s="5"/>
    </row>
    <row r="123" spans="1:12" hidden="1">
      <c r="A123" s="4" t="s">
        <v>34</v>
      </c>
      <c r="B123" s="4" t="s">
        <v>57</v>
      </c>
      <c r="C123" s="3">
        <v>2015</v>
      </c>
      <c r="D123" s="98">
        <v>688292</v>
      </c>
      <c r="I123" s="4"/>
      <c r="J123" s="4"/>
      <c r="L123" s="5"/>
    </row>
    <row r="124" spans="1:12" hidden="1">
      <c r="A124" s="4" t="s">
        <v>34</v>
      </c>
      <c r="B124" s="4" t="s">
        <v>57</v>
      </c>
      <c r="C124" s="3">
        <v>2016</v>
      </c>
      <c r="D124" s="98">
        <v>701926</v>
      </c>
    </row>
    <row r="125" spans="1:12" hidden="1">
      <c r="A125" s="4" t="s">
        <v>34</v>
      </c>
      <c r="B125" s="4" t="s">
        <v>57</v>
      </c>
      <c r="C125" s="3">
        <v>2017</v>
      </c>
      <c r="D125" s="98">
        <v>715311</v>
      </c>
      <c r="J125" s="4"/>
      <c r="K125" s="4"/>
      <c r="L125" s="5"/>
    </row>
    <row r="126" spans="1:12" hidden="1">
      <c r="A126" s="4" t="s">
        <v>34</v>
      </c>
      <c r="B126" s="4" t="s">
        <v>57</v>
      </c>
      <c r="C126" s="3">
        <v>2018</v>
      </c>
      <c r="D126" s="98">
        <v>730833</v>
      </c>
      <c r="I126" s="4"/>
      <c r="J126" s="4"/>
      <c r="K126" s="4"/>
      <c r="L126" s="5"/>
    </row>
    <row r="127" spans="1:12" hidden="1">
      <c r="A127" s="4" t="s">
        <v>34</v>
      </c>
      <c r="B127" s="4" t="s">
        <v>57</v>
      </c>
      <c r="C127" s="3">
        <v>2019</v>
      </c>
      <c r="D127" s="98">
        <v>745365</v>
      </c>
      <c r="I127" s="4"/>
      <c r="J127" s="4"/>
      <c r="K127" s="4"/>
      <c r="L127" s="5"/>
    </row>
    <row r="128" spans="1:12" s="4" customFormat="1" hidden="1">
      <c r="A128" s="4" t="s">
        <v>34</v>
      </c>
      <c r="B128" s="4" t="s">
        <v>58</v>
      </c>
      <c r="C128" s="3">
        <v>2014</v>
      </c>
      <c r="D128" s="98">
        <v>664751</v>
      </c>
      <c r="L128" s="5"/>
    </row>
    <row r="129" spans="1:12" hidden="1">
      <c r="A129" s="4" t="s">
        <v>34</v>
      </c>
      <c r="B129" s="4" t="s">
        <v>58</v>
      </c>
      <c r="C129" s="3">
        <v>2015</v>
      </c>
      <c r="D129" s="98">
        <v>676079</v>
      </c>
      <c r="I129" s="4"/>
      <c r="J129" s="4"/>
      <c r="K129" s="4"/>
      <c r="L129" s="5"/>
    </row>
    <row r="130" spans="1:12" hidden="1">
      <c r="A130" s="4" t="s">
        <v>34</v>
      </c>
      <c r="B130" s="4" t="s">
        <v>58</v>
      </c>
      <c r="C130" s="3">
        <v>2016</v>
      </c>
      <c r="D130" s="98">
        <v>688292</v>
      </c>
      <c r="I130" s="4"/>
      <c r="J130" s="4"/>
      <c r="K130" s="4"/>
      <c r="L130" s="5"/>
    </row>
    <row r="131" spans="1:12" hidden="1">
      <c r="A131" s="4" t="s">
        <v>34</v>
      </c>
      <c r="B131" s="4" t="s">
        <v>58</v>
      </c>
      <c r="C131" s="3">
        <v>2017</v>
      </c>
      <c r="D131" s="98">
        <v>701926</v>
      </c>
      <c r="I131" s="4"/>
      <c r="J131" s="4"/>
      <c r="K131" s="4"/>
      <c r="L131" s="5"/>
    </row>
    <row r="132" spans="1:12" hidden="1">
      <c r="A132" s="4" t="s">
        <v>34</v>
      </c>
      <c r="B132" s="4" t="s">
        <v>58</v>
      </c>
      <c r="C132" s="3">
        <v>2018</v>
      </c>
      <c r="D132" s="98">
        <v>715311</v>
      </c>
      <c r="I132" s="4"/>
      <c r="J132" s="4"/>
      <c r="K132" s="4"/>
      <c r="L132" s="5"/>
    </row>
    <row r="133" spans="1:12" hidden="1">
      <c r="A133" s="4" t="s">
        <v>34</v>
      </c>
      <c r="B133" s="4" t="s">
        <v>58</v>
      </c>
      <c r="C133" s="3">
        <v>2019</v>
      </c>
      <c r="D133" s="98">
        <v>730833</v>
      </c>
      <c r="I133" s="4"/>
      <c r="J133" s="4"/>
      <c r="K133" s="4"/>
      <c r="L133" s="5"/>
    </row>
    <row r="134" spans="1:12" s="4" customFormat="1" hidden="1">
      <c r="A134" s="4" t="s">
        <v>35</v>
      </c>
      <c r="B134" s="4" t="s">
        <v>57</v>
      </c>
      <c r="C134" s="3">
        <v>2014</v>
      </c>
      <c r="D134" s="98">
        <v>323535</v>
      </c>
      <c r="L134" s="5"/>
    </row>
    <row r="135" spans="1:12" hidden="1">
      <c r="A135" s="4" t="s">
        <v>35</v>
      </c>
      <c r="B135" s="4" t="s">
        <v>57</v>
      </c>
      <c r="C135" s="3">
        <v>2015</v>
      </c>
      <c r="D135" s="98">
        <v>326387</v>
      </c>
      <c r="I135" s="4"/>
      <c r="J135" s="4"/>
      <c r="K135" s="4"/>
      <c r="L135" s="5"/>
    </row>
    <row r="136" spans="1:12" hidden="1">
      <c r="A136" s="4" t="s">
        <v>35</v>
      </c>
      <c r="B136" s="4" t="s">
        <v>57</v>
      </c>
      <c r="C136" s="3">
        <v>2016</v>
      </c>
      <c r="D136" s="98">
        <v>328376</v>
      </c>
      <c r="I136" s="4"/>
      <c r="J136" s="4"/>
      <c r="K136" s="4"/>
      <c r="L136" s="5"/>
    </row>
    <row r="137" spans="1:12" hidden="1">
      <c r="A137" s="4" t="s">
        <v>35</v>
      </c>
      <c r="B137" s="4" t="s">
        <v>57</v>
      </c>
      <c r="C137" s="3">
        <v>2017</v>
      </c>
      <c r="D137" s="98">
        <v>329999</v>
      </c>
    </row>
    <row r="138" spans="1:12" hidden="1">
      <c r="A138" s="4" t="s">
        <v>35</v>
      </c>
      <c r="B138" s="4" t="s">
        <v>57</v>
      </c>
      <c r="C138" s="3">
        <v>2018</v>
      </c>
      <c r="D138" s="98">
        <v>331645</v>
      </c>
      <c r="J138" s="4"/>
      <c r="K138" s="4"/>
      <c r="L138" s="5"/>
    </row>
    <row r="139" spans="1:12" hidden="1">
      <c r="A139" s="4" t="s">
        <v>35</v>
      </c>
      <c r="B139" s="4" t="s">
        <v>57</v>
      </c>
      <c r="C139" s="3">
        <v>2019</v>
      </c>
      <c r="D139" s="98">
        <v>333918</v>
      </c>
      <c r="I139" s="4"/>
      <c r="J139" s="4"/>
      <c r="K139" s="4"/>
      <c r="L139" s="5"/>
    </row>
    <row r="140" spans="1:12" s="4" customFormat="1" hidden="1">
      <c r="A140" s="4" t="s">
        <v>35</v>
      </c>
      <c r="B140" s="4" t="s">
        <v>57</v>
      </c>
      <c r="C140" s="3">
        <v>2014</v>
      </c>
      <c r="D140" s="98">
        <v>321567</v>
      </c>
      <c r="L140" s="5"/>
    </row>
    <row r="141" spans="1:12" hidden="1">
      <c r="A141" s="4" t="s">
        <v>35</v>
      </c>
      <c r="B141" s="4" t="s">
        <v>58</v>
      </c>
      <c r="C141" s="3">
        <v>2015</v>
      </c>
      <c r="D141" s="98">
        <v>323535</v>
      </c>
      <c r="I141" s="4"/>
      <c r="J141" s="4"/>
      <c r="K141" s="4"/>
      <c r="L141" s="5"/>
    </row>
    <row r="142" spans="1:12" hidden="1">
      <c r="A142" s="4" t="s">
        <v>35</v>
      </c>
      <c r="B142" s="4" t="s">
        <v>58</v>
      </c>
      <c r="C142" s="3">
        <v>2016</v>
      </c>
      <c r="D142" s="98">
        <v>326387</v>
      </c>
      <c r="I142" s="4"/>
      <c r="J142" s="4"/>
      <c r="K142" s="4"/>
      <c r="L142" s="5"/>
    </row>
    <row r="143" spans="1:12" hidden="1">
      <c r="A143" s="4" t="s">
        <v>35</v>
      </c>
      <c r="B143" s="4" t="s">
        <v>58</v>
      </c>
      <c r="C143" s="3">
        <v>2017</v>
      </c>
      <c r="D143" s="98">
        <v>328376</v>
      </c>
      <c r="I143" s="4"/>
      <c r="J143" s="4"/>
      <c r="K143" s="4"/>
      <c r="L143" s="5"/>
    </row>
    <row r="144" spans="1:12" hidden="1">
      <c r="A144" s="4" t="s">
        <v>35</v>
      </c>
      <c r="B144" s="4" t="s">
        <v>58</v>
      </c>
      <c r="C144" s="3">
        <v>2018</v>
      </c>
      <c r="D144" s="98">
        <v>329999</v>
      </c>
      <c r="I144" s="4"/>
      <c r="J144" s="4"/>
      <c r="K144" s="4"/>
      <c r="L144" s="5"/>
    </row>
    <row r="145" spans="1:12" hidden="1">
      <c r="A145" s="4" t="s">
        <v>35</v>
      </c>
      <c r="B145" s="4" t="s">
        <v>58</v>
      </c>
      <c r="C145" s="3">
        <v>2019</v>
      </c>
      <c r="D145" s="98">
        <v>331645</v>
      </c>
      <c r="I145" s="4"/>
      <c r="J145" s="4"/>
      <c r="K145" s="4"/>
      <c r="L145" s="5"/>
    </row>
    <row r="146" spans="1:12" s="4" customFormat="1" hidden="1">
      <c r="A146" s="4" t="s">
        <v>36</v>
      </c>
      <c r="B146" s="4" t="s">
        <v>57</v>
      </c>
      <c r="C146" s="3">
        <v>2014</v>
      </c>
      <c r="D146" s="98">
        <v>949707</v>
      </c>
      <c r="L146" s="5"/>
    </row>
    <row r="147" spans="1:12" ht="14.25" hidden="1" customHeight="1">
      <c r="A147" s="4" t="s">
        <v>36</v>
      </c>
      <c r="B147" s="4" t="s">
        <v>57</v>
      </c>
      <c r="C147" s="3">
        <v>2015</v>
      </c>
      <c r="D147" s="98">
        <v>975462</v>
      </c>
      <c r="I147" s="4"/>
      <c r="J147" s="4"/>
      <c r="K147" s="4"/>
      <c r="L147" s="5"/>
    </row>
    <row r="148" spans="1:12" hidden="1">
      <c r="A148" s="4" t="s">
        <v>36</v>
      </c>
      <c r="B148" s="4" t="s">
        <v>57</v>
      </c>
      <c r="C148" s="3">
        <v>2016</v>
      </c>
      <c r="D148" s="98">
        <v>987983</v>
      </c>
      <c r="I148" s="4"/>
      <c r="J148" s="4"/>
      <c r="K148" s="4"/>
      <c r="L148" s="5"/>
    </row>
    <row r="149" spans="1:12" hidden="1">
      <c r="A149" s="4" t="s">
        <v>36</v>
      </c>
      <c r="B149" s="4" t="s">
        <v>57</v>
      </c>
      <c r="C149" s="3">
        <v>2017</v>
      </c>
      <c r="D149" s="98">
        <v>1006352</v>
      </c>
      <c r="I149" s="4"/>
      <c r="J149" s="4"/>
      <c r="K149" s="4"/>
      <c r="L149" s="5"/>
    </row>
    <row r="150" spans="1:12" hidden="1">
      <c r="A150" s="4" t="s">
        <v>36</v>
      </c>
      <c r="B150" s="4" t="s">
        <v>57</v>
      </c>
      <c r="C150" s="3">
        <v>2018</v>
      </c>
      <c r="D150" s="98">
        <v>1024166</v>
      </c>
    </row>
    <row r="151" spans="1:12" hidden="1">
      <c r="A151" s="4" t="s">
        <v>36</v>
      </c>
      <c r="B151" s="4" t="s">
        <v>57</v>
      </c>
      <c r="C151" s="3">
        <v>2019</v>
      </c>
      <c r="D151" s="98">
        <v>1043642</v>
      </c>
      <c r="J151" s="4"/>
      <c r="K151" s="4"/>
      <c r="L151" s="5"/>
    </row>
    <row r="152" spans="1:12" s="4" customFormat="1" hidden="1">
      <c r="A152" s="4" t="s">
        <v>36</v>
      </c>
      <c r="B152" s="4" t="s">
        <v>58</v>
      </c>
      <c r="C152" s="3">
        <v>2014</v>
      </c>
      <c r="D152" s="98">
        <v>908860</v>
      </c>
      <c r="L152" s="5"/>
    </row>
    <row r="153" spans="1:12" hidden="1">
      <c r="A153" s="4" t="s">
        <v>36</v>
      </c>
      <c r="B153" s="4" t="s">
        <v>58</v>
      </c>
      <c r="C153" s="3">
        <v>2015</v>
      </c>
      <c r="D153" s="98">
        <v>952134</v>
      </c>
      <c r="I153" s="4"/>
      <c r="J153" s="4"/>
      <c r="K153" s="4"/>
      <c r="L153" s="5"/>
    </row>
    <row r="154" spans="1:12" hidden="1">
      <c r="A154" s="4" t="s">
        <v>36</v>
      </c>
      <c r="B154" s="4" t="s">
        <v>58</v>
      </c>
      <c r="C154" s="3">
        <v>2016</v>
      </c>
      <c r="D154" s="98">
        <v>976752</v>
      </c>
      <c r="I154" s="4"/>
      <c r="J154" s="4"/>
      <c r="K154" s="4"/>
      <c r="L154" s="5"/>
    </row>
    <row r="155" spans="1:12" hidden="1">
      <c r="A155" s="4" t="s">
        <v>36</v>
      </c>
      <c r="B155" s="4" t="s">
        <v>58</v>
      </c>
      <c r="C155" s="3">
        <v>2017</v>
      </c>
      <c r="D155" s="98">
        <v>988909</v>
      </c>
      <c r="I155" s="4"/>
      <c r="J155" s="4"/>
      <c r="K155" s="4"/>
      <c r="L155" s="5"/>
    </row>
    <row r="156" spans="1:12" hidden="1">
      <c r="A156" s="4" t="s">
        <v>36</v>
      </c>
      <c r="B156" s="4" t="s">
        <v>58</v>
      </c>
      <c r="C156" s="3">
        <v>2018</v>
      </c>
      <c r="D156" s="98">
        <v>1006695</v>
      </c>
      <c r="I156" s="4"/>
      <c r="J156" s="4"/>
      <c r="K156" s="4"/>
      <c r="L156" s="5"/>
    </row>
    <row r="157" spans="1:12" hidden="1">
      <c r="A157" s="4" t="s">
        <v>36</v>
      </c>
      <c r="B157" s="4" t="s">
        <v>58</v>
      </c>
      <c r="C157" s="3">
        <v>2019</v>
      </c>
      <c r="D157" s="98">
        <v>1024788</v>
      </c>
      <c r="I157" s="4"/>
      <c r="J157" s="4"/>
      <c r="K157" s="4"/>
      <c r="L157" s="5"/>
    </row>
    <row r="158" spans="1:12" s="4" customFormat="1" hidden="1">
      <c r="A158" s="4" t="s">
        <v>37</v>
      </c>
      <c r="B158" s="4" t="s">
        <v>57</v>
      </c>
      <c r="C158" s="3">
        <v>2014</v>
      </c>
      <c r="D158" s="98">
        <v>1363485</v>
      </c>
      <c r="L158" s="5"/>
    </row>
    <row r="159" spans="1:12" hidden="1">
      <c r="A159" s="4" t="s">
        <v>37</v>
      </c>
      <c r="B159" s="4" t="s">
        <v>57</v>
      </c>
      <c r="C159" s="3">
        <v>2015</v>
      </c>
      <c r="D159" s="98">
        <v>1403863.6</v>
      </c>
      <c r="I159" s="4"/>
      <c r="J159" s="4"/>
      <c r="K159" s="4"/>
      <c r="L159" s="5"/>
    </row>
    <row r="160" spans="1:12" hidden="1">
      <c r="A160" s="4" t="s">
        <v>37</v>
      </c>
      <c r="B160" s="4" t="s">
        <v>57</v>
      </c>
      <c r="C160" s="3">
        <v>2016</v>
      </c>
      <c r="D160" s="98">
        <v>1413330</v>
      </c>
      <c r="I160" s="4"/>
      <c r="J160" s="4"/>
      <c r="K160" s="4"/>
      <c r="L160" s="5"/>
    </row>
    <row r="161" spans="1:12" hidden="1">
      <c r="A161" s="4" t="s">
        <v>37</v>
      </c>
      <c r="B161" s="4" t="s">
        <v>57</v>
      </c>
      <c r="C161" s="3">
        <v>2017</v>
      </c>
      <c r="D161" s="98">
        <v>1436210</v>
      </c>
      <c r="I161" s="4"/>
      <c r="J161" s="4"/>
      <c r="K161" s="4"/>
      <c r="L161" s="5"/>
    </row>
    <row r="162" spans="1:12" hidden="1">
      <c r="A162" s="4" t="s">
        <v>37</v>
      </c>
      <c r="B162" s="4" t="s">
        <v>57</v>
      </c>
      <c r="C162" s="3">
        <v>2018</v>
      </c>
      <c r="D162" s="98">
        <v>1467655</v>
      </c>
      <c r="I162" s="4"/>
      <c r="J162" s="4"/>
      <c r="K162" s="4"/>
      <c r="L162" s="5"/>
    </row>
    <row r="163" spans="1:12" hidden="1">
      <c r="A163" s="4" t="s">
        <v>37</v>
      </c>
      <c r="B163" s="4" t="s">
        <v>57</v>
      </c>
      <c r="C163" s="3">
        <v>2019</v>
      </c>
      <c r="D163" s="98">
        <v>1496520</v>
      </c>
    </row>
    <row r="164" spans="1:12" s="4" customFormat="1" hidden="1">
      <c r="A164" s="4" t="s">
        <v>37</v>
      </c>
      <c r="B164" s="4" t="s">
        <v>58</v>
      </c>
      <c r="C164" s="3">
        <v>2014</v>
      </c>
      <c r="D164" s="98">
        <v>1347084</v>
      </c>
      <c r="L164" s="5"/>
    </row>
    <row r="165" spans="1:12" hidden="1">
      <c r="A165" s="4" t="s">
        <v>37</v>
      </c>
      <c r="B165" s="4" t="s">
        <v>58</v>
      </c>
      <c r="C165" s="3">
        <v>2015</v>
      </c>
      <c r="D165" s="98">
        <v>1382273</v>
      </c>
      <c r="I165" s="4"/>
      <c r="L165" s="5"/>
    </row>
    <row r="166" spans="1:12" hidden="1">
      <c r="A166" s="4" t="s">
        <v>37</v>
      </c>
      <c r="B166" s="4" t="s">
        <v>58</v>
      </c>
      <c r="C166" s="3">
        <v>2016</v>
      </c>
      <c r="D166" s="98">
        <v>1389609</v>
      </c>
      <c r="I166" s="4"/>
      <c r="L166" s="5"/>
    </row>
    <row r="167" spans="1:12" hidden="1">
      <c r="A167" s="4" t="s">
        <v>37</v>
      </c>
      <c r="B167" s="4" t="s">
        <v>58</v>
      </c>
      <c r="C167" s="3">
        <v>2017</v>
      </c>
      <c r="D167" s="98">
        <v>1413050</v>
      </c>
      <c r="I167" s="4"/>
      <c r="L167" s="5"/>
    </row>
    <row r="168" spans="1:12" hidden="1">
      <c r="A168" s="4" t="s">
        <v>37</v>
      </c>
      <c r="B168" s="4" t="s">
        <v>58</v>
      </c>
      <c r="C168" s="3">
        <v>2018</v>
      </c>
      <c r="D168" s="98">
        <v>1436272</v>
      </c>
      <c r="I168" s="4"/>
      <c r="L168" s="5"/>
    </row>
    <row r="169" spans="1:12" hidden="1">
      <c r="A169" s="4" t="s">
        <v>37</v>
      </c>
      <c r="B169" s="4" t="s">
        <v>58</v>
      </c>
      <c r="C169" s="3">
        <v>2019</v>
      </c>
      <c r="D169" s="98">
        <v>1467799</v>
      </c>
      <c r="I169" s="4"/>
      <c r="L169" s="5"/>
    </row>
    <row r="170" spans="1:12" s="4" customFormat="1" hidden="1">
      <c r="A170" s="4" t="s">
        <v>38</v>
      </c>
      <c r="B170" s="4" t="s">
        <v>57</v>
      </c>
      <c r="C170" s="3">
        <v>2014</v>
      </c>
      <c r="D170" s="98">
        <v>685969</v>
      </c>
      <c r="L170" s="5"/>
    </row>
    <row r="171" spans="1:12" hidden="1">
      <c r="A171" s="4" t="s">
        <v>38</v>
      </c>
      <c r="B171" s="4" t="s">
        <v>57</v>
      </c>
      <c r="C171" s="3">
        <v>2015</v>
      </c>
      <c r="D171" s="98">
        <v>690938</v>
      </c>
      <c r="I171" s="4"/>
      <c r="L171" s="5"/>
    </row>
    <row r="172" spans="1:12" hidden="1">
      <c r="A172" s="4" t="s">
        <v>38</v>
      </c>
      <c r="B172" s="4" t="s">
        <v>57</v>
      </c>
      <c r="C172" s="3">
        <v>2016</v>
      </c>
      <c r="D172" s="98">
        <v>696971</v>
      </c>
      <c r="I172" s="4"/>
      <c r="L172" s="5"/>
    </row>
    <row r="173" spans="1:12" hidden="1">
      <c r="A173" s="4" t="s">
        <v>38</v>
      </c>
      <c r="B173" s="4" t="s">
        <v>57</v>
      </c>
      <c r="C173" s="3">
        <v>2017</v>
      </c>
      <c r="D173" s="98">
        <v>699028</v>
      </c>
      <c r="I173" s="4"/>
      <c r="L173" s="5"/>
    </row>
    <row r="174" spans="1:12" hidden="1">
      <c r="A174" s="4" t="s">
        <v>38</v>
      </c>
      <c r="B174" s="4" t="s">
        <v>57</v>
      </c>
      <c r="C174" s="3">
        <v>2018</v>
      </c>
      <c r="D174" s="98">
        <v>714487</v>
      </c>
      <c r="I174" s="4"/>
      <c r="L174" s="5"/>
    </row>
    <row r="175" spans="1:12" hidden="1">
      <c r="A175" s="4" t="s">
        <v>38</v>
      </c>
      <c r="B175" s="4" t="s">
        <v>57</v>
      </c>
      <c r="C175" s="3">
        <v>2019</v>
      </c>
      <c r="D175" s="98">
        <v>712566</v>
      </c>
      <c r="I175" s="4"/>
      <c r="L175" s="5"/>
    </row>
    <row r="176" spans="1:12" s="4" customFormat="1" hidden="1">
      <c r="A176" s="4" t="s">
        <v>38</v>
      </c>
      <c r="B176" s="4" t="s">
        <v>58</v>
      </c>
      <c r="C176" s="3">
        <v>2014</v>
      </c>
      <c r="D176" s="98">
        <v>677956</v>
      </c>
    </row>
    <row r="177" spans="1:4" hidden="1">
      <c r="A177" s="4" t="s">
        <v>38</v>
      </c>
      <c r="B177" s="4" t="s">
        <v>58</v>
      </c>
      <c r="C177" s="3">
        <v>2015</v>
      </c>
      <c r="D177" s="98">
        <v>685969</v>
      </c>
    </row>
    <row r="178" spans="1:4" hidden="1">
      <c r="A178" s="4" t="s">
        <v>38</v>
      </c>
      <c r="B178" s="4" t="s">
        <v>58</v>
      </c>
      <c r="C178" s="3">
        <v>2016</v>
      </c>
      <c r="D178" s="98">
        <v>690938</v>
      </c>
    </row>
    <row r="179" spans="1:4" hidden="1">
      <c r="A179" s="4" t="s">
        <v>38</v>
      </c>
      <c r="B179" s="4" t="s">
        <v>58</v>
      </c>
      <c r="C179" s="3">
        <v>2017</v>
      </c>
      <c r="D179" s="98">
        <v>696971</v>
      </c>
    </row>
    <row r="180" spans="1:4" hidden="1">
      <c r="A180" s="4" t="s">
        <v>38</v>
      </c>
      <c r="B180" s="4" t="s">
        <v>58</v>
      </c>
      <c r="C180" s="3">
        <v>2018</v>
      </c>
      <c r="D180" s="98">
        <v>699028</v>
      </c>
    </row>
    <row r="181" spans="1:4" hidden="1">
      <c r="A181" s="4" t="s">
        <v>38</v>
      </c>
      <c r="B181" s="4" t="s">
        <v>58</v>
      </c>
      <c r="C181" s="3">
        <v>2019</v>
      </c>
      <c r="D181" s="98">
        <v>714487</v>
      </c>
    </row>
    <row r="182" spans="1:4" s="4" customFormat="1" hidden="1">
      <c r="A182" s="4" t="s">
        <v>39</v>
      </c>
      <c r="B182" s="4" t="s">
        <v>57</v>
      </c>
      <c r="C182" s="3">
        <v>2014</v>
      </c>
      <c r="D182" s="98">
        <v>856197</v>
      </c>
    </row>
    <row r="183" spans="1:4" hidden="1">
      <c r="A183" s="4" t="s">
        <v>39</v>
      </c>
      <c r="B183" s="4" t="s">
        <v>57</v>
      </c>
      <c r="C183" s="3">
        <v>2015</v>
      </c>
      <c r="D183" s="98">
        <v>867292</v>
      </c>
    </row>
    <row r="184" spans="1:4" hidden="1">
      <c r="A184" s="4" t="s">
        <v>39</v>
      </c>
      <c r="B184" s="4" t="s">
        <v>57</v>
      </c>
      <c r="C184" s="3">
        <v>2016</v>
      </c>
      <c r="D184" s="98">
        <v>880237</v>
      </c>
    </row>
    <row r="185" spans="1:4" hidden="1">
      <c r="A185" s="4" t="s">
        <v>39</v>
      </c>
      <c r="B185" s="4" t="s">
        <v>57</v>
      </c>
      <c r="C185" s="3">
        <v>2017</v>
      </c>
      <c r="D185" s="98">
        <v>891469</v>
      </c>
    </row>
    <row r="186" spans="1:4" hidden="1">
      <c r="A186" s="4" t="s">
        <v>39</v>
      </c>
      <c r="B186" s="4" t="s">
        <v>57</v>
      </c>
      <c r="C186" s="3">
        <v>2018</v>
      </c>
      <c r="D186" s="98">
        <v>902152</v>
      </c>
    </row>
    <row r="187" spans="1:4" hidden="1">
      <c r="A187" s="4" t="s">
        <v>39</v>
      </c>
      <c r="B187" s="4" t="s">
        <v>57</v>
      </c>
      <c r="C187" s="3">
        <v>2019</v>
      </c>
      <c r="D187" s="98">
        <v>911404</v>
      </c>
    </row>
    <row r="188" spans="1:4" s="4" customFormat="1" hidden="1">
      <c r="A188" s="4" t="s">
        <v>39</v>
      </c>
      <c r="B188" s="4" t="s">
        <v>58</v>
      </c>
      <c r="C188" s="3">
        <v>2014</v>
      </c>
      <c r="D188" s="98">
        <v>841732</v>
      </c>
    </row>
    <row r="189" spans="1:4" hidden="1">
      <c r="A189" s="4" t="s">
        <v>39</v>
      </c>
      <c r="B189" s="4" t="s">
        <v>58</v>
      </c>
      <c r="C189" s="3">
        <v>2015</v>
      </c>
      <c r="D189" s="98">
        <v>856197</v>
      </c>
    </row>
    <row r="190" spans="1:4" hidden="1">
      <c r="A190" s="4" t="s">
        <v>39</v>
      </c>
      <c r="B190" s="4" t="s">
        <v>58</v>
      </c>
      <c r="C190" s="3">
        <v>2016</v>
      </c>
      <c r="D190" s="98">
        <v>867292</v>
      </c>
    </row>
    <row r="191" spans="1:4" hidden="1">
      <c r="A191" s="4" t="s">
        <v>39</v>
      </c>
      <c r="B191" s="4" t="s">
        <v>58</v>
      </c>
      <c r="C191" s="3">
        <v>2017</v>
      </c>
      <c r="D191" s="98">
        <v>880237</v>
      </c>
    </row>
    <row r="192" spans="1:4" hidden="1">
      <c r="A192" s="4" t="s">
        <v>39</v>
      </c>
      <c r="B192" s="4" t="s">
        <v>58</v>
      </c>
      <c r="C192" s="3">
        <v>2018</v>
      </c>
      <c r="D192" s="98">
        <v>891469</v>
      </c>
    </row>
    <row r="193" spans="1:4" hidden="1">
      <c r="A193" s="4" t="s">
        <v>39</v>
      </c>
      <c r="B193" s="4" t="s">
        <v>58</v>
      </c>
      <c r="C193" s="3">
        <v>2019</v>
      </c>
      <c r="D193" s="98">
        <v>902152</v>
      </c>
    </row>
    <row r="194" spans="1:4" s="4" customFormat="1" hidden="1">
      <c r="A194" s="4" t="s">
        <v>40</v>
      </c>
      <c r="B194" s="4" t="s">
        <v>57</v>
      </c>
      <c r="C194" s="3">
        <v>2014</v>
      </c>
      <c r="D194" s="98">
        <v>180202</v>
      </c>
    </row>
    <row r="195" spans="1:4" hidden="1">
      <c r="A195" s="4" t="s">
        <v>40</v>
      </c>
      <c r="B195" s="4" t="s">
        <v>57</v>
      </c>
      <c r="C195" s="3">
        <v>2015</v>
      </c>
      <c r="D195" s="98">
        <v>183250</v>
      </c>
    </row>
    <row r="196" spans="1:4" hidden="1">
      <c r="A196" s="4" t="s">
        <v>40</v>
      </c>
      <c r="B196" s="4" t="s">
        <v>57</v>
      </c>
      <c r="C196" s="3">
        <v>2016</v>
      </c>
      <c r="D196" s="98">
        <v>186376</v>
      </c>
    </row>
    <row r="197" spans="1:4" hidden="1">
      <c r="A197" s="4" t="s">
        <v>40</v>
      </c>
      <c r="B197" s="4" t="s">
        <v>57</v>
      </c>
      <c r="C197" s="3">
        <v>2017</v>
      </c>
      <c r="D197" s="98">
        <v>194424</v>
      </c>
    </row>
    <row r="198" spans="1:4" hidden="1">
      <c r="A198" s="4" t="s">
        <v>40</v>
      </c>
      <c r="B198" s="4" t="s">
        <v>57</v>
      </c>
      <c r="C198" s="3">
        <v>2018</v>
      </c>
      <c r="D198" s="98">
        <v>200465</v>
      </c>
    </row>
    <row r="199" spans="1:4" hidden="1">
      <c r="A199" s="4" t="s">
        <v>40</v>
      </c>
      <c r="B199" s="4" t="s">
        <v>57</v>
      </c>
      <c r="C199" s="3">
        <v>2019</v>
      </c>
      <c r="D199" s="98">
        <v>200321</v>
      </c>
    </row>
    <row r="200" spans="1:4" s="4" customFormat="1" hidden="1">
      <c r="A200" s="4" t="s">
        <v>40</v>
      </c>
      <c r="B200" s="4" t="s">
        <v>58</v>
      </c>
      <c r="C200" s="3">
        <v>2014</v>
      </c>
      <c r="D200" s="98">
        <v>177256</v>
      </c>
    </row>
    <row r="201" spans="1:4" hidden="1">
      <c r="A201" s="4" t="s">
        <v>40</v>
      </c>
      <c r="B201" s="4" t="s">
        <v>58</v>
      </c>
      <c r="C201" s="3">
        <v>2015</v>
      </c>
      <c r="D201" s="98">
        <v>180202</v>
      </c>
    </row>
    <row r="202" spans="1:4" hidden="1">
      <c r="A202" s="4" t="s">
        <v>40</v>
      </c>
      <c r="B202" s="4" t="s">
        <v>58</v>
      </c>
      <c r="C202" s="3">
        <v>2016</v>
      </c>
      <c r="D202" s="98">
        <v>183547</v>
      </c>
    </row>
    <row r="203" spans="1:4" hidden="1">
      <c r="A203" s="4" t="s">
        <v>40</v>
      </c>
      <c r="B203" s="4" t="s">
        <v>58</v>
      </c>
      <c r="C203" s="3">
        <v>2017</v>
      </c>
      <c r="D203" s="98">
        <v>186379</v>
      </c>
    </row>
    <row r="204" spans="1:4" hidden="1">
      <c r="A204" s="4" t="s">
        <v>40</v>
      </c>
      <c r="B204" s="4" t="s">
        <v>58</v>
      </c>
      <c r="C204" s="3">
        <v>2018</v>
      </c>
      <c r="D204" s="98">
        <v>194605</v>
      </c>
    </row>
    <row r="205" spans="1:4" hidden="1">
      <c r="A205" s="4" t="s">
        <v>40</v>
      </c>
      <c r="B205" s="4" t="s">
        <v>58</v>
      </c>
      <c r="C205" s="3">
        <v>2019</v>
      </c>
      <c r="D205" s="98">
        <v>196541</v>
      </c>
    </row>
    <row r="206" spans="1:4" s="4" customFormat="1" hidden="1">
      <c r="A206" s="4" t="s">
        <v>41</v>
      </c>
      <c r="B206" s="4" t="s">
        <v>57</v>
      </c>
      <c r="C206" s="3">
        <v>2014</v>
      </c>
      <c r="D206" s="98">
        <v>318564</v>
      </c>
    </row>
    <row r="207" spans="1:4" hidden="1">
      <c r="A207" s="4" t="s">
        <v>41</v>
      </c>
      <c r="B207" s="4" t="s">
        <v>57</v>
      </c>
      <c r="C207" s="3">
        <v>2015</v>
      </c>
      <c r="D207" s="98">
        <v>324270</v>
      </c>
    </row>
    <row r="208" spans="1:4" hidden="1">
      <c r="A208" s="4" t="s">
        <v>41</v>
      </c>
      <c r="B208" s="4" t="s">
        <v>57</v>
      </c>
      <c r="C208" s="3">
        <v>2016</v>
      </c>
      <c r="D208" s="98">
        <v>330501</v>
      </c>
    </row>
    <row r="209" spans="1:4" hidden="1">
      <c r="A209" s="4" t="s">
        <v>41</v>
      </c>
      <c r="B209" s="4" t="s">
        <v>57</v>
      </c>
      <c r="C209" s="3">
        <v>2017</v>
      </c>
      <c r="D209" s="98">
        <v>339178</v>
      </c>
    </row>
    <row r="210" spans="1:4" hidden="1">
      <c r="A210" s="4" t="s">
        <v>41</v>
      </c>
      <c r="B210" s="4" t="s">
        <v>57</v>
      </c>
      <c r="C210" s="3">
        <v>2018</v>
      </c>
      <c r="D210" s="98">
        <v>348132</v>
      </c>
    </row>
    <row r="211" spans="1:4" hidden="1">
      <c r="A211" s="4" t="s">
        <v>41</v>
      </c>
      <c r="B211" s="4" t="s">
        <v>57</v>
      </c>
      <c r="C211" s="3">
        <v>2019</v>
      </c>
      <c r="D211" s="98">
        <v>356152</v>
      </c>
    </row>
    <row r="212" spans="1:4" s="4" customFormat="1" hidden="1">
      <c r="A212" s="4" t="s">
        <v>41</v>
      </c>
      <c r="B212" s="4" t="s">
        <v>58</v>
      </c>
      <c r="C212" s="3">
        <v>2014</v>
      </c>
      <c r="D212" s="98">
        <v>318294</v>
      </c>
    </row>
    <row r="213" spans="1:4" hidden="1">
      <c r="A213" s="4" t="s">
        <v>41</v>
      </c>
      <c r="B213" s="4" t="s">
        <v>58</v>
      </c>
      <c r="C213" s="3">
        <v>2015</v>
      </c>
      <c r="D213" s="98">
        <v>318564</v>
      </c>
    </row>
    <row r="214" spans="1:4" hidden="1">
      <c r="A214" s="4" t="s">
        <v>41</v>
      </c>
      <c r="B214" s="4" t="s">
        <v>58</v>
      </c>
      <c r="C214" s="3">
        <v>2016</v>
      </c>
      <c r="D214" s="98">
        <v>324270</v>
      </c>
    </row>
    <row r="215" spans="1:4" hidden="1">
      <c r="A215" s="4" t="s">
        <v>41</v>
      </c>
      <c r="B215" s="4" t="s">
        <v>58</v>
      </c>
      <c r="C215" s="3">
        <v>2017</v>
      </c>
      <c r="D215" s="98">
        <v>330501</v>
      </c>
    </row>
    <row r="216" spans="1:4" hidden="1">
      <c r="A216" s="4" t="s">
        <v>41</v>
      </c>
      <c r="B216" s="4" t="s">
        <v>58</v>
      </c>
      <c r="C216" s="3">
        <v>2018</v>
      </c>
      <c r="D216" s="98">
        <v>339178</v>
      </c>
    </row>
    <row r="217" spans="1:4" hidden="1">
      <c r="A217" s="4" t="s">
        <v>41</v>
      </c>
      <c r="B217" s="4" t="s">
        <v>58</v>
      </c>
      <c r="C217" s="3">
        <v>2019</v>
      </c>
      <c r="D217" s="98">
        <v>348132</v>
      </c>
    </row>
    <row r="218" spans="1:4" s="4" customFormat="1" hidden="1">
      <c r="A218" s="4" t="s">
        <v>42</v>
      </c>
      <c r="B218" s="4" t="s">
        <v>57</v>
      </c>
      <c r="C218" s="3">
        <v>2014</v>
      </c>
      <c r="D218" s="98">
        <v>761270</v>
      </c>
    </row>
    <row r="219" spans="1:4" hidden="1">
      <c r="A219" s="4" t="s">
        <v>42</v>
      </c>
      <c r="B219" s="4" t="s">
        <v>57</v>
      </c>
      <c r="C219" s="3">
        <v>2015</v>
      </c>
      <c r="D219" s="98">
        <v>772347</v>
      </c>
    </row>
    <row r="220" spans="1:4" hidden="1">
      <c r="A220" s="4" t="s">
        <v>42</v>
      </c>
      <c r="B220" s="4" t="s">
        <v>57</v>
      </c>
      <c r="C220" s="3">
        <v>2016</v>
      </c>
      <c r="D220" s="98">
        <v>785137</v>
      </c>
    </row>
    <row r="221" spans="1:4" hidden="1">
      <c r="A221" s="4" t="s">
        <v>42</v>
      </c>
      <c r="B221" s="4" t="s">
        <v>57</v>
      </c>
      <c r="C221" s="3">
        <v>2017</v>
      </c>
      <c r="D221" s="98">
        <v>802746</v>
      </c>
    </row>
    <row r="222" spans="1:4" hidden="1">
      <c r="A222" s="4" t="s">
        <v>42</v>
      </c>
      <c r="B222" s="4" t="s">
        <v>57</v>
      </c>
      <c r="C222" s="3">
        <v>2018</v>
      </c>
      <c r="D222" s="98">
        <v>820459</v>
      </c>
    </row>
    <row r="223" spans="1:4" hidden="1">
      <c r="A223" s="4" t="s">
        <v>42</v>
      </c>
      <c r="B223" s="4" t="s">
        <v>57</v>
      </c>
      <c r="C223" s="3">
        <v>2019</v>
      </c>
      <c r="D223" s="98">
        <v>837983</v>
      </c>
    </row>
    <row r="224" spans="1:4" s="4" customFormat="1" hidden="1">
      <c r="A224" s="4" t="s">
        <v>42</v>
      </c>
      <c r="B224" s="4" t="s">
        <v>58</v>
      </c>
      <c r="C224" s="3">
        <v>2014</v>
      </c>
      <c r="D224" s="98">
        <v>750248</v>
      </c>
    </row>
    <row r="225" spans="1:4" hidden="1">
      <c r="A225" s="4" t="s">
        <v>42</v>
      </c>
      <c r="B225" s="4" t="s">
        <v>58</v>
      </c>
      <c r="C225" s="3">
        <v>2015</v>
      </c>
      <c r="D225" s="98">
        <v>761270</v>
      </c>
    </row>
    <row r="226" spans="1:4" hidden="1">
      <c r="A226" s="4" t="s">
        <v>42</v>
      </c>
      <c r="B226" s="4" t="s">
        <v>58</v>
      </c>
      <c r="C226" s="3">
        <v>2016</v>
      </c>
      <c r="D226" s="98">
        <v>772347</v>
      </c>
    </row>
    <row r="227" spans="1:4" hidden="1">
      <c r="A227" s="4" t="s">
        <v>42</v>
      </c>
      <c r="B227" s="4" t="s">
        <v>58</v>
      </c>
      <c r="C227" s="3">
        <v>2017</v>
      </c>
      <c r="D227" s="98">
        <v>785137</v>
      </c>
    </row>
    <row r="228" spans="1:4" hidden="1">
      <c r="A228" s="4" t="s">
        <v>42</v>
      </c>
      <c r="B228" s="4" t="s">
        <v>58</v>
      </c>
      <c r="C228" s="3">
        <v>2018</v>
      </c>
      <c r="D228" s="98">
        <v>802746</v>
      </c>
    </row>
    <row r="229" spans="1:4" hidden="1">
      <c r="A229" s="4" t="s">
        <v>42</v>
      </c>
      <c r="B229" s="4" t="s">
        <v>58</v>
      </c>
      <c r="C229" s="3">
        <v>2019</v>
      </c>
      <c r="D229" s="98">
        <v>820459</v>
      </c>
    </row>
    <row r="230" spans="1:4" s="4" customFormat="1" hidden="1">
      <c r="A230" s="4" t="s">
        <v>43</v>
      </c>
      <c r="B230" s="4" t="s">
        <v>57</v>
      </c>
      <c r="C230" s="3">
        <v>2014</v>
      </c>
      <c r="D230" s="98">
        <v>852771</v>
      </c>
    </row>
    <row r="231" spans="1:4" hidden="1">
      <c r="A231" s="4" t="s">
        <v>43</v>
      </c>
      <c r="B231" s="4" t="s">
        <v>57</v>
      </c>
      <c r="C231" s="3">
        <v>2015</v>
      </c>
      <c r="D231" s="98">
        <v>855107</v>
      </c>
    </row>
    <row r="232" spans="1:4" hidden="1">
      <c r="A232" s="4" t="s">
        <v>43</v>
      </c>
      <c r="B232" s="4" t="s">
        <v>57</v>
      </c>
      <c r="C232" s="3">
        <v>2016</v>
      </c>
      <c r="D232" s="98">
        <v>862185</v>
      </c>
    </row>
    <row r="233" spans="1:4" hidden="1">
      <c r="A233" s="4" t="s">
        <v>43</v>
      </c>
      <c r="B233" s="4" t="s">
        <v>57</v>
      </c>
      <c r="C233" s="3">
        <v>2017</v>
      </c>
      <c r="D233" s="98">
        <v>891771</v>
      </c>
    </row>
    <row r="234" spans="1:4" hidden="1">
      <c r="A234" s="4" t="s">
        <v>43</v>
      </c>
      <c r="B234" s="4" t="s">
        <v>57</v>
      </c>
      <c r="C234" s="3">
        <v>2018</v>
      </c>
      <c r="D234" s="98">
        <v>897007</v>
      </c>
    </row>
    <row r="235" spans="1:4" hidden="1">
      <c r="A235" s="4" t="s">
        <v>43</v>
      </c>
      <c r="B235" s="4" t="s">
        <v>57</v>
      </c>
      <c r="C235" s="3">
        <v>2019</v>
      </c>
      <c r="D235" s="98">
        <v>906795</v>
      </c>
    </row>
    <row r="236" spans="1:4" s="4" customFormat="1" hidden="1">
      <c r="A236" s="4" t="s">
        <v>43</v>
      </c>
      <c r="B236" s="4" t="s">
        <v>58</v>
      </c>
      <c r="C236" s="3">
        <v>2014</v>
      </c>
      <c r="D236" s="98">
        <v>850762</v>
      </c>
    </row>
    <row r="237" spans="1:4" hidden="1">
      <c r="A237" s="4" t="s">
        <v>43</v>
      </c>
      <c r="B237" s="4" t="s">
        <v>58</v>
      </c>
      <c r="C237" s="3">
        <v>2015</v>
      </c>
      <c r="D237" s="98">
        <v>852771</v>
      </c>
    </row>
    <row r="238" spans="1:4" hidden="1">
      <c r="A238" s="4" t="s">
        <v>43</v>
      </c>
      <c r="B238" s="4" t="s">
        <v>58</v>
      </c>
      <c r="C238" s="3">
        <v>2016</v>
      </c>
      <c r="D238" s="98">
        <v>855108</v>
      </c>
    </row>
    <row r="239" spans="1:4" hidden="1">
      <c r="A239" s="4" t="s">
        <v>43</v>
      </c>
      <c r="B239" s="4" t="s">
        <v>58</v>
      </c>
      <c r="C239" s="3">
        <v>2017</v>
      </c>
      <c r="D239" s="98">
        <v>864829</v>
      </c>
    </row>
    <row r="240" spans="1:4" hidden="1">
      <c r="A240" s="4" t="s">
        <v>43</v>
      </c>
      <c r="B240" s="4" t="s">
        <v>58</v>
      </c>
      <c r="C240" s="3">
        <v>2018</v>
      </c>
      <c r="D240" s="98">
        <v>891785</v>
      </c>
    </row>
    <row r="241" spans="1:4" hidden="1">
      <c r="A241" s="4" t="s">
        <v>43</v>
      </c>
      <c r="B241" s="4" t="s">
        <v>58</v>
      </c>
      <c r="C241" s="3">
        <v>2019</v>
      </c>
      <c r="D241" s="98">
        <v>897030</v>
      </c>
    </row>
    <row r="242" spans="1:4" s="4" customFormat="1" hidden="1">
      <c r="A242" s="4" t="s">
        <v>44</v>
      </c>
      <c r="B242" s="4" t="s">
        <v>57</v>
      </c>
      <c r="C242" s="3">
        <v>2014</v>
      </c>
      <c r="D242" s="98">
        <v>281886</v>
      </c>
    </row>
    <row r="243" spans="1:4" hidden="1">
      <c r="A243" s="4" t="s">
        <v>44</v>
      </c>
      <c r="B243" s="4" t="s">
        <v>57</v>
      </c>
      <c r="C243" s="3">
        <v>2015</v>
      </c>
      <c r="D243" s="98">
        <v>284263</v>
      </c>
    </row>
    <row r="244" spans="1:4" hidden="1">
      <c r="A244" s="4" t="s">
        <v>44</v>
      </c>
      <c r="B244" s="4" t="s">
        <v>57</v>
      </c>
      <c r="C244" s="3">
        <v>2016</v>
      </c>
      <c r="D244" s="98">
        <v>286386</v>
      </c>
    </row>
    <row r="245" spans="1:4" hidden="1">
      <c r="A245" s="4" t="s">
        <v>44</v>
      </c>
      <c r="B245" s="4" t="s">
        <v>57</v>
      </c>
      <c r="C245" s="3">
        <v>2017</v>
      </c>
      <c r="D245" s="98">
        <v>288918</v>
      </c>
    </row>
    <row r="246" spans="1:4" hidden="1">
      <c r="A246" s="4" t="s">
        <v>44</v>
      </c>
      <c r="B246" s="4" t="s">
        <v>57</v>
      </c>
      <c r="C246" s="3">
        <v>2018</v>
      </c>
      <c r="D246" s="98">
        <v>287094</v>
      </c>
    </row>
    <row r="247" spans="1:4" hidden="1">
      <c r="A247" s="4" t="s">
        <v>44</v>
      </c>
      <c r="B247" s="4" t="s">
        <v>57</v>
      </c>
      <c r="C247" s="3">
        <v>2019</v>
      </c>
      <c r="D247" s="98">
        <v>289922</v>
      </c>
    </row>
    <row r="248" spans="1:4" s="4" customFormat="1" hidden="1">
      <c r="A248" s="4" t="s">
        <v>44</v>
      </c>
      <c r="B248" s="4" t="s">
        <v>58</v>
      </c>
      <c r="C248" s="3">
        <v>2014</v>
      </c>
      <c r="D248" s="98">
        <v>279617</v>
      </c>
    </row>
    <row r="249" spans="1:4" hidden="1">
      <c r="A249" s="4" t="s">
        <v>44</v>
      </c>
      <c r="B249" s="4" t="s">
        <v>58</v>
      </c>
      <c r="C249" s="3">
        <v>2015</v>
      </c>
      <c r="D249" s="98">
        <v>281857</v>
      </c>
    </row>
    <row r="250" spans="1:4" hidden="1">
      <c r="A250" s="4" t="s">
        <v>44</v>
      </c>
      <c r="B250" s="4" t="s">
        <v>58</v>
      </c>
      <c r="C250" s="3">
        <v>2016</v>
      </c>
      <c r="D250" s="98">
        <v>284263</v>
      </c>
    </row>
    <row r="251" spans="1:4" hidden="1">
      <c r="A251" s="4" t="s">
        <v>44</v>
      </c>
      <c r="B251" s="4" t="s">
        <v>58</v>
      </c>
      <c r="C251" s="3">
        <v>2017</v>
      </c>
      <c r="D251" s="98">
        <v>286386</v>
      </c>
    </row>
    <row r="252" spans="1:4" hidden="1">
      <c r="A252" s="4" t="s">
        <v>44</v>
      </c>
      <c r="B252" s="4" t="s">
        <v>58</v>
      </c>
      <c r="C252" s="3">
        <v>2018</v>
      </c>
      <c r="D252" s="98">
        <v>284823</v>
      </c>
    </row>
    <row r="253" spans="1:4" hidden="1">
      <c r="A253" s="4" t="s">
        <v>44</v>
      </c>
      <c r="B253" s="4" t="s">
        <v>58</v>
      </c>
      <c r="C253" s="3">
        <v>2019</v>
      </c>
      <c r="D253" s="98">
        <v>287095</v>
      </c>
    </row>
    <row r="254" spans="1:4" s="4" customFormat="1" hidden="1">
      <c r="A254" s="4" t="s">
        <v>45</v>
      </c>
      <c r="B254" s="4" t="s">
        <v>57</v>
      </c>
      <c r="C254" s="3">
        <v>2014</v>
      </c>
      <c r="D254" s="98">
        <v>658453</v>
      </c>
    </row>
    <row r="255" spans="1:4" hidden="1">
      <c r="A255" s="4" t="s">
        <v>45</v>
      </c>
      <c r="B255" s="4" t="s">
        <v>57</v>
      </c>
      <c r="C255" s="3">
        <v>2015</v>
      </c>
      <c r="D255" s="98">
        <v>664549</v>
      </c>
    </row>
    <row r="256" spans="1:4" hidden="1">
      <c r="A256" s="4" t="s">
        <v>45</v>
      </c>
      <c r="B256" s="4" t="s">
        <v>57</v>
      </c>
      <c r="C256" s="3">
        <v>2016</v>
      </c>
      <c r="D256" s="98">
        <v>669826</v>
      </c>
    </row>
    <row r="257" spans="1:4" hidden="1">
      <c r="A257" s="4" t="s">
        <v>45</v>
      </c>
      <c r="B257" s="4" t="s">
        <v>57</v>
      </c>
      <c r="C257" s="3">
        <v>2017</v>
      </c>
      <c r="D257" s="98">
        <v>676807</v>
      </c>
    </row>
    <row r="258" spans="1:4" hidden="1">
      <c r="A258" s="4" t="s">
        <v>45</v>
      </c>
      <c r="B258" s="4" t="s">
        <v>57</v>
      </c>
      <c r="C258" s="3">
        <v>2018</v>
      </c>
      <c r="D258" s="98">
        <v>685025</v>
      </c>
    </row>
    <row r="259" spans="1:4" hidden="1">
      <c r="A259" s="4" t="s">
        <v>45</v>
      </c>
      <c r="B259" s="4" t="s">
        <v>57</v>
      </c>
      <c r="C259" s="3">
        <v>2019</v>
      </c>
      <c r="D259" s="98">
        <v>699144</v>
      </c>
    </row>
    <row r="260" spans="1:4" s="4" customFormat="1" hidden="1">
      <c r="A260" s="4" t="s">
        <v>45</v>
      </c>
      <c r="B260" s="4" t="s">
        <v>58</v>
      </c>
      <c r="C260" s="3">
        <v>2014</v>
      </c>
      <c r="D260" s="98">
        <v>652478</v>
      </c>
    </row>
    <row r="261" spans="1:4" hidden="1">
      <c r="A261" s="4" t="s">
        <v>45</v>
      </c>
      <c r="B261" s="4" t="s">
        <v>58</v>
      </c>
      <c r="C261" s="3">
        <v>2015</v>
      </c>
      <c r="D261" s="98">
        <v>658453</v>
      </c>
    </row>
    <row r="262" spans="1:4" hidden="1">
      <c r="A262" s="4" t="s">
        <v>45</v>
      </c>
      <c r="B262" s="4" t="s">
        <v>58</v>
      </c>
      <c r="C262" s="3">
        <v>2016</v>
      </c>
      <c r="D262" s="98">
        <v>664549</v>
      </c>
    </row>
    <row r="263" spans="1:4" hidden="1">
      <c r="A263" s="4" t="s">
        <v>45</v>
      </c>
      <c r="B263" s="4" t="s">
        <v>58</v>
      </c>
      <c r="C263" s="3">
        <v>2017</v>
      </c>
      <c r="D263" s="98">
        <v>669826</v>
      </c>
    </row>
    <row r="264" spans="1:4" hidden="1">
      <c r="A264" s="4" t="s">
        <v>45</v>
      </c>
      <c r="B264" s="4" t="s">
        <v>58</v>
      </c>
      <c r="C264" s="3">
        <v>2018</v>
      </c>
      <c r="D264" s="98">
        <v>676807</v>
      </c>
    </row>
    <row r="265" spans="1:4" hidden="1">
      <c r="A265" s="4" t="s">
        <v>45</v>
      </c>
      <c r="B265" s="4" t="s">
        <v>58</v>
      </c>
      <c r="C265" s="3">
        <v>2019</v>
      </c>
      <c r="D265" s="98">
        <v>685025</v>
      </c>
    </row>
    <row r="266" spans="1:4">
      <c r="A266" t="s">
        <v>49</v>
      </c>
      <c r="B266" t="s">
        <v>57</v>
      </c>
      <c r="C266">
        <v>2014</v>
      </c>
      <c r="D266" s="99">
        <v>3633476</v>
      </c>
    </row>
    <row r="267" spans="1:4">
      <c r="A267" t="s">
        <v>49</v>
      </c>
      <c r="B267" t="s">
        <v>57</v>
      </c>
      <c r="C267">
        <v>2015</v>
      </c>
      <c r="D267" s="99">
        <v>3704151</v>
      </c>
    </row>
    <row r="268" spans="1:4">
      <c r="A268" t="s">
        <v>49</v>
      </c>
      <c r="B268" t="s">
        <v>57</v>
      </c>
      <c r="C268">
        <v>2016</v>
      </c>
      <c r="D268" s="99">
        <v>3752132</v>
      </c>
    </row>
    <row r="269" spans="1:4">
      <c r="A269" t="s">
        <v>49</v>
      </c>
      <c r="B269" t="s">
        <v>57</v>
      </c>
      <c r="C269">
        <v>2017</v>
      </c>
      <c r="D269" s="99">
        <v>3806566</v>
      </c>
    </row>
    <row r="270" spans="1:4">
      <c r="A270" t="s">
        <v>49</v>
      </c>
      <c r="B270" t="s">
        <v>57</v>
      </c>
      <c r="C270">
        <v>2018</v>
      </c>
      <c r="D270" s="99">
        <v>3863312</v>
      </c>
    </row>
    <row r="271" spans="1:4">
      <c r="A271" t="s">
        <v>49</v>
      </c>
      <c r="B271" t="s">
        <v>57</v>
      </c>
      <c r="C271">
        <v>2019</v>
      </c>
      <c r="D271" s="99">
        <v>3909443</v>
      </c>
    </row>
    <row r="272" spans="1:4">
      <c r="A272" t="s">
        <v>49</v>
      </c>
      <c r="B272" t="s">
        <v>58</v>
      </c>
      <c r="C272">
        <v>2014</v>
      </c>
      <c r="D272" s="99">
        <v>3566649</v>
      </c>
    </row>
    <row r="273" spans="1:4">
      <c r="A273" t="s">
        <v>49</v>
      </c>
      <c r="B273" t="s">
        <v>58</v>
      </c>
      <c r="C273">
        <v>2015</v>
      </c>
      <c r="D273" s="99">
        <v>3635903</v>
      </c>
    </row>
    <row r="274" spans="1:4">
      <c r="A274" t="s">
        <v>49</v>
      </c>
      <c r="B274" t="s">
        <v>58</v>
      </c>
      <c r="C274">
        <v>2016</v>
      </c>
      <c r="D274" s="99">
        <v>3705674</v>
      </c>
    </row>
    <row r="275" spans="1:4">
      <c r="A275" t="s">
        <v>49</v>
      </c>
      <c r="B275" t="s">
        <v>58</v>
      </c>
      <c r="C275">
        <v>2017</v>
      </c>
      <c r="D275" s="99">
        <v>3752921</v>
      </c>
    </row>
    <row r="276" spans="1:4">
      <c r="A276" t="s">
        <v>49</v>
      </c>
      <c r="B276" t="s">
        <v>58</v>
      </c>
      <c r="C276">
        <v>2018</v>
      </c>
      <c r="D276" s="99">
        <v>3807090</v>
      </c>
    </row>
    <row r="277" spans="1:4">
      <c r="A277" t="s">
        <v>49</v>
      </c>
      <c r="B277" t="s">
        <v>58</v>
      </c>
      <c r="C277">
        <v>2019</v>
      </c>
      <c r="D277" s="99">
        <v>3859603</v>
      </c>
    </row>
    <row r="278" spans="1:4" hidden="1">
      <c r="A278" t="s">
        <v>50</v>
      </c>
      <c r="B278" t="s">
        <v>57</v>
      </c>
      <c r="C278">
        <v>2014</v>
      </c>
      <c r="D278" s="99">
        <v>2049454</v>
      </c>
    </row>
    <row r="279" spans="1:4" hidden="1">
      <c r="A279" t="s">
        <v>50</v>
      </c>
      <c r="B279" t="s">
        <v>57</v>
      </c>
      <c r="C279">
        <v>2015</v>
      </c>
      <c r="D279" s="99">
        <v>2094801.6</v>
      </c>
    </row>
    <row r="280" spans="1:4" hidden="1">
      <c r="A280" t="s">
        <v>50</v>
      </c>
      <c r="B280" t="s">
        <v>57</v>
      </c>
      <c r="C280">
        <v>2016</v>
      </c>
      <c r="D280" s="99">
        <v>2110301</v>
      </c>
    </row>
    <row r="281" spans="1:4" hidden="1">
      <c r="A281" t="s">
        <v>50</v>
      </c>
      <c r="B281" t="s">
        <v>57</v>
      </c>
      <c r="C281">
        <v>2017</v>
      </c>
      <c r="D281" s="99">
        <v>2135238</v>
      </c>
    </row>
    <row r="282" spans="1:4" hidden="1">
      <c r="A282" t="s">
        <v>50</v>
      </c>
      <c r="B282" t="s">
        <v>57</v>
      </c>
      <c r="C282">
        <v>2018</v>
      </c>
      <c r="D282" s="99">
        <v>2182142</v>
      </c>
    </row>
    <row r="283" spans="1:4" hidden="1">
      <c r="A283" t="s">
        <v>50</v>
      </c>
      <c r="B283" t="s">
        <v>57</v>
      </c>
      <c r="C283">
        <v>2019</v>
      </c>
      <c r="D283" s="99">
        <v>2209086</v>
      </c>
    </row>
    <row r="284" spans="1:4" hidden="1">
      <c r="A284" t="s">
        <v>50</v>
      </c>
      <c r="B284" t="s">
        <v>58</v>
      </c>
      <c r="C284">
        <v>2014</v>
      </c>
      <c r="D284" s="99">
        <v>2025040</v>
      </c>
    </row>
    <row r="285" spans="1:4" hidden="1">
      <c r="A285" t="s">
        <v>50</v>
      </c>
      <c r="B285" t="s">
        <v>58</v>
      </c>
      <c r="C285">
        <v>2015</v>
      </c>
      <c r="D285" s="99">
        <v>2068242</v>
      </c>
    </row>
    <row r="286" spans="1:4" hidden="1">
      <c r="A286" t="s">
        <v>50</v>
      </c>
      <c r="B286" t="s">
        <v>58</v>
      </c>
      <c r="C286">
        <v>2016</v>
      </c>
      <c r="D286" s="99">
        <v>2080547</v>
      </c>
    </row>
    <row r="287" spans="1:4" hidden="1">
      <c r="A287" t="s">
        <v>50</v>
      </c>
      <c r="B287" t="s">
        <v>58</v>
      </c>
      <c r="C287">
        <v>2017</v>
      </c>
      <c r="D287" s="99">
        <v>2110021</v>
      </c>
    </row>
    <row r="288" spans="1:4" hidden="1">
      <c r="A288" t="s">
        <v>50</v>
      </c>
      <c r="B288" t="s">
        <v>58</v>
      </c>
      <c r="C288">
        <v>2018</v>
      </c>
      <c r="D288" s="99">
        <v>2135300</v>
      </c>
    </row>
    <row r="289" spans="1:4" hidden="1">
      <c r="A289" t="s">
        <v>50</v>
      </c>
      <c r="B289" t="s">
        <v>58</v>
      </c>
      <c r="C289">
        <v>2019</v>
      </c>
      <c r="D289" s="99">
        <v>2182286</v>
      </c>
    </row>
    <row r="290" spans="1:4" hidden="1">
      <c r="A290" t="s">
        <v>51</v>
      </c>
      <c r="B290" t="s">
        <v>57</v>
      </c>
      <c r="C290">
        <v>2014</v>
      </c>
      <c r="D290" s="99">
        <v>852771</v>
      </c>
    </row>
    <row r="291" spans="1:4" hidden="1">
      <c r="A291" t="s">
        <v>51</v>
      </c>
      <c r="B291" t="s">
        <v>57</v>
      </c>
      <c r="C291">
        <v>2015</v>
      </c>
      <c r="D291" s="99">
        <v>855107</v>
      </c>
    </row>
    <row r="292" spans="1:4" hidden="1">
      <c r="A292" t="s">
        <v>51</v>
      </c>
      <c r="B292" t="s">
        <v>57</v>
      </c>
      <c r="C292">
        <v>2016</v>
      </c>
      <c r="D292" s="99">
        <v>862185</v>
      </c>
    </row>
    <row r="293" spans="1:4" hidden="1">
      <c r="A293" t="s">
        <v>51</v>
      </c>
      <c r="B293" t="s">
        <v>57</v>
      </c>
      <c r="C293">
        <v>2017</v>
      </c>
      <c r="D293" s="99">
        <v>891771</v>
      </c>
    </row>
    <row r="294" spans="1:4" hidden="1">
      <c r="A294" t="s">
        <v>51</v>
      </c>
      <c r="B294" t="s">
        <v>57</v>
      </c>
      <c r="C294">
        <v>2018</v>
      </c>
      <c r="D294" s="99">
        <v>897007</v>
      </c>
    </row>
    <row r="295" spans="1:4" hidden="1">
      <c r="A295" t="s">
        <v>51</v>
      </c>
      <c r="B295" t="s">
        <v>57</v>
      </c>
      <c r="C295">
        <v>2019</v>
      </c>
      <c r="D295" s="99">
        <v>906795</v>
      </c>
    </row>
    <row r="296" spans="1:4" hidden="1">
      <c r="A296" t="s">
        <v>51</v>
      </c>
      <c r="B296" t="s">
        <v>58</v>
      </c>
      <c r="C296">
        <v>2014</v>
      </c>
      <c r="D296" s="99">
        <v>850762</v>
      </c>
    </row>
    <row r="297" spans="1:4" hidden="1">
      <c r="A297" t="s">
        <v>51</v>
      </c>
      <c r="B297" t="s">
        <v>58</v>
      </c>
      <c r="C297">
        <v>2015</v>
      </c>
      <c r="D297" s="99">
        <v>852771</v>
      </c>
    </row>
    <row r="298" spans="1:4" hidden="1">
      <c r="A298" t="s">
        <v>51</v>
      </c>
      <c r="B298" t="s">
        <v>58</v>
      </c>
      <c r="C298">
        <v>2016</v>
      </c>
      <c r="D298" s="99">
        <v>855108</v>
      </c>
    </row>
    <row r="299" spans="1:4" hidden="1">
      <c r="A299" t="s">
        <v>51</v>
      </c>
      <c r="B299" t="s">
        <v>58</v>
      </c>
      <c r="C299">
        <v>2017</v>
      </c>
      <c r="D299" s="99">
        <v>864829</v>
      </c>
    </row>
    <row r="300" spans="1:4" hidden="1">
      <c r="A300" t="s">
        <v>51</v>
      </c>
      <c r="B300" t="s">
        <v>58</v>
      </c>
      <c r="C300">
        <v>2018</v>
      </c>
      <c r="D300" s="99">
        <v>891785</v>
      </c>
    </row>
    <row r="301" spans="1:4" hidden="1">
      <c r="A301" t="s">
        <v>51</v>
      </c>
      <c r="B301" t="s">
        <v>58</v>
      </c>
      <c r="C301">
        <v>2019</v>
      </c>
      <c r="D301" s="99">
        <v>897030</v>
      </c>
    </row>
    <row r="302" spans="1:4" hidden="1">
      <c r="A302" t="s">
        <v>52</v>
      </c>
      <c r="B302" t="s">
        <v>57</v>
      </c>
      <c r="C302">
        <v>2014</v>
      </c>
      <c r="D302" s="99">
        <v>281886</v>
      </c>
    </row>
    <row r="303" spans="1:4" hidden="1">
      <c r="A303" t="s">
        <v>52</v>
      </c>
      <c r="B303" t="s">
        <v>57</v>
      </c>
      <c r="C303">
        <v>2015</v>
      </c>
      <c r="D303" s="99">
        <v>284263</v>
      </c>
    </row>
    <row r="304" spans="1:4" hidden="1">
      <c r="A304" t="s">
        <v>52</v>
      </c>
      <c r="B304" t="s">
        <v>57</v>
      </c>
      <c r="C304">
        <v>2016</v>
      </c>
      <c r="D304" s="99">
        <v>286386</v>
      </c>
    </row>
    <row r="305" spans="1:4" hidden="1">
      <c r="A305" t="s">
        <v>52</v>
      </c>
      <c r="B305" t="s">
        <v>57</v>
      </c>
      <c r="C305">
        <v>2017</v>
      </c>
      <c r="D305" s="99">
        <v>288918</v>
      </c>
    </row>
    <row r="306" spans="1:4" hidden="1">
      <c r="A306" t="s">
        <v>52</v>
      </c>
      <c r="B306" t="s">
        <v>57</v>
      </c>
      <c r="C306">
        <v>2018</v>
      </c>
      <c r="D306" s="99">
        <v>287094</v>
      </c>
    </row>
    <row r="307" spans="1:4" hidden="1">
      <c r="A307" t="s">
        <v>52</v>
      </c>
      <c r="B307" t="s">
        <v>57</v>
      </c>
      <c r="C307">
        <v>2019</v>
      </c>
      <c r="D307" s="99">
        <v>289922</v>
      </c>
    </row>
    <row r="308" spans="1:4" hidden="1">
      <c r="A308" t="s">
        <v>52</v>
      </c>
      <c r="B308" t="s">
        <v>58</v>
      </c>
      <c r="C308">
        <v>2014</v>
      </c>
      <c r="D308" s="99">
        <v>279617</v>
      </c>
    </row>
    <row r="309" spans="1:4" hidden="1">
      <c r="A309" t="s">
        <v>52</v>
      </c>
      <c r="B309" t="s">
        <v>58</v>
      </c>
      <c r="C309">
        <v>2015</v>
      </c>
      <c r="D309" s="99">
        <v>281857</v>
      </c>
    </row>
    <row r="310" spans="1:4" hidden="1">
      <c r="A310" t="s">
        <v>52</v>
      </c>
      <c r="B310" t="s">
        <v>58</v>
      </c>
      <c r="C310">
        <v>2016</v>
      </c>
      <c r="D310" s="99">
        <v>284263</v>
      </c>
    </row>
    <row r="311" spans="1:4" hidden="1">
      <c r="A311" t="s">
        <v>52</v>
      </c>
      <c r="B311" t="s">
        <v>58</v>
      </c>
      <c r="C311">
        <v>2017</v>
      </c>
      <c r="D311" s="99">
        <v>286386</v>
      </c>
    </row>
    <row r="312" spans="1:4" hidden="1">
      <c r="A312" t="s">
        <v>52</v>
      </c>
      <c r="B312" t="s">
        <v>58</v>
      </c>
      <c r="C312">
        <v>2018</v>
      </c>
      <c r="D312" s="99">
        <v>284823</v>
      </c>
    </row>
    <row r="313" spans="1:4" hidden="1">
      <c r="A313" t="s">
        <v>52</v>
      </c>
      <c r="B313" t="s">
        <v>58</v>
      </c>
      <c r="C313">
        <v>2019</v>
      </c>
      <c r="D313" s="99">
        <v>287095</v>
      </c>
    </row>
    <row r="314" spans="1:4" hidden="1">
      <c r="A314" t="s">
        <v>53</v>
      </c>
      <c r="B314" t="s">
        <v>57</v>
      </c>
      <c r="C314">
        <v>2014</v>
      </c>
      <c r="D314" s="99">
        <v>2737901</v>
      </c>
    </row>
    <row r="315" spans="1:4" hidden="1">
      <c r="A315" t="s">
        <v>53</v>
      </c>
      <c r="B315" t="s">
        <v>57</v>
      </c>
      <c r="C315">
        <v>2015</v>
      </c>
      <c r="D315" s="99">
        <v>2775845</v>
      </c>
    </row>
    <row r="316" spans="1:4" hidden="1">
      <c r="A316" t="s">
        <v>53</v>
      </c>
      <c r="B316" t="s">
        <v>57</v>
      </c>
      <c r="C316">
        <v>2016</v>
      </c>
      <c r="D316" s="99">
        <v>2815766</v>
      </c>
    </row>
    <row r="317" spans="1:4" hidden="1">
      <c r="A317" t="s">
        <v>53</v>
      </c>
      <c r="B317" t="s">
        <v>57</v>
      </c>
      <c r="C317">
        <v>2017</v>
      </c>
      <c r="D317" s="99">
        <v>2864041</v>
      </c>
    </row>
    <row r="318" spans="1:4" hidden="1">
      <c r="A318" t="s">
        <v>53</v>
      </c>
      <c r="B318" t="s">
        <v>57</v>
      </c>
      <c r="C318">
        <v>2018</v>
      </c>
      <c r="D318" s="99">
        <v>2916094</v>
      </c>
    </row>
    <row r="319" spans="1:4" hidden="1">
      <c r="A319" t="s">
        <v>53</v>
      </c>
      <c r="B319" t="s">
        <v>57</v>
      </c>
      <c r="C319">
        <v>2019</v>
      </c>
      <c r="D319" s="99">
        <v>2972562</v>
      </c>
    </row>
    <row r="320" spans="1:4" hidden="1">
      <c r="A320" t="s">
        <v>53</v>
      </c>
      <c r="B320" t="s">
        <v>58</v>
      </c>
      <c r="C320">
        <v>2014</v>
      </c>
      <c r="D320" s="99">
        <v>2707338</v>
      </c>
    </row>
    <row r="321" spans="1:4" hidden="1">
      <c r="A321" t="s">
        <v>53</v>
      </c>
      <c r="B321" t="s">
        <v>58</v>
      </c>
      <c r="C321">
        <v>2015</v>
      </c>
      <c r="D321" s="99">
        <v>2737901</v>
      </c>
    </row>
    <row r="322" spans="1:4" hidden="1">
      <c r="A322" t="s">
        <v>53</v>
      </c>
      <c r="B322" t="s">
        <v>58</v>
      </c>
      <c r="C322">
        <v>2016</v>
      </c>
      <c r="D322" s="99">
        <v>2776075</v>
      </c>
    </row>
    <row r="323" spans="1:4" hidden="1">
      <c r="A323" t="s">
        <v>53</v>
      </c>
      <c r="B323" t="s">
        <v>58</v>
      </c>
      <c r="C323">
        <v>2017</v>
      </c>
      <c r="D323" s="99">
        <v>2815766</v>
      </c>
    </row>
    <row r="324" spans="1:4" hidden="1">
      <c r="A324" t="s">
        <v>53</v>
      </c>
      <c r="B324" t="s">
        <v>58</v>
      </c>
      <c r="C324">
        <v>2018</v>
      </c>
      <c r="D324" s="99">
        <v>2864200</v>
      </c>
    </row>
    <row r="325" spans="1:4" hidden="1">
      <c r="A325" t="s">
        <v>53</v>
      </c>
      <c r="B325" t="s">
        <v>58</v>
      </c>
      <c r="C325">
        <v>2019</v>
      </c>
      <c r="D325" s="99">
        <v>2916769</v>
      </c>
    </row>
    <row r="326" spans="1:4" hidden="1">
      <c r="A326" t="s">
        <v>33</v>
      </c>
      <c r="B326" t="s">
        <v>23</v>
      </c>
      <c r="C326">
        <v>2014</v>
      </c>
      <c r="D326" s="98">
        <v>0</v>
      </c>
    </row>
    <row r="327" spans="1:4" hidden="1">
      <c r="A327" t="s">
        <v>33</v>
      </c>
      <c r="B327" t="s">
        <v>23</v>
      </c>
      <c r="C327">
        <v>2015</v>
      </c>
      <c r="D327" s="98">
        <v>85917306.650000006</v>
      </c>
    </row>
    <row r="328" spans="1:4" hidden="1">
      <c r="A328" t="s">
        <v>33</v>
      </c>
      <c r="B328" t="s">
        <v>23</v>
      </c>
      <c r="C328">
        <v>2016</v>
      </c>
      <c r="D328" s="98">
        <v>78740427.819999993</v>
      </c>
    </row>
    <row r="329" spans="1:4" hidden="1">
      <c r="A329" t="s">
        <v>33</v>
      </c>
      <c r="B329" t="s">
        <v>23</v>
      </c>
      <c r="C329">
        <v>2017</v>
      </c>
      <c r="D329" s="98">
        <v>62685872.390000001</v>
      </c>
    </row>
    <row r="330" spans="1:4" hidden="1">
      <c r="A330" t="s">
        <v>33</v>
      </c>
      <c r="B330" t="s">
        <v>23</v>
      </c>
      <c r="C330">
        <v>2018</v>
      </c>
      <c r="D330" s="98">
        <v>44229195.530000001</v>
      </c>
    </row>
    <row r="331" spans="1:4" hidden="1">
      <c r="A331" t="s">
        <v>33</v>
      </c>
      <c r="B331" t="s">
        <v>23</v>
      </c>
      <c r="C331">
        <v>2019</v>
      </c>
      <c r="D331" s="98">
        <v>0</v>
      </c>
    </row>
    <row r="332" spans="1:4" hidden="1">
      <c r="A332" t="s">
        <v>33</v>
      </c>
      <c r="B332" t="s">
        <v>25</v>
      </c>
      <c r="C332">
        <v>2015</v>
      </c>
      <c r="D332" s="98">
        <v>0</v>
      </c>
    </row>
    <row r="333" spans="1:4" hidden="1">
      <c r="A333" t="s">
        <v>33</v>
      </c>
      <c r="B333" t="s">
        <v>25</v>
      </c>
      <c r="C333">
        <v>2016</v>
      </c>
      <c r="D333" s="98">
        <v>0</v>
      </c>
    </row>
    <row r="334" spans="1:4" hidden="1">
      <c r="A334" t="s">
        <v>33</v>
      </c>
      <c r="B334" t="s">
        <v>25</v>
      </c>
      <c r="C334">
        <v>2017</v>
      </c>
      <c r="D334" s="98">
        <v>0</v>
      </c>
    </row>
    <row r="335" spans="1:4" hidden="1">
      <c r="A335" t="s">
        <v>33</v>
      </c>
      <c r="B335" t="s">
        <v>25</v>
      </c>
      <c r="C335">
        <v>2018</v>
      </c>
      <c r="D335" s="98">
        <v>0</v>
      </c>
    </row>
    <row r="336" spans="1:4" hidden="1">
      <c r="A336" t="s">
        <v>33</v>
      </c>
      <c r="B336" t="s">
        <v>25</v>
      </c>
      <c r="C336">
        <v>2019</v>
      </c>
      <c r="D336" s="98">
        <v>0</v>
      </c>
    </row>
    <row r="337" spans="1:4" hidden="1">
      <c r="A337" t="s">
        <v>33</v>
      </c>
      <c r="B337" t="s">
        <v>27</v>
      </c>
      <c r="C337">
        <v>2014</v>
      </c>
      <c r="D337" s="98">
        <v>3671707</v>
      </c>
    </row>
    <row r="338" spans="1:4" hidden="1">
      <c r="A338" t="s">
        <v>33</v>
      </c>
      <c r="B338" t="s">
        <v>27</v>
      </c>
      <c r="C338">
        <v>2015</v>
      </c>
      <c r="D338" s="98">
        <v>1023800</v>
      </c>
    </row>
    <row r="339" spans="1:4" hidden="1">
      <c r="A339" t="s">
        <v>33</v>
      </c>
      <c r="B339" t="s">
        <v>27</v>
      </c>
      <c r="C339">
        <v>2016</v>
      </c>
      <c r="D339" s="98">
        <v>3687897.1639999999</v>
      </c>
    </row>
    <row r="340" spans="1:4" hidden="1">
      <c r="A340" t="s">
        <v>33</v>
      </c>
      <c r="B340" t="s">
        <v>27</v>
      </c>
      <c r="C340">
        <v>2017</v>
      </c>
      <c r="D340" s="98">
        <v>1053623.1880000001</v>
      </c>
    </row>
    <row r="341" spans="1:4" hidden="1">
      <c r="A341" t="s">
        <v>33</v>
      </c>
      <c r="B341" t="s">
        <v>27</v>
      </c>
      <c r="C341">
        <v>2018</v>
      </c>
      <c r="D341" s="98">
        <v>1074154.5900000001</v>
      </c>
    </row>
    <row r="342" spans="1:4" hidden="1">
      <c r="A342" t="s">
        <v>33</v>
      </c>
      <c r="B342" t="s">
        <v>27</v>
      </c>
      <c r="C342">
        <v>2019</v>
      </c>
      <c r="D342" s="98">
        <v>1100149.1299999999</v>
      </c>
    </row>
    <row r="343" spans="1:4" hidden="1">
      <c r="A343" t="s">
        <v>33</v>
      </c>
      <c r="B343" t="s">
        <v>26</v>
      </c>
      <c r="C343">
        <v>2015</v>
      </c>
      <c r="D343" s="98">
        <v>0</v>
      </c>
    </row>
    <row r="344" spans="1:4" hidden="1">
      <c r="A344" t="s">
        <v>33</v>
      </c>
      <c r="B344" t="s">
        <v>26</v>
      </c>
      <c r="C344">
        <v>2016</v>
      </c>
      <c r="D344" s="98">
        <v>0</v>
      </c>
    </row>
    <row r="345" spans="1:4" hidden="1">
      <c r="A345" t="s">
        <v>33</v>
      </c>
      <c r="B345" t="s">
        <v>26</v>
      </c>
      <c r="C345">
        <v>2017</v>
      </c>
      <c r="D345" s="98">
        <v>0</v>
      </c>
    </row>
    <row r="346" spans="1:4" hidden="1">
      <c r="A346" t="s">
        <v>33</v>
      </c>
      <c r="B346" t="s">
        <v>26</v>
      </c>
      <c r="C346">
        <v>2018</v>
      </c>
      <c r="D346" s="98">
        <v>0</v>
      </c>
    </row>
    <row r="347" spans="1:4" hidden="1">
      <c r="A347" t="s">
        <v>33</v>
      </c>
      <c r="B347" t="s">
        <v>26</v>
      </c>
      <c r="C347">
        <v>2019</v>
      </c>
      <c r="D347" s="98">
        <v>0</v>
      </c>
    </row>
    <row r="348" spans="1:4" hidden="1">
      <c r="A348" t="s">
        <v>33</v>
      </c>
      <c r="B348" t="s">
        <v>24</v>
      </c>
      <c r="C348">
        <v>2014</v>
      </c>
      <c r="D348" s="98">
        <v>0</v>
      </c>
    </row>
    <row r="349" spans="1:4" hidden="1">
      <c r="A349" t="s">
        <v>33</v>
      </c>
      <c r="B349" t="s">
        <v>24</v>
      </c>
      <c r="C349">
        <v>2015</v>
      </c>
      <c r="D349" s="98">
        <v>0</v>
      </c>
    </row>
    <row r="350" spans="1:4" hidden="1">
      <c r="A350" t="s">
        <v>33</v>
      </c>
      <c r="B350" t="s">
        <v>24</v>
      </c>
      <c r="C350">
        <v>2016</v>
      </c>
      <c r="D350" s="98">
        <v>0</v>
      </c>
    </row>
    <row r="351" spans="1:4" hidden="1">
      <c r="A351" t="s">
        <v>33</v>
      </c>
      <c r="B351" t="s">
        <v>24</v>
      </c>
      <c r="C351">
        <v>2017</v>
      </c>
      <c r="D351" s="98">
        <v>0</v>
      </c>
    </row>
    <row r="352" spans="1:4" hidden="1">
      <c r="A352" t="s">
        <v>33</v>
      </c>
      <c r="B352" t="s">
        <v>24</v>
      </c>
      <c r="C352">
        <v>2018</v>
      </c>
      <c r="D352" s="98">
        <v>0</v>
      </c>
    </row>
    <row r="353" spans="1:4" hidden="1">
      <c r="A353" t="s">
        <v>33</v>
      </c>
      <c r="B353" t="s">
        <v>24</v>
      </c>
      <c r="C353">
        <v>2019</v>
      </c>
      <c r="D353" s="98">
        <v>0</v>
      </c>
    </row>
    <row r="354" spans="1:4" hidden="1">
      <c r="A354" t="s">
        <v>34</v>
      </c>
      <c r="B354" t="s">
        <v>23</v>
      </c>
      <c r="C354">
        <v>2014</v>
      </c>
      <c r="D354" s="98">
        <v>-4546519.949</v>
      </c>
    </row>
    <row r="355" spans="1:4" hidden="1">
      <c r="A355" t="s">
        <v>34</v>
      </c>
      <c r="B355" t="s">
        <v>23</v>
      </c>
      <c r="C355">
        <v>2015</v>
      </c>
      <c r="D355" s="98">
        <v>-5048506.9740000004</v>
      </c>
    </row>
    <row r="356" spans="1:4" hidden="1">
      <c r="A356" t="s">
        <v>34</v>
      </c>
      <c r="B356" t="s">
        <v>23</v>
      </c>
      <c r="C356">
        <v>2016</v>
      </c>
      <c r="D356" s="98">
        <v>5106884.9189999998</v>
      </c>
    </row>
    <row r="357" spans="1:4" hidden="1">
      <c r="A357" t="s">
        <v>34</v>
      </c>
      <c r="B357" t="s">
        <v>23</v>
      </c>
      <c r="C357">
        <v>2017</v>
      </c>
      <c r="D357" s="98">
        <v>5225521.932</v>
      </c>
    </row>
    <row r="358" spans="1:4" hidden="1">
      <c r="A358" t="s">
        <v>34</v>
      </c>
      <c r="B358" t="s">
        <v>23</v>
      </c>
      <c r="C358">
        <v>2018</v>
      </c>
      <c r="D358" s="98">
        <v>5390696.9800000004</v>
      </c>
    </row>
    <row r="359" spans="1:4" hidden="1">
      <c r="A359" t="s">
        <v>34</v>
      </c>
      <c r="B359" t="s">
        <v>23</v>
      </c>
      <c r="C359">
        <v>2019</v>
      </c>
      <c r="D359" s="98">
        <v>5626245.7170000002</v>
      </c>
    </row>
    <row r="360" spans="1:4" hidden="1">
      <c r="A360" t="s">
        <v>34</v>
      </c>
      <c r="B360" t="s">
        <v>25</v>
      </c>
      <c r="C360">
        <v>2014</v>
      </c>
      <c r="D360" s="98">
        <v>2053479.3829999999</v>
      </c>
    </row>
    <row r="361" spans="1:4" hidden="1">
      <c r="A361" t="s">
        <v>34</v>
      </c>
      <c r="B361" t="s">
        <v>25</v>
      </c>
      <c r="C361">
        <v>2015</v>
      </c>
      <c r="D361" s="98">
        <v>1961458.567</v>
      </c>
    </row>
    <row r="362" spans="1:4" hidden="1">
      <c r="A362" t="s">
        <v>34</v>
      </c>
      <c r="B362" t="s">
        <v>25</v>
      </c>
      <c r="C362">
        <v>2016</v>
      </c>
      <c r="D362" s="98">
        <v>1827679.409</v>
      </c>
    </row>
    <row r="363" spans="1:4" hidden="1">
      <c r="A363" t="s">
        <v>34</v>
      </c>
      <c r="B363" t="s">
        <v>25</v>
      </c>
      <c r="C363">
        <v>2017</v>
      </c>
      <c r="D363" s="98">
        <v>3416406.1540000001</v>
      </c>
    </row>
    <row r="364" spans="1:4" hidden="1">
      <c r="A364" t="s">
        <v>34</v>
      </c>
      <c r="B364" t="s">
        <v>25</v>
      </c>
      <c r="C364">
        <v>2018</v>
      </c>
      <c r="D364" s="98">
        <v>748011.43110000005</v>
      </c>
    </row>
    <row r="365" spans="1:4" hidden="1">
      <c r="A365" t="s">
        <v>34</v>
      </c>
      <c r="B365" t="s">
        <v>25</v>
      </c>
      <c r="C365">
        <v>2019</v>
      </c>
      <c r="D365" s="98">
        <v>1525096.216</v>
      </c>
    </row>
    <row r="366" spans="1:4" hidden="1">
      <c r="A366" t="s">
        <v>34</v>
      </c>
      <c r="B366" t="s">
        <v>27</v>
      </c>
      <c r="C366">
        <v>2014</v>
      </c>
      <c r="D366" s="98">
        <v>0</v>
      </c>
    </row>
    <row r="367" spans="1:4" hidden="1">
      <c r="A367" t="s">
        <v>34</v>
      </c>
      <c r="B367" t="s">
        <v>27</v>
      </c>
      <c r="C367">
        <v>2015</v>
      </c>
      <c r="D367" s="98">
        <v>0</v>
      </c>
    </row>
    <row r="368" spans="1:4" hidden="1">
      <c r="A368" t="s">
        <v>34</v>
      </c>
      <c r="B368" t="s">
        <v>27</v>
      </c>
      <c r="C368">
        <v>2016</v>
      </c>
      <c r="D368" s="98">
        <v>0</v>
      </c>
    </row>
    <row r="369" spans="1:4" hidden="1">
      <c r="A369" t="s">
        <v>34</v>
      </c>
      <c r="B369" t="s">
        <v>27</v>
      </c>
      <c r="C369">
        <v>2017</v>
      </c>
      <c r="D369" s="98">
        <v>0</v>
      </c>
    </row>
    <row r="370" spans="1:4" hidden="1">
      <c r="A370" t="s">
        <v>34</v>
      </c>
      <c r="B370" t="s">
        <v>27</v>
      </c>
      <c r="C370">
        <v>2018</v>
      </c>
      <c r="D370" s="98">
        <v>0</v>
      </c>
    </row>
    <row r="371" spans="1:4" hidden="1">
      <c r="A371" t="s">
        <v>34</v>
      </c>
      <c r="B371" t="s">
        <v>27</v>
      </c>
      <c r="C371">
        <v>2019</v>
      </c>
      <c r="D371" s="98">
        <v>0</v>
      </c>
    </row>
    <row r="372" spans="1:4" hidden="1">
      <c r="A372" t="s">
        <v>34</v>
      </c>
      <c r="B372" t="s">
        <v>26</v>
      </c>
      <c r="C372">
        <v>2014</v>
      </c>
      <c r="D372" s="98">
        <v>-7759421.7249999996</v>
      </c>
    </row>
    <row r="373" spans="1:4" hidden="1">
      <c r="A373" t="s">
        <v>34</v>
      </c>
      <c r="B373" t="s">
        <v>26</v>
      </c>
      <c r="C373">
        <v>2015</v>
      </c>
      <c r="D373" s="98">
        <v>-8616149.3039999995</v>
      </c>
    </row>
    <row r="374" spans="1:4" hidden="1">
      <c r="A374" t="s">
        <v>34</v>
      </c>
      <c r="B374" t="s">
        <v>26</v>
      </c>
      <c r="C374">
        <v>2016</v>
      </c>
      <c r="D374" s="98">
        <v>-3081600.2960000001</v>
      </c>
    </row>
    <row r="375" spans="1:4" hidden="1">
      <c r="A375" t="s">
        <v>34</v>
      </c>
      <c r="B375" t="s">
        <v>26</v>
      </c>
      <c r="C375">
        <v>2017</v>
      </c>
      <c r="D375" s="98">
        <v>-3153188.3309999998</v>
      </c>
    </row>
    <row r="376" spans="1:4" hidden="1">
      <c r="A376" t="s">
        <v>34</v>
      </c>
      <c r="B376" t="s">
        <v>26</v>
      </c>
      <c r="C376">
        <v>2018</v>
      </c>
      <c r="D376" s="98">
        <v>-3252858.3810000001</v>
      </c>
    </row>
    <row r="377" spans="1:4" hidden="1">
      <c r="A377" t="s">
        <v>34</v>
      </c>
      <c r="B377" t="s">
        <v>26</v>
      </c>
      <c r="C377">
        <v>2019</v>
      </c>
      <c r="D377" s="98">
        <v>-3394993.375</v>
      </c>
    </row>
    <row r="378" spans="1:4" hidden="1">
      <c r="A378" t="s">
        <v>34</v>
      </c>
      <c r="B378" t="s">
        <v>24</v>
      </c>
      <c r="C378">
        <v>2014</v>
      </c>
      <c r="D378" s="98">
        <v>37720249.689999998</v>
      </c>
    </row>
    <row r="379" spans="1:4" hidden="1">
      <c r="A379" t="s">
        <v>34</v>
      </c>
      <c r="B379" t="s">
        <v>24</v>
      </c>
      <c r="C379">
        <v>2015</v>
      </c>
      <c r="D379" s="98">
        <v>29092276.890000001</v>
      </c>
    </row>
    <row r="380" spans="1:4" hidden="1">
      <c r="A380" t="s">
        <v>34</v>
      </c>
      <c r="B380" t="s">
        <v>24</v>
      </c>
      <c r="C380">
        <v>2016</v>
      </c>
      <c r="D380" s="98">
        <v>19075227.82</v>
      </c>
    </row>
    <row r="381" spans="1:4" hidden="1">
      <c r="A381" t="s">
        <v>34</v>
      </c>
      <c r="B381" t="s">
        <v>24</v>
      </c>
      <c r="C381">
        <v>2017</v>
      </c>
      <c r="D381" s="98">
        <v>40187487.43</v>
      </c>
    </row>
    <row r="382" spans="1:4" hidden="1">
      <c r="A382" t="s">
        <v>34</v>
      </c>
      <c r="B382" t="s">
        <v>24</v>
      </c>
      <c r="C382">
        <v>2018</v>
      </c>
      <c r="D382" s="98">
        <v>-517150.94339999999</v>
      </c>
    </row>
    <row r="383" spans="1:4" hidden="1">
      <c r="A383" t="s">
        <v>34</v>
      </c>
      <c r="B383" t="s">
        <v>24</v>
      </c>
      <c r="C383">
        <v>2019</v>
      </c>
      <c r="D383" s="98">
        <v>9317793.8939999994</v>
      </c>
    </row>
    <row r="384" spans="1:4" hidden="1">
      <c r="A384" t="s">
        <v>53</v>
      </c>
      <c r="B384" t="s">
        <v>23</v>
      </c>
      <c r="C384">
        <v>2014</v>
      </c>
      <c r="D384" s="98">
        <v>4934129.0559999999</v>
      </c>
    </row>
    <row r="385" spans="1:4" hidden="1">
      <c r="A385" t="s">
        <v>53</v>
      </c>
      <c r="B385" t="s">
        <v>23</v>
      </c>
      <c r="C385">
        <v>2015</v>
      </c>
      <c r="D385" s="98">
        <v>13233915.289999999</v>
      </c>
    </row>
    <row r="386" spans="1:4" hidden="1">
      <c r="A386" t="s">
        <v>53</v>
      </c>
      <c r="B386" t="s">
        <v>23</v>
      </c>
      <c r="C386">
        <v>2016</v>
      </c>
      <c r="D386" s="98">
        <v>13109494.68</v>
      </c>
    </row>
    <row r="387" spans="1:4" hidden="1">
      <c r="A387" t="s">
        <v>53</v>
      </c>
      <c r="B387" t="s">
        <v>23</v>
      </c>
      <c r="C387">
        <v>2017</v>
      </c>
      <c r="D387" s="98">
        <v>12981070.119999999</v>
      </c>
    </row>
    <row r="388" spans="1:4" hidden="1">
      <c r="A388" t="s">
        <v>53</v>
      </c>
      <c r="B388" t="s">
        <v>23</v>
      </c>
      <c r="C388">
        <v>2018</v>
      </c>
      <c r="D388" s="98">
        <v>150253.8204</v>
      </c>
    </row>
    <row r="389" spans="1:4" hidden="1">
      <c r="A389" t="s">
        <v>53</v>
      </c>
      <c r="B389" t="s">
        <v>23</v>
      </c>
      <c r="C389">
        <v>2019</v>
      </c>
      <c r="D389" s="98">
        <v>152192.41620000001</v>
      </c>
    </row>
    <row r="390" spans="1:4" hidden="1">
      <c r="A390" t="s">
        <v>53</v>
      </c>
      <c r="B390" t="s">
        <v>27</v>
      </c>
      <c r="C390">
        <v>2014</v>
      </c>
      <c r="D390" s="98">
        <v>0</v>
      </c>
    </row>
    <row r="391" spans="1:4" hidden="1">
      <c r="A391" t="s">
        <v>53</v>
      </c>
      <c r="B391" t="s">
        <v>27</v>
      </c>
      <c r="C391">
        <v>2015</v>
      </c>
      <c r="D391" s="98">
        <v>0</v>
      </c>
    </row>
    <row r="392" spans="1:4" hidden="1">
      <c r="A392" t="s">
        <v>53</v>
      </c>
      <c r="B392" t="s">
        <v>27</v>
      </c>
      <c r="C392">
        <v>2016</v>
      </c>
      <c r="D392" s="98">
        <v>0</v>
      </c>
    </row>
    <row r="393" spans="1:4" hidden="1">
      <c r="A393" t="s">
        <v>53</v>
      </c>
      <c r="B393" t="s">
        <v>27</v>
      </c>
      <c r="C393">
        <v>2017</v>
      </c>
      <c r="D393" s="98">
        <v>0</v>
      </c>
    </row>
    <row r="394" spans="1:4" hidden="1">
      <c r="A394" t="s">
        <v>53</v>
      </c>
      <c r="B394" t="s">
        <v>27</v>
      </c>
      <c r="C394">
        <v>2018</v>
      </c>
      <c r="D394" s="98">
        <v>0</v>
      </c>
    </row>
    <row r="395" spans="1:4" hidden="1">
      <c r="A395" t="s">
        <v>53</v>
      </c>
      <c r="B395" t="s">
        <v>27</v>
      </c>
      <c r="C395">
        <v>2019</v>
      </c>
      <c r="D395" s="98">
        <v>0</v>
      </c>
    </row>
    <row r="396" spans="1:4" hidden="1">
      <c r="A396" t="s">
        <v>53</v>
      </c>
      <c r="B396" t="s">
        <v>24</v>
      </c>
      <c r="C396">
        <v>2014</v>
      </c>
      <c r="D396" s="98">
        <v>8442931</v>
      </c>
    </row>
    <row r="397" spans="1:4" hidden="1">
      <c r="A397" t="s">
        <v>53</v>
      </c>
      <c r="B397" t="s">
        <v>24</v>
      </c>
      <c r="C397">
        <v>2015</v>
      </c>
      <c r="D397" s="98">
        <v>10764845</v>
      </c>
    </row>
    <row r="398" spans="1:4" hidden="1">
      <c r="A398" t="s">
        <v>53</v>
      </c>
      <c r="B398" t="s">
        <v>24</v>
      </c>
      <c r="C398">
        <v>2016</v>
      </c>
      <c r="D398" s="98">
        <v>14929263</v>
      </c>
    </row>
    <row r="399" spans="1:4" hidden="1">
      <c r="A399" t="s">
        <v>53</v>
      </c>
      <c r="B399" t="s">
        <v>24</v>
      </c>
      <c r="C399">
        <v>2017</v>
      </c>
      <c r="D399" s="98">
        <v>7901800.2369999997</v>
      </c>
    </row>
    <row r="400" spans="1:4" hidden="1">
      <c r="A400" t="s">
        <v>53</v>
      </c>
      <c r="B400" t="s">
        <v>24</v>
      </c>
      <c r="C400">
        <v>2018</v>
      </c>
      <c r="D400" s="98">
        <v>9583693.0380000006</v>
      </c>
    </row>
    <row r="401" spans="1:4" hidden="1">
      <c r="A401" t="s">
        <v>53</v>
      </c>
      <c r="B401" t="s">
        <v>24</v>
      </c>
      <c r="C401">
        <v>2019</v>
      </c>
      <c r="D401" s="98">
        <v>6133935.784</v>
      </c>
    </row>
    <row r="402" spans="1:4" hidden="1">
      <c r="A402" t="s">
        <v>35</v>
      </c>
      <c r="B402" t="s">
        <v>23</v>
      </c>
      <c r="C402">
        <v>2014</v>
      </c>
      <c r="D402" s="98">
        <v>-3073000</v>
      </c>
    </row>
    <row r="403" spans="1:4" hidden="1">
      <c r="A403" t="s">
        <v>35</v>
      </c>
      <c r="B403" t="s">
        <v>23</v>
      </c>
      <c r="C403">
        <v>2015</v>
      </c>
      <c r="D403" s="98">
        <v>-3144293.5529999998</v>
      </c>
    </row>
    <row r="404" spans="1:4" hidden="1">
      <c r="A404" t="s">
        <v>35</v>
      </c>
      <c r="B404" t="s">
        <v>23</v>
      </c>
      <c r="C404">
        <v>2016</v>
      </c>
      <c r="D404" s="98">
        <v>-652017</v>
      </c>
    </row>
    <row r="405" spans="1:4" hidden="1">
      <c r="A405" t="s">
        <v>35</v>
      </c>
      <c r="B405" t="s">
        <v>23</v>
      </c>
      <c r="C405">
        <v>2017</v>
      </c>
      <c r="D405" s="98">
        <v>-658735</v>
      </c>
    </row>
    <row r="406" spans="1:4" hidden="1">
      <c r="A406" t="s">
        <v>35</v>
      </c>
      <c r="B406" t="s">
        <v>23</v>
      </c>
      <c r="C406">
        <v>2018</v>
      </c>
      <c r="D406" s="98">
        <v>-671472.78419999999</v>
      </c>
    </row>
    <row r="407" spans="1:4" hidden="1">
      <c r="A407" t="s">
        <v>35</v>
      </c>
      <c r="B407" t="s">
        <v>23</v>
      </c>
      <c r="C407">
        <v>2019</v>
      </c>
      <c r="D407" s="98">
        <v>-685423.89</v>
      </c>
    </row>
    <row r="408" spans="1:4" hidden="1">
      <c r="A408" t="s">
        <v>35</v>
      </c>
      <c r="B408" t="s">
        <v>25</v>
      </c>
      <c r="C408">
        <v>2014</v>
      </c>
      <c r="D408" s="98">
        <v>10000</v>
      </c>
    </row>
    <row r="409" spans="1:4" hidden="1">
      <c r="A409" t="s">
        <v>35</v>
      </c>
      <c r="B409" t="s">
        <v>25</v>
      </c>
      <c r="C409">
        <v>2015</v>
      </c>
      <c r="D409" s="98">
        <v>-65000</v>
      </c>
    </row>
    <row r="410" spans="1:4" hidden="1">
      <c r="A410" t="s">
        <v>35</v>
      </c>
      <c r="B410" t="s">
        <v>25</v>
      </c>
      <c r="C410">
        <v>2016</v>
      </c>
      <c r="D410" s="98">
        <v>-15000</v>
      </c>
    </row>
    <row r="411" spans="1:4" hidden="1">
      <c r="A411" t="s">
        <v>35</v>
      </c>
      <c r="B411" t="s">
        <v>25</v>
      </c>
      <c r="C411">
        <v>2017</v>
      </c>
      <c r="D411" s="98">
        <v>410000</v>
      </c>
    </row>
    <row r="412" spans="1:4" hidden="1">
      <c r="A412" t="s">
        <v>35</v>
      </c>
      <c r="B412" t="s">
        <v>25</v>
      </c>
      <c r="C412">
        <v>2018</v>
      </c>
      <c r="D412" s="98">
        <v>140000</v>
      </c>
    </row>
    <row r="413" spans="1:4" hidden="1">
      <c r="A413" t="s">
        <v>35</v>
      </c>
      <c r="B413" t="s">
        <v>25</v>
      </c>
      <c r="C413">
        <v>2019</v>
      </c>
      <c r="D413" s="98">
        <v>43200</v>
      </c>
    </row>
    <row r="414" spans="1:4" hidden="1">
      <c r="A414" t="s">
        <v>35</v>
      </c>
      <c r="B414" t="s">
        <v>27</v>
      </c>
      <c r="C414">
        <v>2014</v>
      </c>
      <c r="D414" s="98">
        <v>0</v>
      </c>
    </row>
    <row r="415" spans="1:4" hidden="1">
      <c r="A415" t="s">
        <v>35</v>
      </c>
      <c r="B415" t="s">
        <v>27</v>
      </c>
      <c r="C415">
        <v>2015</v>
      </c>
      <c r="D415" s="98">
        <v>0</v>
      </c>
    </row>
    <row r="416" spans="1:4" hidden="1">
      <c r="A416" t="s">
        <v>35</v>
      </c>
      <c r="B416" t="s">
        <v>27</v>
      </c>
      <c r="C416">
        <v>2016</v>
      </c>
      <c r="D416" s="98">
        <v>-292885</v>
      </c>
    </row>
    <row r="417" spans="1:4" hidden="1">
      <c r="A417" t="s">
        <v>35</v>
      </c>
      <c r="B417" t="s">
        <v>27</v>
      </c>
      <c r="C417">
        <v>2017</v>
      </c>
      <c r="D417" s="98">
        <v>-295903</v>
      </c>
    </row>
    <row r="418" spans="1:4" hidden="1">
      <c r="A418" t="s">
        <v>35</v>
      </c>
      <c r="B418" t="s">
        <v>27</v>
      </c>
      <c r="C418">
        <v>2018</v>
      </c>
      <c r="D418" s="98">
        <v>-301624.3996</v>
      </c>
    </row>
    <row r="419" spans="1:4" hidden="1">
      <c r="A419" t="s">
        <v>35</v>
      </c>
      <c r="B419" t="s">
        <v>27</v>
      </c>
      <c r="C419">
        <v>2019</v>
      </c>
      <c r="D419" s="98">
        <v>0</v>
      </c>
    </row>
    <row r="420" spans="1:4" hidden="1">
      <c r="A420" t="s">
        <v>35</v>
      </c>
      <c r="B420" t="s">
        <v>26</v>
      </c>
      <c r="C420">
        <v>2014</v>
      </c>
      <c r="D420" s="98">
        <v>-3098000</v>
      </c>
    </row>
    <row r="421" spans="1:4" hidden="1">
      <c r="A421" t="s">
        <v>35</v>
      </c>
      <c r="B421" t="s">
        <v>26</v>
      </c>
      <c r="C421">
        <v>2015</v>
      </c>
      <c r="D421" s="98">
        <v>-3169501.0419999999</v>
      </c>
    </row>
    <row r="422" spans="1:4" hidden="1">
      <c r="A422" t="s">
        <v>35</v>
      </c>
      <c r="B422" t="s">
        <v>26</v>
      </c>
      <c r="C422">
        <v>2016</v>
      </c>
      <c r="D422" s="98">
        <v>335969</v>
      </c>
    </row>
    <row r="423" spans="1:4" hidden="1">
      <c r="A423" t="s">
        <v>35</v>
      </c>
      <c r="B423" t="s">
        <v>26</v>
      </c>
      <c r="C423">
        <v>2017</v>
      </c>
      <c r="D423" s="98">
        <v>339430</v>
      </c>
    </row>
    <row r="424" spans="1:4" hidden="1">
      <c r="A424" t="s">
        <v>35</v>
      </c>
      <c r="B424" t="s">
        <v>26</v>
      </c>
      <c r="C424">
        <v>2018</v>
      </c>
      <c r="D424" s="98">
        <v>345993.77879999997</v>
      </c>
    </row>
    <row r="425" spans="1:4" hidden="1">
      <c r="A425" t="s">
        <v>35</v>
      </c>
      <c r="B425" t="s">
        <v>26</v>
      </c>
      <c r="C425">
        <v>2019</v>
      </c>
      <c r="D425" s="98">
        <v>353182.45</v>
      </c>
    </row>
    <row r="426" spans="1:4" hidden="1">
      <c r="A426" t="s">
        <v>35</v>
      </c>
      <c r="B426" t="s">
        <v>24</v>
      </c>
      <c r="C426">
        <v>2014</v>
      </c>
      <c r="D426" s="98">
        <v>-688000</v>
      </c>
    </row>
    <row r="427" spans="1:4" hidden="1">
      <c r="A427" t="s">
        <v>35</v>
      </c>
      <c r="B427" t="s">
        <v>24</v>
      </c>
      <c r="C427">
        <v>2015</v>
      </c>
      <c r="D427" s="98">
        <v>392149.18849999999</v>
      </c>
    </row>
    <row r="428" spans="1:4" hidden="1">
      <c r="A428" t="s">
        <v>35</v>
      </c>
      <c r="B428" t="s">
        <v>24</v>
      </c>
      <c r="C428">
        <v>2016</v>
      </c>
      <c r="D428" s="98">
        <v>-3589167</v>
      </c>
    </row>
    <row r="429" spans="1:4" hidden="1">
      <c r="A429" t="s">
        <v>35</v>
      </c>
      <c r="B429" t="s">
        <v>24</v>
      </c>
      <c r="C429">
        <v>2017</v>
      </c>
      <c r="D429" s="98">
        <v>-2478270</v>
      </c>
    </row>
    <row r="430" spans="1:4" hidden="1">
      <c r="A430" t="s">
        <v>35</v>
      </c>
      <c r="B430" t="s">
        <v>24</v>
      </c>
      <c r="C430">
        <v>2018</v>
      </c>
      <c r="D430" s="98">
        <v>2816293.9750000001</v>
      </c>
    </row>
    <row r="431" spans="1:4" hidden="1">
      <c r="A431" t="s">
        <v>35</v>
      </c>
      <c r="B431" t="s">
        <v>24</v>
      </c>
      <c r="C431">
        <v>2019</v>
      </c>
      <c r="D431" s="98">
        <v>0</v>
      </c>
    </row>
    <row r="432" spans="1:4" hidden="1">
      <c r="A432" t="s">
        <v>51</v>
      </c>
      <c r="B432" t="s">
        <v>23</v>
      </c>
      <c r="C432">
        <v>2014</v>
      </c>
      <c r="D432" s="98">
        <v>-1303116.7068298166</v>
      </c>
    </row>
    <row r="433" spans="1:5" hidden="1">
      <c r="A433" t="s">
        <v>51</v>
      </c>
      <c r="B433" t="s">
        <v>23</v>
      </c>
      <c r="C433">
        <v>2015</v>
      </c>
      <c r="D433" s="98">
        <v>-3551861.7635305589</v>
      </c>
    </row>
    <row r="434" spans="1:5" hidden="1">
      <c r="A434" t="s">
        <v>51</v>
      </c>
      <c r="B434" t="s">
        <v>23</v>
      </c>
      <c r="C434">
        <v>2016</v>
      </c>
      <c r="D434" s="98">
        <v>-1411250.4918982431</v>
      </c>
    </row>
    <row r="435" spans="1:5" hidden="1">
      <c r="A435" t="s">
        <v>51</v>
      </c>
      <c r="B435" t="s">
        <v>23</v>
      </c>
      <c r="C435">
        <v>2017</v>
      </c>
      <c r="D435" s="98">
        <v>0</v>
      </c>
      <c r="E435" s="4"/>
    </row>
    <row r="436" spans="1:5" hidden="1">
      <c r="A436" t="s">
        <v>51</v>
      </c>
      <c r="B436" t="s">
        <v>23</v>
      </c>
      <c r="C436">
        <v>2018</v>
      </c>
      <c r="D436" s="98">
        <v>4644713.5722120842</v>
      </c>
      <c r="E436" s="4"/>
    </row>
    <row r="437" spans="1:5" hidden="1">
      <c r="A437" t="s">
        <v>51</v>
      </c>
      <c r="B437" t="s">
        <v>23</v>
      </c>
      <c r="C437">
        <v>2019</v>
      </c>
      <c r="D437" s="98">
        <v>-1228533.864226708</v>
      </c>
      <c r="E437" s="4"/>
    </row>
    <row r="438" spans="1:5" hidden="1">
      <c r="A438" t="s">
        <v>51</v>
      </c>
      <c r="B438" t="s">
        <v>27</v>
      </c>
      <c r="C438">
        <v>2014</v>
      </c>
      <c r="D438" s="98">
        <v>0</v>
      </c>
    </row>
    <row r="439" spans="1:5" hidden="1">
      <c r="A439" t="s">
        <v>51</v>
      </c>
      <c r="B439" t="s">
        <v>27</v>
      </c>
      <c r="C439">
        <v>2015</v>
      </c>
      <c r="D439" s="98">
        <v>0</v>
      </c>
    </row>
    <row r="440" spans="1:5" hidden="1">
      <c r="A440" t="s">
        <v>51</v>
      </c>
      <c r="B440" t="s">
        <v>27</v>
      </c>
      <c r="C440">
        <v>2016</v>
      </c>
      <c r="D440" s="98">
        <v>0</v>
      </c>
    </row>
    <row r="441" spans="1:5" hidden="1">
      <c r="A441" t="s">
        <v>51</v>
      </c>
      <c r="B441" t="s">
        <v>27</v>
      </c>
      <c r="C441">
        <v>2017</v>
      </c>
      <c r="D441" s="98">
        <v>0</v>
      </c>
    </row>
    <row r="442" spans="1:5" hidden="1">
      <c r="A442" t="s">
        <v>51</v>
      </c>
      <c r="B442" t="s">
        <v>27</v>
      </c>
      <c r="C442">
        <v>2018</v>
      </c>
      <c r="D442" s="98">
        <v>0</v>
      </c>
    </row>
    <row r="443" spans="1:5" hidden="1">
      <c r="A443" t="s">
        <v>51</v>
      </c>
      <c r="B443" t="s">
        <v>27</v>
      </c>
      <c r="C443">
        <v>2019</v>
      </c>
      <c r="D443" s="98">
        <v>0</v>
      </c>
    </row>
    <row r="444" spans="1:5" hidden="1">
      <c r="A444" t="s">
        <v>51</v>
      </c>
      <c r="B444" t="s">
        <v>24</v>
      </c>
      <c r="C444">
        <v>2014</v>
      </c>
      <c r="D444" s="98">
        <v>-927445</v>
      </c>
    </row>
    <row r="445" spans="1:5" hidden="1">
      <c r="A445" t="s">
        <v>51</v>
      </c>
      <c r="B445" t="s">
        <v>24</v>
      </c>
      <c r="C445">
        <v>2015</v>
      </c>
      <c r="D445" s="98">
        <v>3219415</v>
      </c>
    </row>
    <row r="446" spans="1:5" hidden="1">
      <c r="A446" t="s">
        <v>51</v>
      </c>
      <c r="B446" t="s">
        <v>24</v>
      </c>
      <c r="C446">
        <v>2016</v>
      </c>
      <c r="D446" s="98">
        <v>7331244</v>
      </c>
    </row>
    <row r="447" spans="1:5" hidden="1">
      <c r="A447" t="s">
        <v>51</v>
      </c>
      <c r="B447" t="s">
        <v>24</v>
      </c>
      <c r="C447">
        <v>2017</v>
      </c>
      <c r="D447" s="98">
        <v>3063965.1940000001</v>
      </c>
    </row>
    <row r="448" spans="1:5" hidden="1">
      <c r="A448" t="s">
        <v>51</v>
      </c>
      <c r="B448" t="s">
        <v>24</v>
      </c>
      <c r="C448">
        <v>2018</v>
      </c>
      <c r="D448" s="98">
        <v>4745348.9790000003</v>
      </c>
    </row>
    <row r="449" spans="1:4" hidden="1">
      <c r="A449" t="s">
        <v>51</v>
      </c>
      <c r="B449" t="s">
        <v>24</v>
      </c>
      <c r="C449">
        <v>2019</v>
      </c>
      <c r="D449" s="98">
        <v>6651406</v>
      </c>
    </row>
    <row r="450" spans="1:4" hidden="1">
      <c r="A450" t="s">
        <v>36</v>
      </c>
      <c r="B450" t="s">
        <v>23</v>
      </c>
      <c r="C450">
        <v>2014</v>
      </c>
      <c r="D450" s="98">
        <v>0</v>
      </c>
    </row>
    <row r="451" spans="1:4" hidden="1">
      <c r="A451" t="s">
        <v>36</v>
      </c>
      <c r="B451" t="s">
        <v>23</v>
      </c>
      <c r="C451">
        <v>2015</v>
      </c>
      <c r="D451" s="98">
        <v>80217505.920000002</v>
      </c>
    </row>
    <row r="452" spans="1:4" hidden="1">
      <c r="A452" t="s">
        <v>36</v>
      </c>
      <c r="B452" t="s">
        <v>23</v>
      </c>
      <c r="C452">
        <v>2016</v>
      </c>
      <c r="D452" s="98">
        <v>12574956.27</v>
      </c>
    </row>
    <row r="453" spans="1:4" hidden="1">
      <c r="A453" t="s">
        <v>36</v>
      </c>
      <c r="B453" t="s">
        <v>23</v>
      </c>
      <c r="C453">
        <v>2017</v>
      </c>
      <c r="D453" s="98">
        <v>26564172.98</v>
      </c>
    </row>
    <row r="454" spans="1:4" hidden="1">
      <c r="A454" t="s">
        <v>36</v>
      </c>
      <c r="B454" t="s">
        <v>23</v>
      </c>
      <c r="C454">
        <v>2018</v>
      </c>
      <c r="D454" s="98">
        <v>-24591637.309999999</v>
      </c>
    </row>
    <row r="455" spans="1:4" hidden="1">
      <c r="A455" t="s">
        <v>36</v>
      </c>
      <c r="B455" t="s">
        <v>23</v>
      </c>
      <c r="C455">
        <v>2019</v>
      </c>
      <c r="D455" s="98">
        <v>0</v>
      </c>
    </row>
    <row r="456" spans="1:4" hidden="1">
      <c r="A456" t="s">
        <v>36</v>
      </c>
      <c r="B456" t="s">
        <v>25</v>
      </c>
      <c r="C456">
        <v>2014</v>
      </c>
      <c r="D456" s="98">
        <v>0</v>
      </c>
    </row>
    <row r="457" spans="1:4" hidden="1">
      <c r="A457" t="s">
        <v>36</v>
      </c>
      <c r="B457" t="s">
        <v>25</v>
      </c>
      <c r="C457">
        <v>2015</v>
      </c>
      <c r="D457" s="98">
        <v>0</v>
      </c>
    </row>
    <row r="458" spans="1:4" hidden="1">
      <c r="A458" t="s">
        <v>36</v>
      </c>
      <c r="B458" t="s">
        <v>25</v>
      </c>
      <c r="C458">
        <v>2016</v>
      </c>
      <c r="D458" s="98">
        <v>0</v>
      </c>
    </row>
    <row r="459" spans="1:4" hidden="1">
      <c r="A459" t="s">
        <v>36</v>
      </c>
      <c r="B459" t="s">
        <v>25</v>
      </c>
      <c r="C459">
        <v>2017</v>
      </c>
      <c r="D459" s="98">
        <v>0</v>
      </c>
    </row>
    <row r="460" spans="1:4" hidden="1">
      <c r="A460" t="s">
        <v>36</v>
      </c>
      <c r="B460" t="s">
        <v>25</v>
      </c>
      <c r="C460">
        <v>2018</v>
      </c>
      <c r="D460" s="98">
        <v>0</v>
      </c>
    </row>
    <row r="461" spans="1:4" hidden="1">
      <c r="A461" t="s">
        <v>36</v>
      </c>
      <c r="B461" t="s">
        <v>25</v>
      </c>
      <c r="C461">
        <v>2019</v>
      </c>
      <c r="D461" s="98">
        <v>0</v>
      </c>
    </row>
    <row r="462" spans="1:4" hidden="1">
      <c r="A462" t="s">
        <v>36</v>
      </c>
      <c r="B462" t="s">
        <v>27</v>
      </c>
      <c r="C462">
        <v>2014</v>
      </c>
      <c r="D462" s="98">
        <v>7221917</v>
      </c>
    </row>
    <row r="463" spans="1:4" hidden="1">
      <c r="A463" t="s">
        <v>36</v>
      </c>
      <c r="B463" t="s">
        <v>27</v>
      </c>
      <c r="C463">
        <v>2015</v>
      </c>
      <c r="D463" s="98">
        <v>7435230.3969999999</v>
      </c>
    </row>
    <row r="464" spans="1:4" hidden="1">
      <c r="A464" t="s">
        <v>36</v>
      </c>
      <c r="B464" t="s">
        <v>27</v>
      </c>
      <c r="C464">
        <v>2016</v>
      </c>
      <c r="D464" s="98">
        <v>7235822.3360000001</v>
      </c>
    </row>
    <row r="465" spans="1:4" hidden="1">
      <c r="A465" t="s">
        <v>36</v>
      </c>
      <c r="B465" t="s">
        <v>27</v>
      </c>
      <c r="C465">
        <v>2017</v>
      </c>
      <c r="D465" s="98">
        <v>0</v>
      </c>
    </row>
    <row r="466" spans="1:4" hidden="1">
      <c r="A466" t="s">
        <v>36</v>
      </c>
      <c r="B466" t="s">
        <v>27</v>
      </c>
      <c r="C466">
        <v>2018</v>
      </c>
      <c r="D466" s="98">
        <v>0</v>
      </c>
    </row>
    <row r="467" spans="1:4" hidden="1">
      <c r="A467" t="s">
        <v>36</v>
      </c>
      <c r="B467" t="s">
        <v>27</v>
      </c>
      <c r="C467">
        <v>2019</v>
      </c>
      <c r="D467" s="98">
        <v>0</v>
      </c>
    </row>
    <row r="468" spans="1:4" hidden="1">
      <c r="A468" t="s">
        <v>36</v>
      </c>
      <c r="B468" t="s">
        <v>26</v>
      </c>
      <c r="C468">
        <v>2014</v>
      </c>
      <c r="D468" s="98">
        <v>0</v>
      </c>
    </row>
    <row r="469" spans="1:4" hidden="1">
      <c r="A469" t="s">
        <v>36</v>
      </c>
      <c r="B469" t="s">
        <v>26</v>
      </c>
      <c r="C469">
        <v>2015</v>
      </c>
      <c r="D469" s="98">
        <v>0</v>
      </c>
    </row>
    <row r="470" spans="1:4" hidden="1">
      <c r="A470" t="s">
        <v>36</v>
      </c>
      <c r="B470" t="s">
        <v>26</v>
      </c>
      <c r="C470">
        <v>2016</v>
      </c>
      <c r="D470" s="98">
        <v>0</v>
      </c>
    </row>
    <row r="471" spans="1:4" hidden="1">
      <c r="A471" t="s">
        <v>36</v>
      </c>
      <c r="B471" t="s">
        <v>26</v>
      </c>
      <c r="C471">
        <v>2017</v>
      </c>
      <c r="D471" s="98">
        <v>0</v>
      </c>
    </row>
    <row r="472" spans="1:4" hidden="1">
      <c r="A472" t="s">
        <v>36</v>
      </c>
      <c r="B472" t="s">
        <v>26</v>
      </c>
      <c r="C472">
        <v>2018</v>
      </c>
      <c r="D472" s="98">
        <v>0</v>
      </c>
    </row>
    <row r="473" spans="1:4" hidden="1">
      <c r="A473" t="s">
        <v>36</v>
      </c>
      <c r="B473" t="s">
        <v>26</v>
      </c>
      <c r="C473">
        <v>2019</v>
      </c>
      <c r="D473" s="98">
        <v>0</v>
      </c>
    </row>
    <row r="474" spans="1:4" hidden="1">
      <c r="A474" t="s">
        <v>36</v>
      </c>
      <c r="B474" t="s">
        <v>24</v>
      </c>
      <c r="C474">
        <v>2014</v>
      </c>
      <c r="D474" s="98">
        <v>0</v>
      </c>
    </row>
    <row r="475" spans="1:4" hidden="1">
      <c r="A475" t="s">
        <v>36</v>
      </c>
      <c r="B475" t="s">
        <v>24</v>
      </c>
      <c r="C475">
        <v>2015</v>
      </c>
      <c r="D475" s="98">
        <v>0</v>
      </c>
    </row>
    <row r="476" spans="1:4" hidden="1">
      <c r="A476" t="s">
        <v>36</v>
      </c>
      <c r="B476" t="s">
        <v>24</v>
      </c>
      <c r="C476">
        <v>2016</v>
      </c>
      <c r="D476" s="98">
        <v>0</v>
      </c>
    </row>
    <row r="477" spans="1:4" hidden="1">
      <c r="A477" t="s">
        <v>36</v>
      </c>
      <c r="B477" t="s">
        <v>24</v>
      </c>
      <c r="C477">
        <v>2017</v>
      </c>
      <c r="D477" s="98">
        <v>0</v>
      </c>
    </row>
    <row r="478" spans="1:4" hidden="1">
      <c r="A478" t="s">
        <v>36</v>
      </c>
      <c r="B478" t="s">
        <v>24</v>
      </c>
      <c r="C478">
        <v>2018</v>
      </c>
      <c r="D478" s="98">
        <v>0</v>
      </c>
    </row>
    <row r="479" spans="1:4" hidden="1">
      <c r="A479" t="s">
        <v>36</v>
      </c>
      <c r="B479" t="s">
        <v>24</v>
      </c>
      <c r="C479">
        <v>2019</v>
      </c>
      <c r="D479" s="98">
        <v>0</v>
      </c>
    </row>
    <row r="480" spans="1:4" hidden="1">
      <c r="A480" t="s">
        <v>37</v>
      </c>
      <c r="B480" t="s">
        <v>23</v>
      </c>
      <c r="C480">
        <v>2014</v>
      </c>
      <c r="D480" s="98">
        <v>0</v>
      </c>
    </row>
    <row r="481" spans="1:4" hidden="1">
      <c r="A481" t="s">
        <v>37</v>
      </c>
      <c r="B481" t="s">
        <v>23</v>
      </c>
      <c r="C481">
        <v>2015</v>
      </c>
      <c r="D481" s="98">
        <v>0</v>
      </c>
    </row>
    <row r="482" spans="1:4" hidden="1">
      <c r="A482" t="s">
        <v>37</v>
      </c>
      <c r="B482" t="s">
        <v>23</v>
      </c>
      <c r="C482">
        <v>2016</v>
      </c>
      <c r="D482" s="98">
        <v>0</v>
      </c>
    </row>
    <row r="483" spans="1:4" hidden="1">
      <c r="A483" t="s">
        <v>37</v>
      </c>
      <c r="B483" t="s">
        <v>23</v>
      </c>
      <c r="C483">
        <v>2017</v>
      </c>
      <c r="D483" s="98">
        <v>0</v>
      </c>
    </row>
    <row r="484" spans="1:4" hidden="1">
      <c r="A484" t="s">
        <v>37</v>
      </c>
      <c r="B484" t="s">
        <v>23</v>
      </c>
      <c r="C484">
        <v>2018</v>
      </c>
      <c r="D484" s="98">
        <v>0</v>
      </c>
    </row>
    <row r="485" spans="1:4" hidden="1">
      <c r="A485" t="s">
        <v>37</v>
      </c>
      <c r="B485" t="s">
        <v>23</v>
      </c>
      <c r="C485">
        <v>2019</v>
      </c>
      <c r="D485" s="98">
        <v>0</v>
      </c>
    </row>
    <row r="486" spans="1:4" hidden="1">
      <c r="A486" t="s">
        <v>37</v>
      </c>
      <c r="B486" t="s">
        <v>25</v>
      </c>
      <c r="C486">
        <v>2014</v>
      </c>
      <c r="D486" s="98">
        <v>0</v>
      </c>
    </row>
    <row r="487" spans="1:4" hidden="1">
      <c r="A487" t="s">
        <v>37</v>
      </c>
      <c r="B487" t="s">
        <v>25</v>
      </c>
      <c r="C487">
        <v>2015</v>
      </c>
      <c r="D487" s="98">
        <v>0</v>
      </c>
    </row>
    <row r="488" spans="1:4" hidden="1">
      <c r="A488" t="s">
        <v>37</v>
      </c>
      <c r="B488" t="s">
        <v>25</v>
      </c>
      <c r="C488">
        <v>2016</v>
      </c>
      <c r="D488" s="98">
        <v>0</v>
      </c>
    </row>
    <row r="489" spans="1:4" hidden="1">
      <c r="A489" t="s">
        <v>37</v>
      </c>
      <c r="B489" t="s">
        <v>25</v>
      </c>
      <c r="C489">
        <v>2017</v>
      </c>
      <c r="D489" s="98">
        <v>0</v>
      </c>
    </row>
    <row r="490" spans="1:4" hidden="1">
      <c r="A490" t="s">
        <v>37</v>
      </c>
      <c r="B490" t="s">
        <v>25</v>
      </c>
      <c r="C490">
        <v>2018</v>
      </c>
      <c r="D490" s="98">
        <v>0</v>
      </c>
    </row>
    <row r="491" spans="1:4" hidden="1">
      <c r="A491" t="s">
        <v>37</v>
      </c>
      <c r="B491" t="s">
        <v>25</v>
      </c>
      <c r="C491">
        <v>2019</v>
      </c>
      <c r="D491" s="98">
        <v>0</v>
      </c>
    </row>
    <row r="492" spans="1:4" hidden="1">
      <c r="A492" t="s">
        <v>37</v>
      </c>
      <c r="B492" t="s">
        <v>27</v>
      </c>
      <c r="C492">
        <v>2014</v>
      </c>
      <c r="D492" s="98">
        <v>0</v>
      </c>
    </row>
    <row r="493" spans="1:4" hidden="1">
      <c r="A493" t="s">
        <v>37</v>
      </c>
      <c r="B493" t="s">
        <v>27</v>
      </c>
      <c r="C493">
        <v>2015</v>
      </c>
      <c r="D493" s="98">
        <v>0</v>
      </c>
    </row>
    <row r="494" spans="1:4" hidden="1">
      <c r="A494" t="s">
        <v>37</v>
      </c>
      <c r="B494" t="s">
        <v>27</v>
      </c>
      <c r="C494">
        <v>2016</v>
      </c>
      <c r="D494" s="98">
        <v>0</v>
      </c>
    </row>
    <row r="495" spans="1:4" hidden="1">
      <c r="A495" t="s">
        <v>37</v>
      </c>
      <c r="B495" t="s">
        <v>27</v>
      </c>
      <c r="C495">
        <v>2017</v>
      </c>
      <c r="D495" s="98">
        <v>0</v>
      </c>
    </row>
    <row r="496" spans="1:4" hidden="1">
      <c r="A496" t="s">
        <v>37</v>
      </c>
      <c r="B496" t="s">
        <v>27</v>
      </c>
      <c r="C496">
        <v>2018</v>
      </c>
      <c r="D496" s="98">
        <v>0</v>
      </c>
    </row>
    <row r="497" spans="1:4" hidden="1">
      <c r="A497" t="s">
        <v>37</v>
      </c>
      <c r="B497" t="s">
        <v>27</v>
      </c>
      <c r="C497">
        <v>2019</v>
      </c>
      <c r="D497" s="98">
        <v>0</v>
      </c>
    </row>
    <row r="498" spans="1:4" hidden="1">
      <c r="A498" t="s">
        <v>37</v>
      </c>
      <c r="B498" t="s">
        <v>26</v>
      </c>
      <c r="C498">
        <v>2014</v>
      </c>
      <c r="D498" s="98">
        <v>0</v>
      </c>
    </row>
    <row r="499" spans="1:4" hidden="1">
      <c r="A499" t="s">
        <v>37</v>
      </c>
      <c r="B499" t="s">
        <v>26</v>
      </c>
      <c r="C499">
        <v>2015</v>
      </c>
      <c r="D499" s="98">
        <v>0</v>
      </c>
    </row>
    <row r="500" spans="1:4" hidden="1">
      <c r="A500" t="s">
        <v>37</v>
      </c>
      <c r="B500" t="s">
        <v>26</v>
      </c>
      <c r="C500">
        <v>2016</v>
      </c>
      <c r="D500" s="98">
        <v>0</v>
      </c>
    </row>
    <row r="501" spans="1:4" hidden="1">
      <c r="A501" t="s">
        <v>37</v>
      </c>
      <c r="B501" t="s">
        <v>26</v>
      </c>
      <c r="C501">
        <v>2017</v>
      </c>
      <c r="D501" s="98">
        <v>0</v>
      </c>
    </row>
    <row r="502" spans="1:4" hidden="1">
      <c r="A502" t="s">
        <v>37</v>
      </c>
      <c r="B502" t="s">
        <v>26</v>
      </c>
      <c r="C502">
        <v>2018</v>
      </c>
      <c r="D502" s="98">
        <v>0</v>
      </c>
    </row>
    <row r="503" spans="1:4" hidden="1">
      <c r="A503" t="s">
        <v>37</v>
      </c>
      <c r="B503" t="s">
        <v>26</v>
      </c>
      <c r="C503">
        <v>2019</v>
      </c>
      <c r="D503" s="98">
        <v>0</v>
      </c>
    </row>
    <row r="504" spans="1:4" hidden="1">
      <c r="A504" t="s">
        <v>37</v>
      </c>
      <c r="B504" t="s">
        <v>24</v>
      </c>
      <c r="C504">
        <v>2014</v>
      </c>
      <c r="D504" s="98">
        <v>334440</v>
      </c>
    </row>
    <row r="505" spans="1:4" hidden="1">
      <c r="A505" t="s">
        <v>37</v>
      </c>
      <c r="B505" t="s">
        <v>24</v>
      </c>
      <c r="C505">
        <v>2015</v>
      </c>
      <c r="D505" s="98">
        <v>34557260</v>
      </c>
    </row>
    <row r="506" spans="1:4" hidden="1">
      <c r="A506" t="s">
        <v>37</v>
      </c>
      <c r="B506" t="s">
        <v>24</v>
      </c>
      <c r="C506">
        <v>2016</v>
      </c>
      <c r="D506" s="98">
        <v>13500000</v>
      </c>
    </row>
    <row r="507" spans="1:4" hidden="1">
      <c r="A507" t="s">
        <v>37</v>
      </c>
      <c r="B507" t="s">
        <v>24</v>
      </c>
      <c r="C507">
        <v>2017</v>
      </c>
      <c r="D507" s="98">
        <v>64995422.399999999</v>
      </c>
    </row>
    <row r="508" spans="1:4" hidden="1">
      <c r="A508" t="s">
        <v>37</v>
      </c>
      <c r="B508" t="s">
        <v>24</v>
      </c>
      <c r="C508">
        <v>2018</v>
      </c>
      <c r="D508" s="98">
        <v>27863535.329999998</v>
      </c>
    </row>
    <row r="509" spans="1:4" hidden="1">
      <c r="A509" t="s">
        <v>37</v>
      </c>
      <c r="B509" t="s">
        <v>24</v>
      </c>
      <c r="C509">
        <v>2019</v>
      </c>
      <c r="D509" s="98">
        <v>27720728.670000002</v>
      </c>
    </row>
    <row r="510" spans="1:4" hidden="1">
      <c r="A510" t="s">
        <v>38</v>
      </c>
      <c r="B510" t="s">
        <v>23</v>
      </c>
      <c r="C510">
        <v>2014</v>
      </c>
      <c r="D510" s="98">
        <v>0</v>
      </c>
    </row>
    <row r="511" spans="1:4" hidden="1">
      <c r="A511" t="s">
        <v>38</v>
      </c>
      <c r="B511" t="s">
        <v>23</v>
      </c>
      <c r="C511">
        <v>2015</v>
      </c>
      <c r="D511" s="98">
        <v>0</v>
      </c>
    </row>
    <row r="512" spans="1:4" hidden="1">
      <c r="A512" t="s">
        <v>38</v>
      </c>
      <c r="B512" t="s">
        <v>23</v>
      </c>
      <c r="C512">
        <v>2016</v>
      </c>
      <c r="D512" s="98">
        <v>35404362</v>
      </c>
    </row>
    <row r="513" spans="1:4" hidden="1">
      <c r="A513" t="s">
        <v>38</v>
      </c>
      <c r="B513" t="s">
        <v>23</v>
      </c>
      <c r="C513">
        <v>2017</v>
      </c>
      <c r="D513" s="98">
        <v>48937360.07</v>
      </c>
    </row>
    <row r="514" spans="1:4" hidden="1">
      <c r="A514" t="s">
        <v>38</v>
      </c>
      <c r="B514" t="s">
        <v>23</v>
      </c>
      <c r="C514">
        <v>2018</v>
      </c>
      <c r="D514" s="98">
        <v>69553636</v>
      </c>
    </row>
    <row r="515" spans="1:4" hidden="1">
      <c r="A515" t="s">
        <v>38</v>
      </c>
      <c r="B515" t="s">
        <v>23</v>
      </c>
      <c r="C515">
        <v>2019</v>
      </c>
      <c r="D515" s="98">
        <v>-15189478.720000001</v>
      </c>
    </row>
    <row r="516" spans="1:4" hidden="1">
      <c r="A516" t="s">
        <v>38</v>
      </c>
      <c r="B516" t="s">
        <v>25</v>
      </c>
      <c r="C516">
        <v>2014</v>
      </c>
      <c r="D516" s="98">
        <v>0</v>
      </c>
    </row>
    <row r="517" spans="1:4" hidden="1">
      <c r="A517" t="s">
        <v>38</v>
      </c>
      <c r="B517" t="s">
        <v>25</v>
      </c>
      <c r="C517">
        <v>2015</v>
      </c>
      <c r="D517" s="98">
        <v>0</v>
      </c>
    </row>
    <row r="518" spans="1:4" hidden="1">
      <c r="A518" t="s">
        <v>38</v>
      </c>
      <c r="B518" t="s">
        <v>25</v>
      </c>
      <c r="C518">
        <v>2016</v>
      </c>
      <c r="D518" s="98">
        <v>0</v>
      </c>
    </row>
    <row r="519" spans="1:4" hidden="1">
      <c r="A519" t="s">
        <v>38</v>
      </c>
      <c r="B519" t="s">
        <v>25</v>
      </c>
      <c r="C519">
        <v>2017</v>
      </c>
      <c r="D519" s="98">
        <v>0</v>
      </c>
    </row>
    <row r="520" spans="1:4" hidden="1">
      <c r="A520" t="s">
        <v>38</v>
      </c>
      <c r="B520" t="s">
        <v>25</v>
      </c>
      <c r="C520">
        <v>2018</v>
      </c>
      <c r="D520" s="98">
        <v>0</v>
      </c>
    </row>
    <row r="521" spans="1:4" hidden="1">
      <c r="A521" t="s">
        <v>38</v>
      </c>
      <c r="B521" t="s">
        <v>25</v>
      </c>
      <c r="C521">
        <v>2019</v>
      </c>
      <c r="D521" s="98">
        <v>0</v>
      </c>
    </row>
    <row r="522" spans="1:4" hidden="1">
      <c r="A522" t="s">
        <v>38</v>
      </c>
      <c r="B522" t="s">
        <v>27</v>
      </c>
      <c r="C522">
        <v>2014</v>
      </c>
      <c r="D522" s="98">
        <v>0</v>
      </c>
    </row>
    <row r="523" spans="1:4" hidden="1">
      <c r="A523" t="s">
        <v>38</v>
      </c>
      <c r="B523" t="s">
        <v>27</v>
      </c>
      <c r="C523">
        <v>2015</v>
      </c>
      <c r="D523" s="98">
        <v>0</v>
      </c>
    </row>
    <row r="524" spans="1:4" hidden="1">
      <c r="A524" t="s">
        <v>38</v>
      </c>
      <c r="B524" t="s">
        <v>27</v>
      </c>
      <c r="C524">
        <v>2016</v>
      </c>
      <c r="D524" s="98">
        <v>0</v>
      </c>
    </row>
    <row r="525" spans="1:4" hidden="1">
      <c r="A525" t="s">
        <v>38</v>
      </c>
      <c r="B525" t="s">
        <v>27</v>
      </c>
      <c r="C525">
        <v>2017</v>
      </c>
      <c r="D525" s="98">
        <v>0</v>
      </c>
    </row>
    <row r="526" spans="1:4" hidden="1">
      <c r="A526" t="s">
        <v>38</v>
      </c>
      <c r="B526" t="s">
        <v>27</v>
      </c>
      <c r="C526">
        <v>2018</v>
      </c>
      <c r="D526" s="98">
        <v>0</v>
      </c>
    </row>
    <row r="527" spans="1:4" hidden="1">
      <c r="A527" t="s">
        <v>38</v>
      </c>
      <c r="B527" t="s">
        <v>27</v>
      </c>
      <c r="C527">
        <v>2019</v>
      </c>
      <c r="D527" s="98">
        <v>0</v>
      </c>
    </row>
    <row r="528" spans="1:4" hidden="1">
      <c r="A528" t="s">
        <v>38</v>
      </c>
      <c r="B528" t="s">
        <v>26</v>
      </c>
      <c r="C528">
        <v>2014</v>
      </c>
      <c r="D528" s="98">
        <v>0</v>
      </c>
    </row>
    <row r="529" spans="1:4" hidden="1">
      <c r="A529" t="s">
        <v>38</v>
      </c>
      <c r="B529" t="s">
        <v>26</v>
      </c>
      <c r="C529">
        <v>2015</v>
      </c>
      <c r="D529" s="98">
        <v>0</v>
      </c>
    </row>
    <row r="530" spans="1:4" hidden="1">
      <c r="A530" t="s">
        <v>38</v>
      </c>
      <c r="B530" t="s">
        <v>26</v>
      </c>
      <c r="C530">
        <v>2016</v>
      </c>
      <c r="D530" s="98">
        <v>0</v>
      </c>
    </row>
    <row r="531" spans="1:4" hidden="1">
      <c r="A531" t="s">
        <v>38</v>
      </c>
      <c r="B531" t="s">
        <v>26</v>
      </c>
      <c r="C531">
        <v>2017</v>
      </c>
      <c r="D531" s="98">
        <v>0</v>
      </c>
    </row>
    <row r="532" spans="1:4" hidden="1">
      <c r="A532" t="s">
        <v>38</v>
      </c>
      <c r="B532" t="s">
        <v>26</v>
      </c>
      <c r="C532">
        <v>2018</v>
      </c>
      <c r="D532" s="98">
        <v>0</v>
      </c>
    </row>
    <row r="533" spans="1:4" hidden="1">
      <c r="A533" t="s">
        <v>38</v>
      </c>
      <c r="B533" t="s">
        <v>26</v>
      </c>
      <c r="C533">
        <v>2019</v>
      </c>
      <c r="D533" s="98">
        <v>0</v>
      </c>
    </row>
    <row r="534" spans="1:4" hidden="1">
      <c r="A534" t="s">
        <v>38</v>
      </c>
      <c r="B534" t="s">
        <v>24</v>
      </c>
      <c r="C534">
        <v>2014</v>
      </c>
      <c r="D534" s="98">
        <v>1846000</v>
      </c>
    </row>
    <row r="535" spans="1:4" hidden="1">
      <c r="A535" t="s">
        <v>38</v>
      </c>
      <c r="B535" t="s">
        <v>24</v>
      </c>
      <c r="C535">
        <v>2015</v>
      </c>
      <c r="D535" s="98">
        <v>31479256.390000001</v>
      </c>
    </row>
    <row r="536" spans="1:4" hidden="1">
      <c r="A536" t="s">
        <v>38</v>
      </c>
      <c r="B536" t="s">
        <v>24</v>
      </c>
      <c r="C536">
        <v>2016</v>
      </c>
      <c r="D536" s="98">
        <v>22754253.41</v>
      </c>
    </row>
    <row r="537" spans="1:4" hidden="1">
      <c r="A537" t="s">
        <v>38</v>
      </c>
      <c r="B537" t="s">
        <v>24</v>
      </c>
      <c r="C537">
        <v>2017</v>
      </c>
      <c r="D537" s="98">
        <v>20925018.199999999</v>
      </c>
    </row>
    <row r="538" spans="1:4" hidden="1">
      <c r="A538" t="s">
        <v>38</v>
      </c>
      <c r="B538" t="s">
        <v>24</v>
      </c>
      <c r="C538">
        <v>2018</v>
      </c>
      <c r="D538" s="98">
        <v>26232572</v>
      </c>
    </row>
    <row r="539" spans="1:4" hidden="1">
      <c r="A539" t="s">
        <v>38</v>
      </c>
      <c r="B539" t="s">
        <v>24</v>
      </c>
      <c r="C539">
        <v>2019</v>
      </c>
      <c r="D539" s="98">
        <v>26129089.219999999</v>
      </c>
    </row>
    <row r="540" spans="1:4" hidden="1">
      <c r="A540" t="s">
        <v>39</v>
      </c>
      <c r="B540" t="s">
        <v>23</v>
      </c>
      <c r="C540">
        <v>2014</v>
      </c>
      <c r="D540" s="98">
        <v>0</v>
      </c>
    </row>
    <row r="541" spans="1:4" hidden="1">
      <c r="A541" t="s">
        <v>39</v>
      </c>
      <c r="B541" t="s">
        <v>23</v>
      </c>
      <c r="C541">
        <v>2015</v>
      </c>
      <c r="D541" s="98">
        <v>0</v>
      </c>
    </row>
    <row r="542" spans="1:4" hidden="1">
      <c r="A542" t="s">
        <v>39</v>
      </c>
      <c r="B542" t="s">
        <v>23</v>
      </c>
      <c r="C542">
        <v>2016</v>
      </c>
      <c r="D542" s="98">
        <v>0</v>
      </c>
    </row>
    <row r="543" spans="1:4" hidden="1">
      <c r="A543" t="s">
        <v>39</v>
      </c>
      <c r="B543" t="s">
        <v>23</v>
      </c>
      <c r="C543">
        <v>2017</v>
      </c>
      <c r="D543" s="98">
        <v>0</v>
      </c>
    </row>
    <row r="544" spans="1:4" hidden="1">
      <c r="A544" t="s">
        <v>39</v>
      </c>
      <c r="B544" t="s">
        <v>23</v>
      </c>
      <c r="C544">
        <v>2018</v>
      </c>
      <c r="D544" s="98">
        <v>0</v>
      </c>
    </row>
    <row r="545" spans="1:4" hidden="1">
      <c r="A545" t="s">
        <v>39</v>
      </c>
      <c r="B545" t="s">
        <v>23</v>
      </c>
      <c r="C545">
        <v>2019</v>
      </c>
      <c r="D545" s="98">
        <v>0</v>
      </c>
    </row>
    <row r="546" spans="1:4" hidden="1">
      <c r="A546" t="s">
        <v>39</v>
      </c>
      <c r="B546" t="s">
        <v>25</v>
      </c>
      <c r="C546">
        <v>2014</v>
      </c>
      <c r="D546" s="98">
        <v>0</v>
      </c>
    </row>
    <row r="547" spans="1:4" hidden="1">
      <c r="A547" t="s">
        <v>39</v>
      </c>
      <c r="B547" t="s">
        <v>25</v>
      </c>
      <c r="C547">
        <v>2015</v>
      </c>
      <c r="D547" s="98">
        <v>0</v>
      </c>
    </row>
    <row r="548" spans="1:4" hidden="1">
      <c r="A548" t="s">
        <v>39</v>
      </c>
      <c r="B548" t="s">
        <v>25</v>
      </c>
      <c r="C548">
        <v>2016</v>
      </c>
      <c r="D548" s="98">
        <v>0</v>
      </c>
    </row>
    <row r="549" spans="1:4" hidden="1">
      <c r="A549" t="s">
        <v>39</v>
      </c>
      <c r="B549" t="s">
        <v>25</v>
      </c>
      <c r="C549">
        <v>2017</v>
      </c>
      <c r="D549" s="98">
        <v>0</v>
      </c>
    </row>
    <row r="550" spans="1:4" hidden="1">
      <c r="A550" t="s">
        <v>39</v>
      </c>
      <c r="B550" t="s">
        <v>25</v>
      </c>
      <c r="C550">
        <v>2018</v>
      </c>
      <c r="D550" s="98">
        <v>0</v>
      </c>
    </row>
    <row r="551" spans="1:4" hidden="1">
      <c r="A551" t="s">
        <v>39</v>
      </c>
      <c r="B551" t="s">
        <v>25</v>
      </c>
      <c r="C551">
        <v>2019</v>
      </c>
      <c r="D551" s="98">
        <v>0</v>
      </c>
    </row>
    <row r="552" spans="1:4" hidden="1">
      <c r="A552" t="s">
        <v>39</v>
      </c>
      <c r="B552" t="s">
        <v>27</v>
      </c>
      <c r="C552">
        <v>2014</v>
      </c>
      <c r="D552" s="98">
        <v>600000</v>
      </c>
    </row>
    <row r="553" spans="1:4" hidden="1">
      <c r="A553" t="s">
        <v>39</v>
      </c>
      <c r="B553" t="s">
        <v>27</v>
      </c>
      <c r="C553">
        <v>2015</v>
      </c>
      <c r="D553" s="98">
        <v>600000</v>
      </c>
    </row>
    <row r="554" spans="1:4" hidden="1">
      <c r="A554" t="s">
        <v>39</v>
      </c>
      <c r="B554" t="s">
        <v>27</v>
      </c>
      <c r="C554">
        <v>2016</v>
      </c>
      <c r="D554" s="98">
        <v>629993.26089999999</v>
      </c>
    </row>
    <row r="555" spans="1:4" hidden="1">
      <c r="A555" t="s">
        <v>39</v>
      </c>
      <c r="B555" t="s">
        <v>27</v>
      </c>
      <c r="C555">
        <v>2017</v>
      </c>
      <c r="D555" s="98">
        <v>639495.86959999998</v>
      </c>
    </row>
    <row r="556" spans="1:4" hidden="1">
      <c r="A556" t="s">
        <v>39</v>
      </c>
      <c r="B556" t="s">
        <v>27</v>
      </c>
      <c r="C556">
        <v>2018</v>
      </c>
      <c r="D556" s="98">
        <v>647662</v>
      </c>
    </row>
    <row r="557" spans="1:4" hidden="1">
      <c r="A557" t="s">
        <v>39</v>
      </c>
      <c r="B557" t="s">
        <v>27</v>
      </c>
      <c r="C557">
        <v>2019</v>
      </c>
      <c r="D557" s="98">
        <v>660283</v>
      </c>
    </row>
    <row r="558" spans="1:4" hidden="1">
      <c r="A558" t="s">
        <v>39</v>
      </c>
      <c r="B558" t="s">
        <v>26</v>
      </c>
      <c r="C558">
        <v>2014</v>
      </c>
      <c r="D558" s="98">
        <v>0</v>
      </c>
    </row>
    <row r="559" spans="1:4" hidden="1">
      <c r="A559" t="s">
        <v>39</v>
      </c>
      <c r="B559" t="s">
        <v>26</v>
      </c>
      <c r="C559">
        <v>2015</v>
      </c>
      <c r="D559" s="98">
        <v>0</v>
      </c>
    </row>
    <row r="560" spans="1:4" hidden="1">
      <c r="A560" t="s">
        <v>39</v>
      </c>
      <c r="B560" t="s">
        <v>26</v>
      </c>
      <c r="C560">
        <v>2016</v>
      </c>
      <c r="D560" s="98">
        <v>0</v>
      </c>
    </row>
    <row r="561" spans="1:4" hidden="1">
      <c r="A561" t="s">
        <v>39</v>
      </c>
      <c r="B561" t="s">
        <v>26</v>
      </c>
      <c r="C561">
        <v>2017</v>
      </c>
      <c r="D561" s="98">
        <v>0</v>
      </c>
    </row>
    <row r="562" spans="1:4" hidden="1">
      <c r="A562" t="s">
        <v>39</v>
      </c>
      <c r="B562" t="s">
        <v>26</v>
      </c>
      <c r="C562">
        <v>2018</v>
      </c>
      <c r="D562" s="98">
        <v>0</v>
      </c>
    </row>
    <row r="563" spans="1:4" hidden="1">
      <c r="A563" t="s">
        <v>39</v>
      </c>
      <c r="B563" t="s">
        <v>26</v>
      </c>
      <c r="C563">
        <v>2019</v>
      </c>
      <c r="D563" s="98">
        <v>0</v>
      </c>
    </row>
    <row r="564" spans="1:4" hidden="1">
      <c r="A564" t="s">
        <v>39</v>
      </c>
      <c r="B564" t="s">
        <v>24</v>
      </c>
      <c r="C564">
        <v>2014</v>
      </c>
      <c r="D564" s="98">
        <v>0</v>
      </c>
    </row>
    <row r="565" spans="1:4" hidden="1">
      <c r="A565" t="s">
        <v>39</v>
      </c>
      <c r="B565" t="s">
        <v>24</v>
      </c>
      <c r="C565">
        <v>2015</v>
      </c>
      <c r="D565" s="98">
        <v>0</v>
      </c>
    </row>
    <row r="566" spans="1:4" hidden="1">
      <c r="A566" t="s">
        <v>39</v>
      </c>
      <c r="B566" t="s">
        <v>24</v>
      </c>
      <c r="C566">
        <v>2016</v>
      </c>
      <c r="D566" s="98">
        <v>0</v>
      </c>
    </row>
    <row r="567" spans="1:4" hidden="1">
      <c r="A567" t="s">
        <v>39</v>
      </c>
      <c r="B567" t="s">
        <v>24</v>
      </c>
      <c r="C567">
        <v>2017</v>
      </c>
      <c r="D567" s="98">
        <v>0</v>
      </c>
    </row>
    <row r="568" spans="1:4" hidden="1">
      <c r="A568" t="s">
        <v>39</v>
      </c>
      <c r="B568" t="s">
        <v>24</v>
      </c>
      <c r="C568">
        <v>2018</v>
      </c>
      <c r="D568" s="98">
        <v>3089763</v>
      </c>
    </row>
    <row r="569" spans="1:4" hidden="1">
      <c r="A569" t="s">
        <v>39</v>
      </c>
      <c r="B569" t="s">
        <v>24</v>
      </c>
      <c r="C569">
        <v>2019</v>
      </c>
      <c r="D569" s="98">
        <v>-10407824</v>
      </c>
    </row>
    <row r="570" spans="1:4" hidden="1">
      <c r="A570" t="s">
        <v>40</v>
      </c>
      <c r="B570" t="s">
        <v>23</v>
      </c>
      <c r="C570">
        <v>2014</v>
      </c>
      <c r="D570" s="98">
        <v>0</v>
      </c>
    </row>
    <row r="571" spans="1:4" hidden="1">
      <c r="A571" t="s">
        <v>40</v>
      </c>
      <c r="B571" t="s">
        <v>23</v>
      </c>
      <c r="C571">
        <v>2015</v>
      </c>
      <c r="D571" s="98">
        <v>0</v>
      </c>
    </row>
    <row r="572" spans="1:4" hidden="1">
      <c r="A572" t="s">
        <v>40</v>
      </c>
      <c r="B572" t="s">
        <v>23</v>
      </c>
      <c r="C572">
        <v>2016</v>
      </c>
      <c r="D572" s="98">
        <v>0</v>
      </c>
    </row>
    <row r="573" spans="1:4" hidden="1">
      <c r="A573" t="s">
        <v>40</v>
      </c>
      <c r="B573" t="s">
        <v>23</v>
      </c>
      <c r="C573">
        <v>2017</v>
      </c>
      <c r="D573" s="98">
        <v>0</v>
      </c>
    </row>
    <row r="574" spans="1:4" hidden="1">
      <c r="A574" t="s">
        <v>40</v>
      </c>
      <c r="B574" t="s">
        <v>23</v>
      </c>
      <c r="C574">
        <v>2018</v>
      </c>
      <c r="D574" s="98">
        <v>0</v>
      </c>
    </row>
    <row r="575" spans="1:4" hidden="1">
      <c r="A575" t="s">
        <v>40</v>
      </c>
      <c r="B575" t="s">
        <v>23</v>
      </c>
      <c r="C575">
        <v>2019</v>
      </c>
      <c r="D575" s="98">
        <v>0</v>
      </c>
    </row>
    <row r="576" spans="1:4" hidden="1">
      <c r="A576" t="s">
        <v>40</v>
      </c>
      <c r="B576" t="s">
        <v>25</v>
      </c>
      <c r="C576">
        <v>2014</v>
      </c>
      <c r="D576" s="98">
        <v>0</v>
      </c>
    </row>
    <row r="577" spans="1:4" hidden="1">
      <c r="A577" t="s">
        <v>40</v>
      </c>
      <c r="B577" t="s">
        <v>25</v>
      </c>
      <c r="C577">
        <v>2015</v>
      </c>
      <c r="D577" s="98">
        <v>0</v>
      </c>
    </row>
    <row r="578" spans="1:4" hidden="1">
      <c r="A578" t="s">
        <v>40</v>
      </c>
      <c r="B578" t="s">
        <v>25</v>
      </c>
      <c r="C578">
        <v>2016</v>
      </c>
      <c r="D578" s="98">
        <v>0</v>
      </c>
    </row>
    <row r="579" spans="1:4" hidden="1">
      <c r="A579" t="s">
        <v>40</v>
      </c>
      <c r="B579" t="s">
        <v>25</v>
      </c>
      <c r="C579">
        <v>2017</v>
      </c>
      <c r="D579" s="98">
        <v>0</v>
      </c>
    </row>
    <row r="580" spans="1:4" hidden="1">
      <c r="A580" t="s">
        <v>40</v>
      </c>
      <c r="B580" t="s">
        <v>25</v>
      </c>
      <c r="C580">
        <v>2018</v>
      </c>
      <c r="D580" s="98">
        <v>0</v>
      </c>
    </row>
    <row r="581" spans="1:4" hidden="1">
      <c r="A581" t="s">
        <v>40</v>
      </c>
      <c r="B581" t="s">
        <v>25</v>
      </c>
      <c r="C581">
        <v>2019</v>
      </c>
      <c r="D581" s="98">
        <v>0</v>
      </c>
    </row>
    <row r="582" spans="1:4" hidden="1">
      <c r="A582" t="s">
        <v>40</v>
      </c>
      <c r="B582" t="s">
        <v>27</v>
      </c>
      <c r="C582">
        <v>2014</v>
      </c>
      <c r="D582" s="98">
        <v>0</v>
      </c>
    </row>
    <row r="583" spans="1:4" hidden="1">
      <c r="A583" t="s">
        <v>40</v>
      </c>
      <c r="B583" t="s">
        <v>27</v>
      </c>
      <c r="C583">
        <v>2015</v>
      </c>
      <c r="D583" s="98">
        <v>0</v>
      </c>
    </row>
    <row r="584" spans="1:4" hidden="1">
      <c r="A584" t="s">
        <v>40</v>
      </c>
      <c r="B584" t="s">
        <v>27</v>
      </c>
      <c r="C584">
        <v>2016</v>
      </c>
      <c r="D584" s="98">
        <v>0</v>
      </c>
    </row>
    <row r="585" spans="1:4" hidden="1">
      <c r="A585" t="s">
        <v>40</v>
      </c>
      <c r="B585" t="s">
        <v>27</v>
      </c>
      <c r="C585">
        <v>2017</v>
      </c>
      <c r="D585" s="98">
        <v>0</v>
      </c>
    </row>
    <row r="586" spans="1:4" hidden="1">
      <c r="A586" t="s">
        <v>40</v>
      </c>
      <c r="B586" t="s">
        <v>27</v>
      </c>
      <c r="C586">
        <v>2018</v>
      </c>
      <c r="D586" s="98">
        <v>0</v>
      </c>
    </row>
    <row r="587" spans="1:4" hidden="1">
      <c r="A587" t="s">
        <v>40</v>
      </c>
      <c r="B587" t="s">
        <v>27</v>
      </c>
      <c r="C587">
        <v>2019</v>
      </c>
      <c r="D587" s="98">
        <v>0</v>
      </c>
    </row>
    <row r="588" spans="1:4" hidden="1">
      <c r="A588" t="s">
        <v>40</v>
      </c>
      <c r="B588" t="s">
        <v>26</v>
      </c>
      <c r="C588">
        <v>2014</v>
      </c>
      <c r="D588" s="98">
        <v>0</v>
      </c>
    </row>
    <row r="589" spans="1:4" hidden="1">
      <c r="A589" t="s">
        <v>40</v>
      </c>
      <c r="B589" t="s">
        <v>26</v>
      </c>
      <c r="C589">
        <v>2015</v>
      </c>
      <c r="D589" s="98">
        <v>0</v>
      </c>
    </row>
    <row r="590" spans="1:4" hidden="1">
      <c r="A590" t="s">
        <v>40</v>
      </c>
      <c r="B590" t="s">
        <v>26</v>
      </c>
      <c r="C590">
        <v>2016</v>
      </c>
      <c r="D590" s="98">
        <v>0</v>
      </c>
    </row>
    <row r="591" spans="1:4" hidden="1">
      <c r="A591" t="s">
        <v>40</v>
      </c>
      <c r="B591" t="s">
        <v>26</v>
      </c>
      <c r="C591">
        <v>2017</v>
      </c>
      <c r="D591" s="98">
        <v>0</v>
      </c>
    </row>
    <row r="592" spans="1:4" hidden="1">
      <c r="A592" t="s">
        <v>40</v>
      </c>
      <c r="B592" t="s">
        <v>26</v>
      </c>
      <c r="C592">
        <v>2018</v>
      </c>
      <c r="D592" s="98">
        <v>0</v>
      </c>
    </row>
    <row r="593" spans="1:4" hidden="1">
      <c r="A593" t="s">
        <v>40</v>
      </c>
      <c r="B593" t="s">
        <v>26</v>
      </c>
      <c r="C593">
        <v>2019</v>
      </c>
      <c r="D593" s="98">
        <v>0</v>
      </c>
    </row>
    <row r="594" spans="1:4" hidden="1">
      <c r="A594" t="s">
        <v>40</v>
      </c>
      <c r="B594" t="s">
        <v>24</v>
      </c>
      <c r="C594">
        <v>2014</v>
      </c>
      <c r="D594" s="98">
        <v>0</v>
      </c>
    </row>
    <row r="595" spans="1:4" hidden="1">
      <c r="A595" t="s">
        <v>40</v>
      </c>
      <c r="B595" t="s">
        <v>24</v>
      </c>
      <c r="C595">
        <v>2015</v>
      </c>
      <c r="D595" s="98">
        <v>0</v>
      </c>
    </row>
    <row r="596" spans="1:4" hidden="1">
      <c r="A596" t="s">
        <v>40</v>
      </c>
      <c r="B596" t="s">
        <v>24</v>
      </c>
      <c r="C596">
        <v>2016</v>
      </c>
      <c r="D596" s="98">
        <v>0</v>
      </c>
    </row>
    <row r="597" spans="1:4" hidden="1">
      <c r="A597" t="s">
        <v>40</v>
      </c>
      <c r="B597" t="s">
        <v>24</v>
      </c>
      <c r="C597">
        <v>2017</v>
      </c>
      <c r="D597" s="98">
        <v>0</v>
      </c>
    </row>
    <row r="598" spans="1:4" hidden="1">
      <c r="A598" t="s">
        <v>40</v>
      </c>
      <c r="B598" t="s">
        <v>24</v>
      </c>
      <c r="C598">
        <v>2018</v>
      </c>
      <c r="D598" s="98">
        <v>-291486.38613783702</v>
      </c>
    </row>
    <row r="599" spans="1:4" hidden="1">
      <c r="A599" t="s">
        <v>40</v>
      </c>
      <c r="B599" t="s">
        <v>24</v>
      </c>
      <c r="C599">
        <v>2019</v>
      </c>
      <c r="D599" s="98">
        <v>-913257</v>
      </c>
    </row>
    <row r="600" spans="1:4" hidden="1">
      <c r="A600" t="s">
        <v>41</v>
      </c>
      <c r="B600" t="s">
        <v>23</v>
      </c>
      <c r="C600">
        <v>2014</v>
      </c>
      <c r="D600" s="98">
        <v>11002838</v>
      </c>
    </row>
    <row r="601" spans="1:4" hidden="1">
      <c r="A601" t="s">
        <v>41</v>
      </c>
      <c r="B601" t="s">
        <v>23</v>
      </c>
      <c r="C601">
        <v>2015</v>
      </c>
      <c r="D601" s="98">
        <v>12007836</v>
      </c>
    </row>
    <row r="602" spans="1:4" hidden="1">
      <c r="A602" t="s">
        <v>41</v>
      </c>
      <c r="B602" t="s">
        <v>23</v>
      </c>
      <c r="C602">
        <v>2016</v>
      </c>
      <c r="D602" s="98">
        <v>4985611</v>
      </c>
    </row>
    <row r="603" spans="1:4" hidden="1">
      <c r="A603" t="s">
        <v>41</v>
      </c>
      <c r="B603" t="s">
        <v>23</v>
      </c>
      <c r="C603">
        <v>2017</v>
      </c>
      <c r="D603" s="98">
        <v>5061148</v>
      </c>
    </row>
    <row r="604" spans="1:4" hidden="1">
      <c r="A604" t="s">
        <v>41</v>
      </c>
      <c r="B604" t="s">
        <v>23</v>
      </c>
      <c r="C604">
        <v>2018</v>
      </c>
      <c r="D604" s="98">
        <v>5306154</v>
      </c>
    </row>
    <row r="605" spans="1:4" hidden="1">
      <c r="A605" t="s">
        <v>41</v>
      </c>
      <c r="B605" t="s">
        <v>23</v>
      </c>
      <c r="C605">
        <v>2019</v>
      </c>
      <c r="D605" s="98">
        <v>5233090</v>
      </c>
    </row>
    <row r="606" spans="1:4" hidden="1">
      <c r="A606" t="s">
        <v>41</v>
      </c>
      <c r="B606" t="s">
        <v>25</v>
      </c>
      <c r="C606">
        <v>2014</v>
      </c>
      <c r="D606" s="98">
        <v>370000</v>
      </c>
    </row>
    <row r="607" spans="1:4" hidden="1">
      <c r="A607" t="s">
        <v>41</v>
      </c>
      <c r="B607" t="s">
        <v>25</v>
      </c>
      <c r="C607">
        <v>2015</v>
      </c>
      <c r="D607" s="98">
        <v>-855000</v>
      </c>
    </row>
    <row r="608" spans="1:4" hidden="1">
      <c r="A608" t="s">
        <v>41</v>
      </c>
      <c r="B608" t="s">
        <v>25</v>
      </c>
      <c r="C608">
        <v>2016</v>
      </c>
      <c r="D608" s="98">
        <v>-680000</v>
      </c>
    </row>
    <row r="609" spans="1:4" hidden="1">
      <c r="A609" t="s">
        <v>41</v>
      </c>
      <c r="B609" t="s">
        <v>25</v>
      </c>
      <c r="C609">
        <v>2017</v>
      </c>
      <c r="D609" s="98">
        <v>70000</v>
      </c>
    </row>
    <row r="610" spans="1:4" hidden="1">
      <c r="A610" t="s">
        <v>41</v>
      </c>
      <c r="B610" t="s">
        <v>25</v>
      </c>
      <c r="C610">
        <v>2018</v>
      </c>
      <c r="D610" s="98">
        <v>655000</v>
      </c>
    </row>
    <row r="611" spans="1:4" hidden="1">
      <c r="A611" t="s">
        <v>41</v>
      </c>
      <c r="B611" t="s">
        <v>25</v>
      </c>
      <c r="C611">
        <v>2019</v>
      </c>
      <c r="D611" s="98">
        <v>117300</v>
      </c>
    </row>
    <row r="612" spans="1:4" hidden="1">
      <c r="A612" t="s">
        <v>41</v>
      </c>
      <c r="B612" t="s">
        <v>27</v>
      </c>
      <c r="C612">
        <v>2014</v>
      </c>
      <c r="D612" s="98">
        <v>0</v>
      </c>
    </row>
    <row r="613" spans="1:4" hidden="1">
      <c r="A613" t="s">
        <v>41</v>
      </c>
      <c r="B613" t="s">
        <v>27</v>
      </c>
      <c r="C613">
        <v>2015</v>
      </c>
      <c r="D613" s="98">
        <v>0</v>
      </c>
    </row>
    <row r="614" spans="1:4" hidden="1">
      <c r="A614" t="s">
        <v>41</v>
      </c>
      <c r="B614" t="s">
        <v>27</v>
      </c>
      <c r="C614">
        <v>2016</v>
      </c>
      <c r="D614" s="98">
        <v>0</v>
      </c>
    </row>
    <row r="615" spans="1:4" hidden="1">
      <c r="A615" t="s">
        <v>41</v>
      </c>
      <c r="B615" t="s">
        <v>27</v>
      </c>
      <c r="C615">
        <v>2017</v>
      </c>
      <c r="D615" s="98">
        <v>0</v>
      </c>
    </row>
    <row r="616" spans="1:4" hidden="1">
      <c r="A616" t="s">
        <v>41</v>
      </c>
      <c r="B616" t="s">
        <v>27</v>
      </c>
      <c r="C616">
        <v>2018</v>
      </c>
      <c r="D616" s="98">
        <v>0</v>
      </c>
    </row>
    <row r="617" spans="1:4" hidden="1">
      <c r="A617" t="s">
        <v>41</v>
      </c>
      <c r="B617" t="s">
        <v>27</v>
      </c>
      <c r="C617">
        <v>2019</v>
      </c>
      <c r="D617" s="98">
        <v>0</v>
      </c>
    </row>
    <row r="618" spans="1:4" hidden="1">
      <c r="A618" t="s">
        <v>41</v>
      </c>
      <c r="B618" t="s">
        <v>26</v>
      </c>
      <c r="C618">
        <v>2014</v>
      </c>
      <c r="D618" s="98">
        <v>-338813</v>
      </c>
    </row>
    <row r="619" spans="1:4" hidden="1">
      <c r="A619" t="s">
        <v>41</v>
      </c>
      <c r="B619" t="s">
        <v>26</v>
      </c>
      <c r="C619">
        <v>2015</v>
      </c>
      <c r="D619" s="98">
        <v>-369759.92170000001</v>
      </c>
    </row>
    <row r="620" spans="1:4" hidden="1">
      <c r="A620" t="s">
        <v>41</v>
      </c>
      <c r="B620" t="s">
        <v>26</v>
      </c>
      <c r="C620">
        <v>2016</v>
      </c>
      <c r="D620" s="98">
        <v>837882.57129999995</v>
      </c>
    </row>
    <row r="621" spans="1:4" hidden="1">
      <c r="A621" t="s">
        <v>41</v>
      </c>
      <c r="B621" t="s">
        <v>26</v>
      </c>
      <c r="C621">
        <v>2017</v>
      </c>
      <c r="D621" s="98">
        <v>850577.24190000002</v>
      </c>
    </row>
    <row r="622" spans="1:4" hidden="1">
      <c r="A622" t="s">
        <v>41</v>
      </c>
      <c r="B622" t="s">
        <v>26</v>
      </c>
      <c r="C622">
        <v>2018</v>
      </c>
      <c r="D622" s="98">
        <v>891313.70239999995</v>
      </c>
    </row>
    <row r="623" spans="1:4" hidden="1">
      <c r="A623" t="s">
        <v>41</v>
      </c>
      <c r="B623" t="s">
        <v>26</v>
      </c>
      <c r="C623">
        <v>2019</v>
      </c>
      <c r="D623" s="98">
        <v>879040.62419999996</v>
      </c>
    </row>
    <row r="624" spans="1:4" hidden="1">
      <c r="A624" t="s">
        <v>41</v>
      </c>
      <c r="B624" t="s">
        <v>24</v>
      </c>
      <c r="C624">
        <v>2014</v>
      </c>
      <c r="D624" s="98">
        <v>10445368</v>
      </c>
    </row>
    <row r="625" spans="1:4" hidden="1">
      <c r="A625" t="s">
        <v>41</v>
      </c>
      <c r="B625" t="s">
        <v>24</v>
      </c>
      <c r="C625">
        <v>2015</v>
      </c>
      <c r="D625" s="98">
        <v>4965342.409</v>
      </c>
    </row>
    <row r="626" spans="1:4" hidden="1">
      <c r="A626" t="s">
        <v>41</v>
      </c>
      <c r="B626" t="s">
        <v>24</v>
      </c>
      <c r="C626">
        <v>2016</v>
      </c>
      <c r="D626" s="98">
        <v>9843312.8949999996</v>
      </c>
    </row>
    <row r="627" spans="1:4" hidden="1">
      <c r="A627" t="s">
        <v>41</v>
      </c>
      <c r="B627" t="s">
        <v>24</v>
      </c>
      <c r="C627">
        <v>2017</v>
      </c>
      <c r="D627" s="98">
        <v>3731694.1540000001</v>
      </c>
    </row>
    <row r="628" spans="1:4" hidden="1">
      <c r="A628" t="s">
        <v>41</v>
      </c>
      <c r="B628" t="s">
        <v>24</v>
      </c>
      <c r="C628">
        <v>2018</v>
      </c>
      <c r="D628" s="98">
        <v>-10384803.41</v>
      </c>
    </row>
    <row r="629" spans="1:4" hidden="1">
      <c r="A629" t="s">
        <v>41</v>
      </c>
      <c r="B629" t="s">
        <v>24</v>
      </c>
      <c r="C629">
        <v>2019</v>
      </c>
      <c r="D629" s="98">
        <v>1786694.814</v>
      </c>
    </row>
    <row r="630" spans="1:4" hidden="1">
      <c r="A630" t="s">
        <v>42</v>
      </c>
      <c r="B630" t="s">
        <v>23</v>
      </c>
      <c r="C630">
        <v>2014</v>
      </c>
      <c r="D630" s="98">
        <v>-405000</v>
      </c>
    </row>
    <row r="631" spans="1:4" hidden="1">
      <c r="A631" t="s">
        <v>42</v>
      </c>
      <c r="B631" t="s">
        <v>23</v>
      </c>
      <c r="C631">
        <v>2015</v>
      </c>
      <c r="D631" s="98">
        <v>-414274.48229999997</v>
      </c>
    </row>
    <row r="632" spans="1:4" hidden="1">
      <c r="A632" t="s">
        <v>42</v>
      </c>
      <c r="B632" t="s">
        <v>23</v>
      </c>
      <c r="C632">
        <v>2016</v>
      </c>
      <c r="D632" s="98">
        <v>4502241</v>
      </c>
    </row>
    <row r="633" spans="1:4" hidden="1">
      <c r="A633" t="s">
        <v>42</v>
      </c>
      <c r="B633" t="s">
        <v>23</v>
      </c>
      <c r="C633">
        <v>2017</v>
      </c>
      <c r="D633" s="98">
        <v>4548628</v>
      </c>
    </row>
    <row r="634" spans="1:4" hidden="1">
      <c r="A634" t="s">
        <v>42</v>
      </c>
      <c r="B634" t="s">
        <v>23</v>
      </c>
      <c r="C634">
        <v>2018</v>
      </c>
      <c r="D634" s="98">
        <v>4636585.3260000004</v>
      </c>
    </row>
    <row r="635" spans="1:4" hidden="1">
      <c r="A635" t="s">
        <v>42</v>
      </c>
      <c r="B635" t="s">
        <v>23</v>
      </c>
      <c r="C635">
        <v>2019</v>
      </c>
      <c r="D635" s="98">
        <v>4732919.08</v>
      </c>
    </row>
    <row r="636" spans="1:4" hidden="1">
      <c r="A636" t="s">
        <v>42</v>
      </c>
      <c r="B636" t="s">
        <v>25</v>
      </c>
      <c r="C636">
        <v>2014</v>
      </c>
      <c r="D636" s="98">
        <v>2470000</v>
      </c>
    </row>
    <row r="637" spans="1:4" hidden="1">
      <c r="A637" t="s">
        <v>42</v>
      </c>
      <c r="B637" t="s">
        <v>25</v>
      </c>
      <c r="C637">
        <v>2015</v>
      </c>
      <c r="D637" s="98">
        <v>-2405000</v>
      </c>
    </row>
    <row r="638" spans="1:4" hidden="1">
      <c r="A638" t="s">
        <v>42</v>
      </c>
      <c r="B638" t="s">
        <v>25</v>
      </c>
      <c r="C638">
        <v>2016</v>
      </c>
      <c r="D638" s="98">
        <v>-1530000</v>
      </c>
    </row>
    <row r="639" spans="1:4" hidden="1">
      <c r="A639" t="s">
        <v>42</v>
      </c>
      <c r="B639" t="s">
        <v>25</v>
      </c>
      <c r="C639">
        <v>2017</v>
      </c>
      <c r="D639" s="98">
        <v>1420000</v>
      </c>
    </row>
    <row r="640" spans="1:4" hidden="1">
      <c r="A640" t="s">
        <v>42</v>
      </c>
      <c r="B640" t="s">
        <v>25</v>
      </c>
      <c r="C640">
        <v>2018</v>
      </c>
      <c r="D640" s="98">
        <v>1755000</v>
      </c>
    </row>
    <row r="641" spans="1:4" hidden="1">
      <c r="A641" t="s">
        <v>42</v>
      </c>
      <c r="B641" t="s">
        <v>25</v>
      </c>
      <c r="C641">
        <v>2019</v>
      </c>
      <c r="D641" s="98">
        <v>4639200</v>
      </c>
    </row>
    <row r="642" spans="1:4" hidden="1">
      <c r="A642" t="s">
        <v>42</v>
      </c>
      <c r="B642" t="s">
        <v>27</v>
      </c>
      <c r="C642">
        <v>2014</v>
      </c>
      <c r="D642" s="98">
        <v>0</v>
      </c>
    </row>
    <row r="643" spans="1:4" hidden="1">
      <c r="A643" t="s">
        <v>42</v>
      </c>
      <c r="B643" t="s">
        <v>27</v>
      </c>
      <c r="C643">
        <v>2015</v>
      </c>
      <c r="D643" s="98">
        <v>0</v>
      </c>
    </row>
    <row r="644" spans="1:4" hidden="1">
      <c r="A644" t="s">
        <v>42</v>
      </c>
      <c r="B644" t="s">
        <v>27</v>
      </c>
      <c r="C644">
        <v>2016</v>
      </c>
      <c r="D644" s="98">
        <v>0</v>
      </c>
    </row>
    <row r="645" spans="1:4" hidden="1">
      <c r="A645" t="s">
        <v>42</v>
      </c>
      <c r="B645" t="s">
        <v>27</v>
      </c>
      <c r="C645">
        <v>2017</v>
      </c>
      <c r="D645" s="98">
        <v>0</v>
      </c>
    </row>
    <row r="646" spans="1:4" hidden="1">
      <c r="A646" t="s">
        <v>42</v>
      </c>
      <c r="B646" t="s">
        <v>27</v>
      </c>
      <c r="C646">
        <v>2018</v>
      </c>
      <c r="D646" s="98">
        <v>0</v>
      </c>
    </row>
    <row r="647" spans="1:4" hidden="1">
      <c r="A647" t="s">
        <v>42</v>
      </c>
      <c r="B647" t="s">
        <v>27</v>
      </c>
      <c r="C647">
        <v>2019</v>
      </c>
      <c r="D647" s="98">
        <v>0</v>
      </c>
    </row>
    <row r="648" spans="1:4" hidden="1">
      <c r="A648" t="s">
        <v>42</v>
      </c>
      <c r="B648" t="s">
        <v>26</v>
      </c>
      <c r="C648">
        <v>2014</v>
      </c>
      <c r="D648" s="98">
        <v>-7519000</v>
      </c>
    </row>
    <row r="649" spans="1:4" hidden="1">
      <c r="A649" t="s">
        <v>42</v>
      </c>
      <c r="B649" t="s">
        <v>26</v>
      </c>
      <c r="C649">
        <v>2015</v>
      </c>
      <c r="D649" s="98">
        <v>-7692783.0580000002</v>
      </c>
    </row>
    <row r="650" spans="1:4" hidden="1">
      <c r="A650" t="s">
        <v>42</v>
      </c>
      <c r="B650" t="s">
        <v>26</v>
      </c>
      <c r="C650">
        <v>2016</v>
      </c>
      <c r="D650" s="98">
        <v>-1958510</v>
      </c>
    </row>
    <row r="651" spans="1:4" hidden="1">
      <c r="A651" t="s">
        <v>42</v>
      </c>
      <c r="B651" t="s">
        <v>26</v>
      </c>
      <c r="C651">
        <v>2017</v>
      </c>
      <c r="D651" s="98">
        <v>-1978689</v>
      </c>
    </row>
    <row r="652" spans="1:4" hidden="1">
      <c r="A652" t="s">
        <v>42</v>
      </c>
      <c r="B652" t="s">
        <v>26</v>
      </c>
      <c r="C652">
        <v>2018</v>
      </c>
      <c r="D652" s="98">
        <v>-2016950.889</v>
      </c>
    </row>
    <row r="653" spans="1:4" hidden="1">
      <c r="A653" t="s">
        <v>42</v>
      </c>
      <c r="B653" t="s">
        <v>26</v>
      </c>
      <c r="C653">
        <v>2019</v>
      </c>
      <c r="D653" s="98">
        <v>-2058856.825</v>
      </c>
    </row>
    <row r="654" spans="1:4" hidden="1">
      <c r="A654" t="s">
        <v>42</v>
      </c>
      <c r="B654" t="s">
        <v>24</v>
      </c>
      <c r="C654">
        <v>2014</v>
      </c>
      <c r="D654" s="98">
        <v>20937000</v>
      </c>
    </row>
    <row r="655" spans="1:4" hidden="1">
      <c r="A655" t="s">
        <v>42</v>
      </c>
      <c r="B655" t="s">
        <v>24</v>
      </c>
      <c r="C655">
        <v>2015</v>
      </c>
      <c r="D655" s="98">
        <v>14322572.130000001</v>
      </c>
    </row>
    <row r="656" spans="1:4" hidden="1">
      <c r="A656" t="s">
        <v>42</v>
      </c>
      <c r="B656" t="s">
        <v>24</v>
      </c>
      <c r="C656">
        <v>2016</v>
      </c>
      <c r="D656" s="98">
        <v>-7367459</v>
      </c>
    </row>
    <row r="657" spans="1:4" hidden="1">
      <c r="A657" t="s">
        <v>42</v>
      </c>
      <c r="B657" t="s">
        <v>24</v>
      </c>
      <c r="C657">
        <v>2017</v>
      </c>
      <c r="D657" s="98">
        <v>23083177</v>
      </c>
    </row>
    <row r="658" spans="1:4" hidden="1">
      <c r="A658" t="s">
        <v>42</v>
      </c>
      <c r="B658" t="s">
        <v>24</v>
      </c>
      <c r="C658">
        <v>2018</v>
      </c>
      <c r="D658" s="98">
        <v>14875562.93</v>
      </c>
    </row>
    <row r="659" spans="1:4" hidden="1">
      <c r="A659" t="s">
        <v>42</v>
      </c>
      <c r="B659" t="s">
        <v>24</v>
      </c>
      <c r="C659">
        <v>2019</v>
      </c>
      <c r="D659" s="98">
        <v>15000000</v>
      </c>
    </row>
    <row r="660" spans="1:4" hidden="1">
      <c r="A660" t="s">
        <v>50</v>
      </c>
      <c r="B660" t="s">
        <v>23</v>
      </c>
      <c r="C660">
        <v>2014</v>
      </c>
      <c r="D660" s="98">
        <v>-700000</v>
      </c>
    </row>
    <row r="661" spans="1:4" hidden="1">
      <c r="A661" t="s">
        <v>50</v>
      </c>
      <c r="B661" t="s">
        <v>23</v>
      </c>
      <c r="C661">
        <v>2015</v>
      </c>
      <c r="D661" s="98">
        <v>-2932859.52</v>
      </c>
    </row>
    <row r="662" spans="1:4" hidden="1">
      <c r="A662" t="s">
        <v>50</v>
      </c>
      <c r="B662" t="s">
        <v>23</v>
      </c>
      <c r="C662">
        <v>2016</v>
      </c>
      <c r="D662" s="98">
        <v>2264061.361</v>
      </c>
    </row>
    <row r="663" spans="1:4" hidden="1">
      <c r="A663" t="s">
        <v>50</v>
      </c>
      <c r="B663" t="s">
        <v>23</v>
      </c>
      <c r="C663">
        <v>2017</v>
      </c>
      <c r="D663" s="98">
        <v>0</v>
      </c>
    </row>
    <row r="664" spans="1:4" hidden="1">
      <c r="A664" t="s">
        <v>50</v>
      </c>
      <c r="B664" t="s">
        <v>23</v>
      </c>
      <c r="C664">
        <v>2018</v>
      </c>
      <c r="D664" s="98">
        <v>-825080</v>
      </c>
    </row>
    <row r="665" spans="1:4" hidden="1">
      <c r="A665" t="s">
        <v>50</v>
      </c>
      <c r="B665" t="s">
        <v>23</v>
      </c>
      <c r="C665">
        <v>2019</v>
      </c>
      <c r="D665" s="98">
        <v>-7043097</v>
      </c>
    </row>
    <row r="666" spans="1:4" hidden="1">
      <c r="A666" t="s">
        <v>50</v>
      </c>
      <c r="B666" t="s">
        <v>27</v>
      </c>
      <c r="C666">
        <v>2014</v>
      </c>
      <c r="D666" s="98">
        <v>0</v>
      </c>
    </row>
    <row r="667" spans="1:4" hidden="1">
      <c r="A667" t="s">
        <v>50</v>
      </c>
      <c r="B667" t="s">
        <v>27</v>
      </c>
      <c r="C667">
        <v>2015</v>
      </c>
      <c r="D667" s="98">
        <v>0</v>
      </c>
    </row>
    <row r="668" spans="1:4" hidden="1">
      <c r="A668" t="s">
        <v>50</v>
      </c>
      <c r="B668" t="s">
        <v>27</v>
      </c>
      <c r="C668">
        <v>2016</v>
      </c>
      <c r="D668" s="98">
        <v>0</v>
      </c>
    </row>
    <row r="669" spans="1:4" hidden="1">
      <c r="A669" t="s">
        <v>50</v>
      </c>
      <c r="B669" t="s">
        <v>27</v>
      </c>
      <c r="C669">
        <v>2017</v>
      </c>
      <c r="D669" s="98">
        <v>0</v>
      </c>
    </row>
    <row r="670" spans="1:4" hidden="1">
      <c r="A670" t="s">
        <v>50</v>
      </c>
      <c r="B670" t="s">
        <v>27</v>
      </c>
      <c r="C670">
        <v>2018</v>
      </c>
      <c r="D670" s="98">
        <v>0</v>
      </c>
    </row>
    <row r="671" spans="1:4" hidden="1">
      <c r="A671" t="s">
        <v>50</v>
      </c>
      <c r="B671" t="s">
        <v>27</v>
      </c>
      <c r="C671">
        <v>2019</v>
      </c>
      <c r="D671" s="98">
        <v>0</v>
      </c>
    </row>
    <row r="672" spans="1:4" hidden="1">
      <c r="A672" t="s">
        <v>50</v>
      </c>
      <c r="B672" t="s">
        <v>24</v>
      </c>
      <c r="C672">
        <v>2014</v>
      </c>
      <c r="D672" s="98">
        <v>20142000</v>
      </c>
    </row>
    <row r="673" spans="1:4" hidden="1">
      <c r="A673" t="s">
        <v>50</v>
      </c>
      <c r="B673" t="s">
        <v>24</v>
      </c>
      <c r="C673">
        <v>2015</v>
      </c>
      <c r="D673" s="98">
        <v>20657815</v>
      </c>
    </row>
    <row r="674" spans="1:4" hidden="1">
      <c r="A674" t="s">
        <v>50</v>
      </c>
      <c r="B674" t="s">
        <v>24</v>
      </c>
      <c r="C674">
        <v>2016</v>
      </c>
      <c r="D674" s="98">
        <v>4172796</v>
      </c>
    </row>
    <row r="675" spans="1:4" hidden="1">
      <c r="A675" t="s">
        <v>50</v>
      </c>
      <c r="B675" t="s">
        <v>24</v>
      </c>
      <c r="C675">
        <v>2017</v>
      </c>
      <c r="D675" s="98">
        <v>20955607</v>
      </c>
    </row>
    <row r="676" spans="1:4" hidden="1">
      <c r="A676" t="s">
        <v>50</v>
      </c>
      <c r="B676" t="s">
        <v>24</v>
      </c>
      <c r="C676">
        <v>2018</v>
      </c>
      <c r="D676" s="98">
        <v>24004305</v>
      </c>
    </row>
    <row r="677" spans="1:4" hidden="1">
      <c r="A677" t="s">
        <v>50</v>
      </c>
      <c r="B677" t="s">
        <v>24</v>
      </c>
      <c r="C677">
        <v>2019</v>
      </c>
      <c r="D677" s="98">
        <v>18826548</v>
      </c>
    </row>
    <row r="678" spans="1:4" hidden="1">
      <c r="A678" t="s">
        <v>43</v>
      </c>
      <c r="B678" t="s">
        <v>23</v>
      </c>
      <c r="C678">
        <v>2014</v>
      </c>
      <c r="D678" s="98">
        <v>400000</v>
      </c>
    </row>
    <row r="679" spans="1:4" hidden="1">
      <c r="A679" t="s">
        <v>43</v>
      </c>
      <c r="B679" t="s">
        <v>23</v>
      </c>
      <c r="C679">
        <v>2015</v>
      </c>
      <c r="D679" s="98">
        <v>0</v>
      </c>
    </row>
    <row r="680" spans="1:4" hidden="1">
      <c r="A680" t="s">
        <v>43</v>
      </c>
      <c r="B680" t="s">
        <v>23</v>
      </c>
      <c r="C680">
        <v>2016</v>
      </c>
      <c r="D680" s="98">
        <v>101717.5573</v>
      </c>
    </row>
    <row r="681" spans="1:4" hidden="1">
      <c r="A681" t="s">
        <v>43</v>
      </c>
      <c r="B681" t="s">
        <v>23</v>
      </c>
      <c r="C681">
        <v>2017</v>
      </c>
      <c r="D681" s="98">
        <v>-4551145.0379999997</v>
      </c>
    </row>
    <row r="682" spans="1:4" hidden="1">
      <c r="A682" t="s">
        <v>43</v>
      </c>
      <c r="B682" t="s">
        <v>23</v>
      </c>
      <c r="C682">
        <v>2018</v>
      </c>
      <c r="D682" s="98">
        <v>-1994274.8089999999</v>
      </c>
    </row>
    <row r="683" spans="1:4" hidden="1">
      <c r="A683" t="s">
        <v>43</v>
      </c>
      <c r="B683" t="s">
        <v>23</v>
      </c>
      <c r="C683">
        <v>2019</v>
      </c>
      <c r="D683" s="98">
        <v>5348282.443</v>
      </c>
    </row>
    <row r="684" spans="1:4" hidden="1">
      <c r="A684" t="s">
        <v>43</v>
      </c>
      <c r="B684" t="s">
        <v>25</v>
      </c>
      <c r="C684">
        <v>2014</v>
      </c>
      <c r="D684" s="98">
        <v>0</v>
      </c>
    </row>
    <row r="685" spans="1:4" hidden="1">
      <c r="A685" t="s">
        <v>43</v>
      </c>
      <c r="B685" t="s">
        <v>25</v>
      </c>
      <c r="C685">
        <v>2015</v>
      </c>
      <c r="D685" s="98">
        <v>0</v>
      </c>
    </row>
    <row r="686" spans="1:4" hidden="1">
      <c r="A686" t="s">
        <v>43</v>
      </c>
      <c r="B686" t="s">
        <v>25</v>
      </c>
      <c r="C686">
        <v>2016</v>
      </c>
      <c r="D686" s="98">
        <v>0</v>
      </c>
    </row>
    <row r="687" spans="1:4" hidden="1">
      <c r="A687" t="s">
        <v>43</v>
      </c>
      <c r="B687" t="s">
        <v>25</v>
      </c>
      <c r="C687">
        <v>2017</v>
      </c>
      <c r="D687" s="98">
        <v>0</v>
      </c>
    </row>
    <row r="688" spans="1:4" hidden="1">
      <c r="A688" t="s">
        <v>43</v>
      </c>
      <c r="B688" t="s">
        <v>25</v>
      </c>
      <c r="C688">
        <v>2018</v>
      </c>
      <c r="D688" s="98">
        <v>0</v>
      </c>
    </row>
    <row r="689" spans="1:4" hidden="1">
      <c r="A689" t="s">
        <v>43</v>
      </c>
      <c r="B689" t="s">
        <v>25</v>
      </c>
      <c r="C689">
        <v>2019</v>
      </c>
      <c r="D689" s="98">
        <v>0</v>
      </c>
    </row>
    <row r="690" spans="1:4" hidden="1">
      <c r="A690" t="s">
        <v>43</v>
      </c>
      <c r="B690" t="s">
        <v>27</v>
      </c>
      <c r="C690">
        <v>2014</v>
      </c>
      <c r="D690" s="98">
        <v>0</v>
      </c>
    </row>
    <row r="691" spans="1:4" hidden="1">
      <c r="A691" t="s">
        <v>43</v>
      </c>
      <c r="B691" t="s">
        <v>27</v>
      </c>
      <c r="C691">
        <v>2015</v>
      </c>
      <c r="D691" s="98">
        <v>0</v>
      </c>
    </row>
    <row r="692" spans="1:4" hidden="1">
      <c r="A692" t="s">
        <v>43</v>
      </c>
      <c r="B692" t="s">
        <v>27</v>
      </c>
      <c r="C692">
        <v>2016</v>
      </c>
      <c r="D692" s="98">
        <v>0</v>
      </c>
    </row>
    <row r="693" spans="1:4" hidden="1">
      <c r="A693" t="s">
        <v>43</v>
      </c>
      <c r="B693" t="s">
        <v>27</v>
      </c>
      <c r="C693">
        <v>2017</v>
      </c>
      <c r="D693" s="98">
        <v>0</v>
      </c>
    </row>
    <row r="694" spans="1:4" hidden="1">
      <c r="A694" t="s">
        <v>43</v>
      </c>
      <c r="B694" t="s">
        <v>27</v>
      </c>
      <c r="C694">
        <v>2018</v>
      </c>
      <c r="D694" s="98">
        <v>0</v>
      </c>
    </row>
    <row r="695" spans="1:4" hidden="1">
      <c r="A695" t="s">
        <v>43</v>
      </c>
      <c r="B695" t="s">
        <v>27</v>
      </c>
      <c r="C695">
        <v>2019</v>
      </c>
      <c r="D695" s="98">
        <v>0</v>
      </c>
    </row>
    <row r="696" spans="1:4" hidden="1">
      <c r="A696" t="s">
        <v>43</v>
      </c>
      <c r="B696" t="s">
        <v>26</v>
      </c>
      <c r="C696">
        <v>2014</v>
      </c>
      <c r="D696" s="98">
        <v>0</v>
      </c>
    </row>
    <row r="697" spans="1:4" hidden="1">
      <c r="A697" t="s">
        <v>43</v>
      </c>
      <c r="B697" t="s">
        <v>26</v>
      </c>
      <c r="C697">
        <v>2015</v>
      </c>
      <c r="D697" s="98">
        <v>0</v>
      </c>
    </row>
    <row r="698" spans="1:4" hidden="1">
      <c r="A698" t="s">
        <v>43</v>
      </c>
      <c r="B698" t="s">
        <v>26</v>
      </c>
      <c r="C698">
        <v>2016</v>
      </c>
      <c r="D698" s="98">
        <v>0</v>
      </c>
    </row>
    <row r="699" spans="1:4" hidden="1">
      <c r="A699" t="s">
        <v>43</v>
      </c>
      <c r="B699" t="s">
        <v>26</v>
      </c>
      <c r="C699">
        <v>2017</v>
      </c>
      <c r="D699" s="98">
        <v>0</v>
      </c>
    </row>
    <row r="700" spans="1:4" hidden="1">
      <c r="A700" t="s">
        <v>43</v>
      </c>
      <c r="B700" t="s">
        <v>26</v>
      </c>
      <c r="C700">
        <v>2018</v>
      </c>
      <c r="D700" s="98">
        <v>0</v>
      </c>
    </row>
    <row r="701" spans="1:4" hidden="1">
      <c r="A701" t="s">
        <v>43</v>
      </c>
      <c r="B701" t="s">
        <v>26</v>
      </c>
      <c r="C701">
        <v>2019</v>
      </c>
      <c r="D701" s="98">
        <v>0</v>
      </c>
    </row>
    <row r="702" spans="1:4" hidden="1">
      <c r="A702" t="s">
        <v>43</v>
      </c>
      <c r="B702" t="s">
        <v>24</v>
      </c>
      <c r="C702">
        <v>2014</v>
      </c>
      <c r="D702" s="98">
        <v>19380000</v>
      </c>
    </row>
    <row r="703" spans="1:4" hidden="1">
      <c r="A703" t="s">
        <v>43</v>
      </c>
      <c r="B703" t="s">
        <v>24</v>
      </c>
      <c r="C703">
        <v>2015</v>
      </c>
      <c r="D703" s="98">
        <v>14200208</v>
      </c>
    </row>
    <row r="704" spans="1:4" hidden="1">
      <c r="A704" t="s">
        <v>43</v>
      </c>
      <c r="B704" t="s">
        <v>24</v>
      </c>
      <c r="C704">
        <v>2016</v>
      </c>
      <c r="D704" s="98">
        <v>0</v>
      </c>
    </row>
    <row r="705" spans="1:4" hidden="1">
      <c r="A705" t="s">
        <v>43</v>
      </c>
      <c r="B705" t="s">
        <v>24</v>
      </c>
      <c r="C705">
        <v>2017</v>
      </c>
      <c r="D705" s="98">
        <v>16620978.529999999</v>
      </c>
    </row>
    <row r="706" spans="1:4" hidden="1">
      <c r="A706" t="s">
        <v>43</v>
      </c>
      <c r="B706" t="s">
        <v>24</v>
      </c>
      <c r="C706">
        <v>2018</v>
      </c>
      <c r="D706" s="98">
        <v>27519168.48</v>
      </c>
    </row>
    <row r="707" spans="1:4" hidden="1">
      <c r="A707" t="s">
        <v>43</v>
      </c>
      <c r="B707" t="s">
        <v>24</v>
      </c>
      <c r="C707">
        <v>2019</v>
      </c>
      <c r="D707" s="98">
        <v>22865294.920000002</v>
      </c>
    </row>
    <row r="708" spans="1:4" hidden="1">
      <c r="A708" t="s">
        <v>44</v>
      </c>
      <c r="B708" t="s">
        <v>23</v>
      </c>
      <c r="C708">
        <v>2014</v>
      </c>
      <c r="D708" s="98">
        <v>0</v>
      </c>
    </row>
    <row r="709" spans="1:4" hidden="1">
      <c r="A709" t="s">
        <v>44</v>
      </c>
      <c r="B709" t="s">
        <v>23</v>
      </c>
      <c r="C709">
        <v>2015</v>
      </c>
      <c r="D709" s="98">
        <v>0</v>
      </c>
    </row>
    <row r="710" spans="1:4" hidden="1">
      <c r="A710" t="s">
        <v>44</v>
      </c>
      <c r="B710" t="s">
        <v>23</v>
      </c>
      <c r="C710">
        <v>2016</v>
      </c>
      <c r="D710" s="98">
        <v>0</v>
      </c>
    </row>
    <row r="711" spans="1:4" hidden="1">
      <c r="A711" t="s">
        <v>44</v>
      </c>
      <c r="B711" t="s">
        <v>23</v>
      </c>
      <c r="C711">
        <v>2017</v>
      </c>
      <c r="D711" s="98">
        <v>0</v>
      </c>
    </row>
    <row r="712" spans="1:4" hidden="1">
      <c r="A712" t="s">
        <v>44</v>
      </c>
      <c r="B712" t="s">
        <v>23</v>
      </c>
      <c r="C712">
        <v>2018</v>
      </c>
      <c r="D712" s="98">
        <v>12115805.1</v>
      </c>
    </row>
    <row r="713" spans="1:4" hidden="1">
      <c r="A713" t="s">
        <v>44</v>
      </c>
      <c r="B713" t="s">
        <v>23</v>
      </c>
      <c r="C713">
        <v>2019</v>
      </c>
      <c r="D713" s="98">
        <v>12412628.99</v>
      </c>
    </row>
    <row r="714" spans="1:4" hidden="1">
      <c r="A714" t="s">
        <v>44</v>
      </c>
      <c r="B714" t="s">
        <v>25</v>
      </c>
      <c r="C714">
        <v>2014</v>
      </c>
      <c r="D714" s="98">
        <v>0</v>
      </c>
    </row>
    <row r="715" spans="1:4" hidden="1">
      <c r="A715" t="s">
        <v>44</v>
      </c>
      <c r="B715" t="s">
        <v>25</v>
      </c>
      <c r="C715">
        <v>2015</v>
      </c>
      <c r="D715" s="98">
        <v>0</v>
      </c>
    </row>
    <row r="716" spans="1:4" hidden="1">
      <c r="A716" t="s">
        <v>44</v>
      </c>
      <c r="B716" t="s">
        <v>25</v>
      </c>
      <c r="C716">
        <v>2016</v>
      </c>
      <c r="D716" s="98">
        <v>0</v>
      </c>
    </row>
    <row r="717" spans="1:4" hidden="1">
      <c r="A717" t="s">
        <v>44</v>
      </c>
      <c r="B717" t="s">
        <v>25</v>
      </c>
      <c r="C717">
        <v>2017</v>
      </c>
      <c r="D717" s="98">
        <v>0</v>
      </c>
    </row>
    <row r="718" spans="1:4" hidden="1">
      <c r="A718" t="s">
        <v>44</v>
      </c>
      <c r="B718" t="s">
        <v>25</v>
      </c>
      <c r="C718">
        <v>2018</v>
      </c>
      <c r="D718" s="98">
        <v>0</v>
      </c>
    </row>
    <row r="719" spans="1:4" hidden="1">
      <c r="A719" t="s">
        <v>44</v>
      </c>
      <c r="B719" t="s">
        <v>25</v>
      </c>
      <c r="C719">
        <v>2019</v>
      </c>
      <c r="D719" s="98">
        <v>0</v>
      </c>
    </row>
    <row r="720" spans="1:4" hidden="1">
      <c r="A720" t="s">
        <v>44</v>
      </c>
      <c r="B720" t="s">
        <v>27</v>
      </c>
      <c r="C720">
        <v>2014</v>
      </c>
      <c r="D720" s="98">
        <v>0</v>
      </c>
    </row>
    <row r="721" spans="1:4" hidden="1">
      <c r="A721" t="s">
        <v>44</v>
      </c>
      <c r="B721" t="s">
        <v>27</v>
      </c>
      <c r="C721">
        <v>2015</v>
      </c>
      <c r="D721" s="98">
        <v>0</v>
      </c>
    </row>
    <row r="722" spans="1:4" hidden="1">
      <c r="A722" t="s">
        <v>44</v>
      </c>
      <c r="B722" t="s">
        <v>27</v>
      </c>
      <c r="C722">
        <v>2016</v>
      </c>
      <c r="D722" s="98">
        <v>0</v>
      </c>
    </row>
    <row r="723" spans="1:4" hidden="1">
      <c r="A723" t="s">
        <v>44</v>
      </c>
      <c r="B723" t="s">
        <v>27</v>
      </c>
      <c r="C723">
        <v>2017</v>
      </c>
      <c r="D723" s="98">
        <v>0</v>
      </c>
    </row>
    <row r="724" spans="1:4" hidden="1">
      <c r="A724" t="s">
        <v>44</v>
      </c>
      <c r="B724" t="s">
        <v>27</v>
      </c>
      <c r="C724">
        <v>2018</v>
      </c>
      <c r="D724" s="98">
        <v>0</v>
      </c>
    </row>
    <row r="725" spans="1:4" hidden="1">
      <c r="A725" t="s">
        <v>44</v>
      </c>
      <c r="B725" t="s">
        <v>27</v>
      </c>
      <c r="C725">
        <v>2019</v>
      </c>
      <c r="D725" s="98">
        <v>0</v>
      </c>
    </row>
    <row r="726" spans="1:4" hidden="1">
      <c r="A726" t="s">
        <v>44</v>
      </c>
      <c r="B726" t="s">
        <v>26</v>
      </c>
      <c r="C726">
        <v>2014</v>
      </c>
      <c r="D726" s="98">
        <v>0</v>
      </c>
    </row>
    <row r="727" spans="1:4" hidden="1">
      <c r="A727" t="s">
        <v>44</v>
      </c>
      <c r="B727" t="s">
        <v>26</v>
      </c>
      <c r="C727">
        <v>2015</v>
      </c>
      <c r="D727" s="98">
        <v>0</v>
      </c>
    </row>
    <row r="728" spans="1:4" hidden="1">
      <c r="A728" t="s">
        <v>44</v>
      </c>
      <c r="B728" t="s">
        <v>26</v>
      </c>
      <c r="C728">
        <v>2016</v>
      </c>
      <c r="D728" s="98">
        <v>0</v>
      </c>
    </row>
    <row r="729" spans="1:4" hidden="1">
      <c r="A729" t="s">
        <v>44</v>
      </c>
      <c r="B729" t="s">
        <v>26</v>
      </c>
      <c r="C729">
        <v>2017</v>
      </c>
      <c r="D729" s="98">
        <v>0</v>
      </c>
    </row>
    <row r="730" spans="1:4" hidden="1">
      <c r="A730" t="s">
        <v>44</v>
      </c>
      <c r="B730" t="s">
        <v>26</v>
      </c>
      <c r="C730">
        <v>2018</v>
      </c>
      <c r="D730" s="98">
        <v>0</v>
      </c>
    </row>
    <row r="731" spans="1:4" hidden="1">
      <c r="A731" t="s">
        <v>44</v>
      </c>
      <c r="B731" t="s">
        <v>26</v>
      </c>
      <c r="C731">
        <v>2019</v>
      </c>
      <c r="D731" s="98">
        <v>0</v>
      </c>
    </row>
    <row r="732" spans="1:4" hidden="1">
      <c r="A732" t="s">
        <v>44</v>
      </c>
      <c r="B732" t="s">
        <v>24</v>
      </c>
      <c r="C732">
        <v>2014</v>
      </c>
      <c r="D732" s="98">
        <v>0</v>
      </c>
    </row>
    <row r="733" spans="1:4" hidden="1">
      <c r="A733" t="s">
        <v>44</v>
      </c>
      <c r="B733" t="s">
        <v>24</v>
      </c>
      <c r="C733">
        <v>2015</v>
      </c>
      <c r="D733" s="98">
        <v>0</v>
      </c>
    </row>
    <row r="734" spans="1:4" hidden="1">
      <c r="A734" t="s">
        <v>44</v>
      </c>
      <c r="B734" t="s">
        <v>24</v>
      </c>
      <c r="C734">
        <v>2016</v>
      </c>
      <c r="D734" s="98">
        <v>-2560072</v>
      </c>
    </row>
    <row r="735" spans="1:4" hidden="1">
      <c r="A735" t="s">
        <v>44</v>
      </c>
      <c r="B735" t="s">
        <v>24</v>
      </c>
      <c r="C735">
        <v>2017</v>
      </c>
      <c r="D735" s="98">
        <v>8298028.5599999996</v>
      </c>
    </row>
    <row r="736" spans="1:4" hidden="1">
      <c r="A736" t="s">
        <v>44</v>
      </c>
      <c r="B736" t="s">
        <v>24</v>
      </c>
      <c r="C736">
        <v>2018</v>
      </c>
      <c r="D736" s="98">
        <v>1980577.206</v>
      </c>
    </row>
    <row r="737" spans="1:4" hidden="1">
      <c r="A737" t="s">
        <v>44</v>
      </c>
      <c r="B737" t="s">
        <v>24</v>
      </c>
      <c r="C737">
        <v>2019</v>
      </c>
      <c r="D737" s="98">
        <v>1676013.7890000001</v>
      </c>
    </row>
    <row r="738" spans="1:4" hidden="1">
      <c r="A738" t="s">
        <v>52</v>
      </c>
      <c r="B738" t="s">
        <v>23</v>
      </c>
      <c r="C738">
        <v>2014</v>
      </c>
      <c r="D738" s="98">
        <v>0</v>
      </c>
    </row>
    <row r="739" spans="1:4" hidden="1">
      <c r="A739" t="s">
        <v>52</v>
      </c>
      <c r="B739" t="s">
        <v>23</v>
      </c>
      <c r="C739">
        <v>2015</v>
      </c>
      <c r="D739" s="98">
        <v>12518241.689999999</v>
      </c>
    </row>
    <row r="740" spans="1:4" hidden="1">
      <c r="A740" t="s">
        <v>52</v>
      </c>
      <c r="B740" t="s">
        <v>23</v>
      </c>
      <c r="C740">
        <v>2016</v>
      </c>
      <c r="D740" s="98">
        <v>8782432</v>
      </c>
    </row>
    <row r="741" spans="1:4" hidden="1">
      <c r="A741" t="s">
        <v>52</v>
      </c>
      <c r="B741" t="s">
        <v>23</v>
      </c>
      <c r="C741">
        <v>2017</v>
      </c>
      <c r="D741" s="98">
        <v>7243601</v>
      </c>
    </row>
    <row r="742" spans="1:4" hidden="1">
      <c r="A742" t="s">
        <v>52</v>
      </c>
      <c r="B742" t="s">
        <v>23</v>
      </c>
      <c r="C742">
        <v>2018</v>
      </c>
      <c r="D742" s="98">
        <v>4460841</v>
      </c>
    </row>
    <row r="743" spans="1:4" hidden="1">
      <c r="A743" t="s">
        <v>52</v>
      </c>
      <c r="B743" t="s">
        <v>23</v>
      </c>
      <c r="C743">
        <v>2019</v>
      </c>
      <c r="D743" s="98">
        <v>0</v>
      </c>
    </row>
    <row r="744" spans="1:4" hidden="1">
      <c r="A744" t="s">
        <v>52</v>
      </c>
      <c r="B744" t="s">
        <v>27</v>
      </c>
      <c r="C744">
        <v>2014</v>
      </c>
      <c r="D744" s="98">
        <v>0</v>
      </c>
    </row>
    <row r="745" spans="1:4" hidden="1">
      <c r="A745" t="s">
        <v>52</v>
      </c>
      <c r="B745" t="s">
        <v>27</v>
      </c>
      <c r="C745">
        <v>2015</v>
      </c>
      <c r="D745" s="98">
        <v>0</v>
      </c>
    </row>
    <row r="746" spans="1:4" hidden="1">
      <c r="A746" t="s">
        <v>52</v>
      </c>
      <c r="B746" t="s">
        <v>27</v>
      </c>
      <c r="C746">
        <v>2016</v>
      </c>
      <c r="D746" s="98">
        <v>1401985</v>
      </c>
    </row>
    <row r="747" spans="1:4" hidden="1">
      <c r="A747" t="s">
        <v>52</v>
      </c>
      <c r="B747" t="s">
        <v>27</v>
      </c>
      <c r="C747">
        <v>2017</v>
      </c>
      <c r="D747" s="98">
        <v>4489980</v>
      </c>
    </row>
    <row r="748" spans="1:4" hidden="1">
      <c r="A748" t="s">
        <v>52</v>
      </c>
      <c r="B748" t="s">
        <v>27</v>
      </c>
      <c r="C748">
        <v>2018</v>
      </c>
      <c r="D748" s="98">
        <v>2541906</v>
      </c>
    </row>
    <row r="749" spans="1:4" hidden="1">
      <c r="A749" t="s">
        <v>52</v>
      </c>
      <c r="B749" t="s">
        <v>27</v>
      </c>
      <c r="C749">
        <v>2019</v>
      </c>
      <c r="D749" s="98">
        <v>0</v>
      </c>
    </row>
    <row r="750" spans="1:4" hidden="1">
      <c r="A750" t="s">
        <v>52</v>
      </c>
      <c r="B750" t="s">
        <v>24</v>
      </c>
      <c r="C750">
        <v>2014</v>
      </c>
      <c r="D750" s="98">
        <v>719982</v>
      </c>
    </row>
    <row r="751" spans="1:4" hidden="1">
      <c r="A751" t="s">
        <v>52</v>
      </c>
      <c r="B751" t="s">
        <v>24</v>
      </c>
      <c r="C751">
        <v>2015</v>
      </c>
      <c r="D751" s="98">
        <v>1336028</v>
      </c>
    </row>
    <row r="752" spans="1:4" hidden="1">
      <c r="A752" t="s">
        <v>52</v>
      </c>
      <c r="B752" t="s">
        <v>24</v>
      </c>
      <c r="C752">
        <v>2016</v>
      </c>
      <c r="D752" s="98">
        <v>1647789</v>
      </c>
    </row>
    <row r="753" spans="1:4" hidden="1">
      <c r="A753" t="s">
        <v>52</v>
      </c>
      <c r="B753" t="s">
        <v>24</v>
      </c>
      <c r="C753">
        <v>2017</v>
      </c>
      <c r="D753" s="98">
        <v>1076392</v>
      </c>
    </row>
    <row r="754" spans="1:4" hidden="1">
      <c r="A754" t="s">
        <v>52</v>
      </c>
      <c r="B754" t="s">
        <v>24</v>
      </c>
      <c r="C754">
        <v>2018</v>
      </c>
      <c r="D754" s="98">
        <v>364531</v>
      </c>
    </row>
    <row r="755" spans="1:4" hidden="1">
      <c r="A755" t="s">
        <v>52</v>
      </c>
      <c r="B755" t="s">
        <v>24</v>
      </c>
      <c r="C755">
        <v>2019</v>
      </c>
      <c r="D755" s="98">
        <v>3058248</v>
      </c>
    </row>
    <row r="756" spans="1:4">
      <c r="A756" t="s">
        <v>49</v>
      </c>
      <c r="B756" t="s">
        <v>23</v>
      </c>
      <c r="C756">
        <v>2014</v>
      </c>
      <c r="D756" s="98">
        <v>-3000000</v>
      </c>
    </row>
    <row r="757" spans="1:4">
      <c r="A757" t="s">
        <v>49</v>
      </c>
      <c r="B757" t="s">
        <v>23</v>
      </c>
      <c r="C757">
        <v>2015</v>
      </c>
      <c r="D757" s="98">
        <v>21567504.530000001</v>
      </c>
    </row>
    <row r="758" spans="1:4">
      <c r="A758" t="s">
        <v>49</v>
      </c>
      <c r="B758" t="s">
        <v>23</v>
      </c>
      <c r="C758">
        <v>2016</v>
      </c>
      <c r="D758" s="98">
        <v>13855936.09</v>
      </c>
    </row>
    <row r="759" spans="1:4">
      <c r="A759" t="s">
        <v>49</v>
      </c>
      <c r="B759" t="s">
        <v>23</v>
      </c>
      <c r="C759">
        <v>2017</v>
      </c>
      <c r="D759" s="98">
        <v>16086683.810000001</v>
      </c>
    </row>
    <row r="760" spans="1:4">
      <c r="A760" t="s">
        <v>49</v>
      </c>
      <c r="B760" t="s">
        <v>23</v>
      </c>
      <c r="C760">
        <v>2018</v>
      </c>
      <c r="D760" s="98">
        <v>12724395.119999999</v>
      </c>
    </row>
    <row r="761" spans="1:4">
      <c r="A761" t="s">
        <v>49</v>
      </c>
      <c r="B761" t="s">
        <v>23</v>
      </c>
      <c r="C761">
        <v>2019</v>
      </c>
      <c r="D761" s="98">
        <v>-2179253.159</v>
      </c>
    </row>
    <row r="762" spans="1:4">
      <c r="A762" t="s">
        <v>49</v>
      </c>
      <c r="B762" t="s">
        <v>27</v>
      </c>
      <c r="C762">
        <v>2014</v>
      </c>
      <c r="D762" s="98">
        <v>0</v>
      </c>
    </row>
    <row r="763" spans="1:4">
      <c r="A763" t="s">
        <v>49</v>
      </c>
      <c r="B763" t="s">
        <v>27</v>
      </c>
      <c r="C763">
        <v>2015</v>
      </c>
      <c r="D763" s="98">
        <v>0</v>
      </c>
    </row>
    <row r="764" spans="1:4">
      <c r="A764" t="s">
        <v>49</v>
      </c>
      <c r="B764" t="s">
        <v>27</v>
      </c>
      <c r="C764">
        <v>2016</v>
      </c>
      <c r="D764" s="98">
        <v>0</v>
      </c>
    </row>
    <row r="765" spans="1:4">
      <c r="A765" t="s">
        <v>49</v>
      </c>
      <c r="B765" t="s">
        <v>27</v>
      </c>
      <c r="C765">
        <v>2017</v>
      </c>
      <c r="D765" s="98">
        <v>0</v>
      </c>
    </row>
    <row r="766" spans="1:4">
      <c r="A766" t="s">
        <v>49</v>
      </c>
      <c r="B766" t="s">
        <v>27</v>
      </c>
      <c r="C766">
        <v>2018</v>
      </c>
      <c r="D766" s="98">
        <v>0</v>
      </c>
    </row>
    <row r="767" spans="1:4">
      <c r="A767" t="s">
        <v>49</v>
      </c>
      <c r="B767" t="s">
        <v>27</v>
      </c>
      <c r="C767">
        <v>2019</v>
      </c>
      <c r="D767" s="98">
        <v>8890337</v>
      </c>
    </row>
    <row r="768" spans="1:4">
      <c r="A768" t="s">
        <v>49</v>
      </c>
      <c r="B768" t="s">
        <v>24</v>
      </c>
      <c r="C768">
        <v>2014</v>
      </c>
      <c r="D768" s="98">
        <v>8730800</v>
      </c>
    </row>
    <row r="769" spans="1:4">
      <c r="A769" t="s">
        <v>49</v>
      </c>
      <c r="B769" t="s">
        <v>24</v>
      </c>
      <c r="C769">
        <v>2015</v>
      </c>
      <c r="D769" s="98">
        <v>8730799</v>
      </c>
    </row>
    <row r="770" spans="1:4">
      <c r="A770" t="s">
        <v>49</v>
      </c>
      <c r="B770" t="s">
        <v>24</v>
      </c>
      <c r="C770">
        <v>2016</v>
      </c>
      <c r="D770" s="98">
        <v>12143096</v>
      </c>
    </row>
    <row r="771" spans="1:4">
      <c r="A771" t="s">
        <v>49</v>
      </c>
      <c r="B771" t="s">
        <v>24</v>
      </c>
      <c r="C771">
        <v>2017</v>
      </c>
      <c r="D771" s="98">
        <v>12091019</v>
      </c>
    </row>
    <row r="772" spans="1:4">
      <c r="A772" t="s">
        <v>49</v>
      </c>
      <c r="B772" t="s">
        <v>24</v>
      </c>
      <c r="C772">
        <v>2018</v>
      </c>
      <c r="D772" s="98">
        <v>15529004</v>
      </c>
    </row>
    <row r="773" spans="1:4">
      <c r="A773" t="s">
        <v>49</v>
      </c>
      <c r="B773" t="s">
        <v>24</v>
      </c>
      <c r="C773">
        <v>2019</v>
      </c>
      <c r="D773" s="98">
        <v>15804903</v>
      </c>
    </row>
    <row r="774" spans="1:4" hidden="1">
      <c r="A774" t="s">
        <v>45</v>
      </c>
      <c r="B774" t="s">
        <v>23</v>
      </c>
      <c r="C774">
        <v>2014</v>
      </c>
      <c r="D774" s="98">
        <v>0</v>
      </c>
    </row>
    <row r="775" spans="1:4" hidden="1">
      <c r="A775" t="s">
        <v>45</v>
      </c>
      <c r="B775" t="s">
        <v>23</v>
      </c>
      <c r="C775">
        <v>2015</v>
      </c>
      <c r="D775" s="98">
        <v>0</v>
      </c>
    </row>
    <row r="776" spans="1:4" hidden="1">
      <c r="A776" t="s">
        <v>45</v>
      </c>
      <c r="B776" t="s">
        <v>23</v>
      </c>
      <c r="C776">
        <v>2016</v>
      </c>
      <c r="D776" s="98">
        <v>0</v>
      </c>
    </row>
    <row r="777" spans="1:4" hidden="1">
      <c r="A777" t="s">
        <v>45</v>
      </c>
      <c r="B777" t="s">
        <v>23</v>
      </c>
      <c r="C777">
        <v>2017</v>
      </c>
      <c r="D777" s="98">
        <v>7610694</v>
      </c>
    </row>
    <row r="778" spans="1:4" hidden="1">
      <c r="A778" t="s">
        <v>45</v>
      </c>
      <c r="B778" t="s">
        <v>23</v>
      </c>
      <c r="C778">
        <v>2018</v>
      </c>
      <c r="D778" s="98">
        <v>7757862.1150000002</v>
      </c>
    </row>
    <row r="779" spans="1:4" hidden="1">
      <c r="A779" t="s">
        <v>45</v>
      </c>
      <c r="B779" t="s">
        <v>23</v>
      </c>
      <c r="C779">
        <v>2019</v>
      </c>
      <c r="D779" s="98">
        <v>7919046.2400000002</v>
      </c>
    </row>
    <row r="780" spans="1:4" hidden="1">
      <c r="A780" t="s">
        <v>45</v>
      </c>
      <c r="B780" t="s">
        <v>25</v>
      </c>
      <c r="C780">
        <v>2014</v>
      </c>
      <c r="D780" s="98">
        <v>891970</v>
      </c>
    </row>
    <row r="781" spans="1:4" hidden="1">
      <c r="A781" t="s">
        <v>45</v>
      </c>
      <c r="B781" t="s">
        <v>25</v>
      </c>
      <c r="C781">
        <v>2015</v>
      </c>
      <c r="D781" s="98">
        <v>35421.699999999997</v>
      </c>
    </row>
    <row r="782" spans="1:4" hidden="1">
      <c r="A782" t="s">
        <v>45</v>
      </c>
      <c r="B782" t="s">
        <v>25</v>
      </c>
      <c r="C782">
        <v>2016</v>
      </c>
      <c r="D782" s="98">
        <v>-2308581.5619999999</v>
      </c>
    </row>
    <row r="783" spans="1:4" hidden="1">
      <c r="A783" t="s">
        <v>45</v>
      </c>
      <c r="B783" t="s">
        <v>25</v>
      </c>
      <c r="C783">
        <v>2017</v>
      </c>
      <c r="D783" s="98">
        <v>555000</v>
      </c>
    </row>
    <row r="784" spans="1:4" hidden="1">
      <c r="A784" t="s">
        <v>45</v>
      </c>
      <c r="B784" t="s">
        <v>25</v>
      </c>
      <c r="C784">
        <v>2018</v>
      </c>
      <c r="D784" s="98">
        <v>1000000</v>
      </c>
    </row>
    <row r="785" spans="1:4" hidden="1">
      <c r="A785" t="s">
        <v>45</v>
      </c>
      <c r="B785" t="s">
        <v>25</v>
      </c>
      <c r="C785">
        <v>2019</v>
      </c>
      <c r="D785" s="98">
        <v>224400</v>
      </c>
    </row>
    <row r="786" spans="1:4" hidden="1">
      <c r="A786" t="s">
        <v>45</v>
      </c>
      <c r="B786" t="s">
        <v>27</v>
      </c>
      <c r="C786">
        <v>2015</v>
      </c>
      <c r="D786" s="98">
        <v>0</v>
      </c>
    </row>
    <row r="787" spans="1:4" hidden="1">
      <c r="A787" t="s">
        <v>45</v>
      </c>
      <c r="B787" t="s">
        <v>27</v>
      </c>
      <c r="C787">
        <v>2016</v>
      </c>
      <c r="D787" s="98">
        <v>0</v>
      </c>
    </row>
    <row r="788" spans="1:4" hidden="1">
      <c r="A788" t="s">
        <v>45</v>
      </c>
      <c r="B788" t="s">
        <v>27</v>
      </c>
      <c r="C788">
        <v>2017</v>
      </c>
      <c r="D788" s="98">
        <v>-1040810</v>
      </c>
    </row>
    <row r="789" spans="1:4" hidden="1">
      <c r="A789" t="s">
        <v>45</v>
      </c>
      <c r="B789" t="s">
        <v>27</v>
      </c>
      <c r="C789">
        <v>2018</v>
      </c>
      <c r="D789" s="98">
        <v>-571747.61470000003</v>
      </c>
    </row>
    <row r="790" spans="1:4" hidden="1">
      <c r="A790" t="s">
        <v>45</v>
      </c>
      <c r="B790" t="s">
        <v>27</v>
      </c>
      <c r="C790">
        <v>2019</v>
      </c>
      <c r="D790" s="98">
        <v>-583626.74</v>
      </c>
    </row>
    <row r="791" spans="1:4" hidden="1">
      <c r="A791" t="s">
        <v>45</v>
      </c>
      <c r="B791" t="s">
        <v>26</v>
      </c>
      <c r="C791">
        <v>2014</v>
      </c>
      <c r="D791" s="98">
        <v>-6823654.1490000002</v>
      </c>
    </row>
    <row r="792" spans="1:4" hidden="1">
      <c r="A792" t="s">
        <v>45</v>
      </c>
      <c r="B792" t="s">
        <v>26</v>
      </c>
      <c r="C792">
        <v>2015</v>
      </c>
      <c r="D792" s="98">
        <v>-12207329.42</v>
      </c>
    </row>
    <row r="793" spans="1:4" hidden="1">
      <c r="A793" t="s">
        <v>45</v>
      </c>
      <c r="B793" t="s">
        <v>26</v>
      </c>
      <c r="C793">
        <v>2016</v>
      </c>
      <c r="D793" s="98">
        <v>0</v>
      </c>
    </row>
    <row r="794" spans="1:4" hidden="1">
      <c r="A794" t="s">
        <v>45</v>
      </c>
      <c r="B794" t="s">
        <v>26</v>
      </c>
      <c r="C794">
        <v>2017</v>
      </c>
      <c r="D794" s="98">
        <v>583609</v>
      </c>
    </row>
    <row r="795" spans="1:4" hidden="1">
      <c r="A795" t="s">
        <v>45</v>
      </c>
      <c r="B795" t="s">
        <v>26</v>
      </c>
      <c r="C795">
        <v>2018</v>
      </c>
      <c r="D795" s="98">
        <v>594894.64769999997</v>
      </c>
    </row>
    <row r="796" spans="1:4" hidden="1">
      <c r="A796" t="s">
        <v>45</v>
      </c>
      <c r="B796" t="s">
        <v>26</v>
      </c>
      <c r="C796">
        <v>2019</v>
      </c>
      <c r="D796" s="98">
        <v>607254.69999999995</v>
      </c>
    </row>
    <row r="797" spans="1:4" hidden="1">
      <c r="A797" t="s">
        <v>45</v>
      </c>
      <c r="B797" t="s">
        <v>24</v>
      </c>
      <c r="C797">
        <v>2014</v>
      </c>
      <c r="D797" s="98">
        <v>-12765566.310000001</v>
      </c>
    </row>
    <row r="798" spans="1:4" hidden="1">
      <c r="A798" t="s">
        <v>45</v>
      </c>
      <c r="B798" t="s">
        <v>24</v>
      </c>
      <c r="C798">
        <v>2015</v>
      </c>
      <c r="D798" s="98">
        <v>-11162137.41</v>
      </c>
    </row>
    <row r="799" spans="1:4" hidden="1">
      <c r="A799" t="s">
        <v>45</v>
      </c>
      <c r="B799" t="s">
        <v>24</v>
      </c>
      <c r="C799">
        <v>2016</v>
      </c>
      <c r="D799" s="98">
        <v>-11005421.859999999</v>
      </c>
    </row>
    <row r="800" spans="1:4" hidden="1">
      <c r="A800" t="s">
        <v>45</v>
      </c>
      <c r="B800" t="s">
        <v>24</v>
      </c>
      <c r="C800">
        <v>2017</v>
      </c>
      <c r="D800" s="98">
        <v>-766459</v>
      </c>
    </row>
    <row r="801" spans="1:4" hidden="1">
      <c r="A801" t="s">
        <v>45</v>
      </c>
      <c r="B801" t="s">
        <v>24</v>
      </c>
      <c r="C801">
        <v>2018</v>
      </c>
      <c r="D801" s="98">
        <v>8594405.9379999992</v>
      </c>
    </row>
    <row r="802" spans="1:4" hidden="1">
      <c r="A802" t="s">
        <v>45</v>
      </c>
      <c r="B802" t="s">
        <v>24</v>
      </c>
      <c r="C802">
        <v>2019</v>
      </c>
      <c r="D802" s="98">
        <v>16443780.67</v>
      </c>
    </row>
    <row r="803" spans="1:4" hidden="1">
      <c r="A803" t="s">
        <v>33</v>
      </c>
      <c r="B803" t="s">
        <v>15</v>
      </c>
      <c r="C803">
        <v>2014</v>
      </c>
      <c r="D803" s="98">
        <v>511883236</v>
      </c>
    </row>
    <row r="804" spans="1:4" hidden="1">
      <c r="A804" t="s">
        <v>33</v>
      </c>
      <c r="B804" t="s">
        <v>15</v>
      </c>
      <c r="C804">
        <v>2015</v>
      </c>
      <c r="D804" s="98">
        <v>501943166</v>
      </c>
    </row>
    <row r="805" spans="1:4" hidden="1">
      <c r="A805" t="s">
        <v>33</v>
      </c>
      <c r="B805" t="s">
        <v>15</v>
      </c>
      <c r="C805">
        <v>2016</v>
      </c>
      <c r="D805" s="98">
        <v>536857127</v>
      </c>
    </row>
    <row r="806" spans="1:4" hidden="1">
      <c r="A806" t="s">
        <v>33</v>
      </c>
      <c r="B806" t="s">
        <v>15</v>
      </c>
      <c r="C806">
        <v>2017</v>
      </c>
      <c r="D806" s="98">
        <v>570273124</v>
      </c>
    </row>
    <row r="807" spans="1:4" hidden="1">
      <c r="A807" t="s">
        <v>33</v>
      </c>
      <c r="B807" t="s">
        <v>15</v>
      </c>
      <c r="C807">
        <v>2018</v>
      </c>
      <c r="D807" s="98">
        <v>544817926</v>
      </c>
    </row>
    <row r="808" spans="1:4" hidden="1">
      <c r="A808" t="s">
        <v>33</v>
      </c>
      <c r="B808" t="s">
        <v>15</v>
      </c>
      <c r="C808">
        <v>2019</v>
      </c>
      <c r="D808" s="98">
        <v>555378113</v>
      </c>
    </row>
    <row r="809" spans="1:4" hidden="1">
      <c r="A809" t="s">
        <v>34</v>
      </c>
      <c r="B809" t="s">
        <v>15</v>
      </c>
      <c r="C809">
        <v>2014</v>
      </c>
      <c r="D809" s="98">
        <v>140674902</v>
      </c>
    </row>
    <row r="810" spans="1:4" hidden="1">
      <c r="A810" t="s">
        <v>34</v>
      </c>
      <c r="B810" t="s">
        <v>15</v>
      </c>
      <c r="C810">
        <v>2015</v>
      </c>
      <c r="D810" s="98">
        <v>146199186</v>
      </c>
    </row>
    <row r="811" spans="1:4" hidden="1">
      <c r="A811" t="s">
        <v>34</v>
      </c>
      <c r="B811" t="s">
        <v>15</v>
      </c>
      <c r="C811">
        <v>2016</v>
      </c>
      <c r="D811" s="98">
        <v>182349278</v>
      </c>
    </row>
    <row r="812" spans="1:4" hidden="1">
      <c r="A812" t="s">
        <v>34</v>
      </c>
      <c r="B812" t="s">
        <v>15</v>
      </c>
      <c r="C812">
        <v>2017</v>
      </c>
      <c r="D812" s="98">
        <v>170570577</v>
      </c>
    </row>
    <row r="813" spans="1:4" hidden="1">
      <c r="A813" t="s">
        <v>34</v>
      </c>
      <c r="B813" t="s">
        <v>15</v>
      </c>
      <c r="C813">
        <v>2018</v>
      </c>
      <c r="D813" s="98">
        <v>182799177</v>
      </c>
    </row>
    <row r="814" spans="1:4" hidden="1">
      <c r="A814" t="s">
        <v>34</v>
      </c>
      <c r="B814" t="s">
        <v>15</v>
      </c>
      <c r="C814">
        <v>2019</v>
      </c>
      <c r="D814" s="98">
        <v>193032872</v>
      </c>
    </row>
    <row r="815" spans="1:4" hidden="1">
      <c r="A815" t="s">
        <v>35</v>
      </c>
      <c r="B815" t="s">
        <v>15</v>
      </c>
      <c r="C815">
        <v>2014</v>
      </c>
      <c r="D815" s="98">
        <v>84904816</v>
      </c>
    </row>
    <row r="816" spans="1:4" hidden="1">
      <c r="A816" t="s">
        <v>35</v>
      </c>
      <c r="B816" t="s">
        <v>15</v>
      </c>
      <c r="C816">
        <v>2015</v>
      </c>
      <c r="D816" s="98">
        <v>92050496</v>
      </c>
    </row>
    <row r="817" spans="1:4" hidden="1">
      <c r="A817" t="s">
        <v>35</v>
      </c>
      <c r="B817" t="s">
        <v>15</v>
      </c>
      <c r="C817">
        <v>2016</v>
      </c>
      <c r="D817" s="98">
        <v>102145191</v>
      </c>
    </row>
    <row r="818" spans="1:4" hidden="1">
      <c r="A818" t="s">
        <v>35</v>
      </c>
      <c r="B818" t="s">
        <v>15</v>
      </c>
      <c r="C818">
        <v>2017</v>
      </c>
      <c r="D818" s="98">
        <v>102856410</v>
      </c>
    </row>
    <row r="819" spans="1:4" hidden="1">
      <c r="A819" t="s">
        <v>35</v>
      </c>
      <c r="B819" t="s">
        <v>15</v>
      </c>
      <c r="C819">
        <v>2018</v>
      </c>
      <c r="D819" s="98">
        <v>109876899</v>
      </c>
    </row>
    <row r="820" spans="1:4" hidden="1">
      <c r="A820" t="s">
        <v>35</v>
      </c>
      <c r="B820" t="s">
        <v>15</v>
      </c>
      <c r="C820">
        <v>2019</v>
      </c>
      <c r="D820" s="98">
        <v>116187396</v>
      </c>
    </row>
    <row r="821" spans="1:4" hidden="1">
      <c r="A821" t="s">
        <v>36</v>
      </c>
      <c r="B821" t="s">
        <v>15</v>
      </c>
      <c r="C821">
        <v>2014</v>
      </c>
      <c r="D821" s="98">
        <v>231473022</v>
      </c>
    </row>
    <row r="822" spans="1:4" hidden="1">
      <c r="A822" t="s">
        <v>36</v>
      </c>
      <c r="B822" t="s">
        <v>15</v>
      </c>
      <c r="C822">
        <v>2015</v>
      </c>
      <c r="D822" s="98">
        <v>202280124</v>
      </c>
    </row>
    <row r="823" spans="1:4" hidden="1">
      <c r="A823" t="s">
        <v>36</v>
      </c>
      <c r="B823" t="s">
        <v>15</v>
      </c>
      <c r="C823">
        <v>2016</v>
      </c>
      <c r="D823" s="98">
        <v>220780515</v>
      </c>
    </row>
    <row r="824" spans="1:4" hidden="1">
      <c r="A824" t="s">
        <v>36</v>
      </c>
      <c r="B824" t="s">
        <v>15</v>
      </c>
      <c r="C824">
        <v>2017</v>
      </c>
      <c r="D824" s="98">
        <v>236192096</v>
      </c>
    </row>
    <row r="825" spans="1:4" hidden="1">
      <c r="A825" t="s">
        <v>36</v>
      </c>
      <c r="B825" t="s">
        <v>15</v>
      </c>
      <c r="C825">
        <v>2018</v>
      </c>
      <c r="D825" s="98">
        <v>242815196</v>
      </c>
    </row>
    <row r="826" spans="1:4" hidden="1">
      <c r="A826" t="s">
        <v>36</v>
      </c>
      <c r="B826" t="s">
        <v>15</v>
      </c>
      <c r="C826">
        <v>2019</v>
      </c>
      <c r="D826" s="98">
        <v>252878913</v>
      </c>
    </row>
    <row r="827" spans="1:4" hidden="1">
      <c r="A827" t="s">
        <v>37</v>
      </c>
      <c r="B827" t="s">
        <v>15</v>
      </c>
      <c r="C827">
        <v>2014</v>
      </c>
      <c r="D827" s="98">
        <v>379330368</v>
      </c>
    </row>
    <row r="828" spans="1:4" hidden="1">
      <c r="A828" t="s">
        <v>37</v>
      </c>
      <c r="B828" t="s">
        <v>15</v>
      </c>
      <c r="C828">
        <v>2015</v>
      </c>
      <c r="D828" s="98">
        <v>403733052</v>
      </c>
    </row>
    <row r="829" spans="1:4" hidden="1">
      <c r="A829" t="s">
        <v>37</v>
      </c>
      <c r="B829" t="s">
        <v>15</v>
      </c>
      <c r="C829">
        <v>2016</v>
      </c>
      <c r="D829" s="98">
        <v>347227388</v>
      </c>
    </row>
    <row r="830" spans="1:4" hidden="1">
      <c r="A830" t="s">
        <v>37</v>
      </c>
      <c r="B830" t="s">
        <v>15</v>
      </c>
      <c r="C830">
        <v>2017</v>
      </c>
      <c r="D830" s="98">
        <v>369312315</v>
      </c>
    </row>
    <row r="831" spans="1:4" hidden="1">
      <c r="A831" t="s">
        <v>37</v>
      </c>
      <c r="B831" t="s">
        <v>15</v>
      </c>
      <c r="C831">
        <v>2018</v>
      </c>
      <c r="D831" s="98">
        <v>390356031</v>
      </c>
    </row>
    <row r="832" spans="1:4" hidden="1">
      <c r="A832" t="s">
        <v>37</v>
      </c>
      <c r="B832" t="s">
        <v>15</v>
      </c>
      <c r="C832">
        <v>2019</v>
      </c>
      <c r="D832" s="98">
        <v>405816468</v>
      </c>
    </row>
    <row r="833" spans="1:4" hidden="1">
      <c r="A833" t="s">
        <v>38</v>
      </c>
      <c r="B833" t="s">
        <v>15</v>
      </c>
      <c r="C833">
        <v>2014</v>
      </c>
      <c r="D833" s="98">
        <v>405291087</v>
      </c>
    </row>
    <row r="834" spans="1:4" hidden="1">
      <c r="A834" t="s">
        <v>38</v>
      </c>
      <c r="B834" t="s">
        <v>15</v>
      </c>
      <c r="C834">
        <v>2015</v>
      </c>
      <c r="D834" s="98">
        <v>407245714</v>
      </c>
    </row>
    <row r="835" spans="1:4" hidden="1">
      <c r="A835" t="s">
        <v>38</v>
      </c>
      <c r="B835" t="s">
        <v>15</v>
      </c>
      <c r="C835">
        <v>2016</v>
      </c>
      <c r="D835" s="98">
        <v>434101391</v>
      </c>
    </row>
    <row r="836" spans="1:4" hidden="1">
      <c r="A836" t="s">
        <v>38</v>
      </c>
      <c r="B836" t="s">
        <v>15</v>
      </c>
      <c r="C836">
        <v>2017</v>
      </c>
      <c r="D836" s="98">
        <v>387703487</v>
      </c>
    </row>
    <row r="837" spans="1:4" hidden="1">
      <c r="A837" t="s">
        <v>38</v>
      </c>
      <c r="B837" t="s">
        <v>15</v>
      </c>
      <c r="C837">
        <v>2018</v>
      </c>
      <c r="D837" s="98">
        <v>393646082</v>
      </c>
    </row>
    <row r="838" spans="1:4" hidden="1">
      <c r="A838" t="s">
        <v>38</v>
      </c>
      <c r="B838" t="s">
        <v>15</v>
      </c>
      <c r="C838">
        <v>2019</v>
      </c>
      <c r="D838" s="98">
        <v>409794336</v>
      </c>
    </row>
    <row r="839" spans="1:4" hidden="1">
      <c r="A839" t="s">
        <v>39</v>
      </c>
      <c r="B839" t="s">
        <v>15</v>
      </c>
      <c r="C839">
        <v>2014</v>
      </c>
      <c r="D839" s="98">
        <v>333441309</v>
      </c>
    </row>
    <row r="840" spans="1:4" hidden="1">
      <c r="A840" t="s">
        <v>39</v>
      </c>
      <c r="B840" t="s">
        <v>15</v>
      </c>
      <c r="C840">
        <v>2015</v>
      </c>
      <c r="D840" s="98">
        <v>264783490</v>
      </c>
    </row>
    <row r="841" spans="1:4" hidden="1">
      <c r="A841" t="s">
        <v>39</v>
      </c>
      <c r="B841" t="s">
        <v>15</v>
      </c>
      <c r="C841">
        <v>2016</v>
      </c>
      <c r="D841" s="98">
        <v>293518319</v>
      </c>
    </row>
    <row r="842" spans="1:4" hidden="1">
      <c r="A842" t="s">
        <v>39</v>
      </c>
      <c r="B842" t="s">
        <v>15</v>
      </c>
      <c r="C842">
        <v>2017</v>
      </c>
      <c r="D842" s="98">
        <v>316575225</v>
      </c>
    </row>
    <row r="843" spans="1:4" hidden="1">
      <c r="A843" t="s">
        <v>39</v>
      </c>
      <c r="B843" t="s">
        <v>15</v>
      </c>
      <c r="C843">
        <v>2018</v>
      </c>
      <c r="D843" s="98">
        <v>314573317</v>
      </c>
    </row>
    <row r="844" spans="1:4" hidden="1">
      <c r="A844" t="s">
        <v>39</v>
      </c>
      <c r="B844" t="s">
        <v>15</v>
      </c>
      <c r="C844">
        <v>2019</v>
      </c>
      <c r="D844" s="98">
        <v>330564046</v>
      </c>
    </row>
    <row r="845" spans="1:4" hidden="1">
      <c r="A845" t="s">
        <v>40</v>
      </c>
      <c r="B845" t="s">
        <v>15</v>
      </c>
      <c r="C845">
        <v>2014</v>
      </c>
      <c r="D845" s="98">
        <v>45342769</v>
      </c>
    </row>
    <row r="846" spans="1:4" hidden="1">
      <c r="A846" t="s">
        <v>40</v>
      </c>
      <c r="B846" t="s">
        <v>15</v>
      </c>
      <c r="C846">
        <v>2015</v>
      </c>
      <c r="D846" s="98">
        <v>52136757</v>
      </c>
    </row>
    <row r="847" spans="1:4" hidden="1">
      <c r="A847" t="s">
        <v>40</v>
      </c>
      <c r="B847" t="s">
        <v>15</v>
      </c>
      <c r="C847">
        <v>2016</v>
      </c>
      <c r="D847" s="98">
        <v>57847994</v>
      </c>
    </row>
    <row r="848" spans="1:4" hidden="1">
      <c r="A848" t="s">
        <v>40</v>
      </c>
      <c r="B848" t="s">
        <v>15</v>
      </c>
      <c r="C848">
        <v>2017</v>
      </c>
      <c r="D848" s="98">
        <v>58837740</v>
      </c>
    </row>
    <row r="849" spans="1:4" hidden="1">
      <c r="A849" t="s">
        <v>40</v>
      </c>
      <c r="B849" t="s">
        <v>15</v>
      </c>
      <c r="C849">
        <v>2018</v>
      </c>
      <c r="D849" s="98">
        <v>60917075</v>
      </c>
    </row>
    <row r="850" spans="1:4" hidden="1">
      <c r="A850" t="s">
        <v>40</v>
      </c>
      <c r="B850" t="s">
        <v>15</v>
      </c>
      <c r="C850">
        <v>2019</v>
      </c>
      <c r="D850" s="98">
        <v>61544188</v>
      </c>
    </row>
    <row r="851" spans="1:4" hidden="1">
      <c r="A851" t="s">
        <v>41</v>
      </c>
      <c r="B851" t="s">
        <v>15</v>
      </c>
      <c r="C851">
        <v>2014</v>
      </c>
      <c r="D851" s="98">
        <v>68673903</v>
      </c>
    </row>
    <row r="852" spans="1:4" hidden="1">
      <c r="A852" t="s">
        <v>41</v>
      </c>
      <c r="B852" t="s">
        <v>15</v>
      </c>
      <c r="C852">
        <v>2015</v>
      </c>
      <c r="D852" s="98">
        <v>71790853</v>
      </c>
    </row>
    <row r="853" spans="1:4" hidden="1">
      <c r="A853" t="s">
        <v>41</v>
      </c>
      <c r="B853" t="s">
        <v>15</v>
      </c>
      <c r="C853">
        <v>2016</v>
      </c>
      <c r="D853" s="98">
        <v>82417717</v>
      </c>
    </row>
    <row r="854" spans="1:4" hidden="1">
      <c r="A854" t="s">
        <v>41</v>
      </c>
      <c r="B854" t="s">
        <v>15</v>
      </c>
      <c r="C854">
        <v>2017</v>
      </c>
      <c r="D854" s="98">
        <v>73009027</v>
      </c>
    </row>
    <row r="855" spans="1:4" hidden="1">
      <c r="A855" t="s">
        <v>41</v>
      </c>
      <c r="B855" t="s">
        <v>15</v>
      </c>
      <c r="C855">
        <v>2018</v>
      </c>
      <c r="D855" s="98">
        <v>80200007</v>
      </c>
    </row>
    <row r="856" spans="1:4" hidden="1">
      <c r="A856" t="s">
        <v>41</v>
      </c>
      <c r="B856" t="s">
        <v>15</v>
      </c>
      <c r="C856">
        <v>2019</v>
      </c>
      <c r="D856" s="98">
        <v>86740592</v>
      </c>
    </row>
    <row r="857" spans="1:4" hidden="1">
      <c r="A857" t="s">
        <v>42</v>
      </c>
      <c r="B857" t="s">
        <v>15</v>
      </c>
      <c r="C857">
        <v>2014</v>
      </c>
      <c r="D857" s="98">
        <v>155472596</v>
      </c>
    </row>
    <row r="858" spans="1:4" hidden="1">
      <c r="A858" t="s">
        <v>42</v>
      </c>
      <c r="B858" t="s">
        <v>15</v>
      </c>
      <c r="C858">
        <v>2015</v>
      </c>
      <c r="D858" s="98">
        <v>171607905</v>
      </c>
    </row>
    <row r="859" spans="1:4" hidden="1">
      <c r="A859" t="s">
        <v>42</v>
      </c>
      <c r="B859" t="s">
        <v>15</v>
      </c>
      <c r="C859">
        <v>2016</v>
      </c>
      <c r="D859" s="98">
        <v>185738437</v>
      </c>
    </row>
    <row r="860" spans="1:4" hidden="1">
      <c r="A860" t="s">
        <v>42</v>
      </c>
      <c r="B860" t="s">
        <v>15</v>
      </c>
      <c r="C860">
        <v>2017</v>
      </c>
      <c r="D860" s="98">
        <v>178256601</v>
      </c>
    </row>
    <row r="861" spans="1:4" hidden="1">
      <c r="A861" t="s">
        <v>42</v>
      </c>
      <c r="B861" t="s">
        <v>15</v>
      </c>
      <c r="C861">
        <v>2018</v>
      </c>
      <c r="D861" s="98">
        <v>195497279</v>
      </c>
    </row>
    <row r="862" spans="1:4" hidden="1">
      <c r="A862" t="s">
        <v>42</v>
      </c>
      <c r="B862" t="s">
        <v>15</v>
      </c>
      <c r="C862">
        <v>2019</v>
      </c>
      <c r="D862" s="98">
        <v>218562504</v>
      </c>
    </row>
    <row r="863" spans="1:4" hidden="1">
      <c r="A863" t="s">
        <v>43</v>
      </c>
      <c r="B863" t="s">
        <v>15</v>
      </c>
      <c r="C863">
        <v>2014</v>
      </c>
      <c r="D863" s="98">
        <v>221521187</v>
      </c>
    </row>
    <row r="864" spans="1:4" hidden="1">
      <c r="A864" t="s">
        <v>43</v>
      </c>
      <c r="B864" t="s">
        <v>15</v>
      </c>
      <c r="C864">
        <v>2015</v>
      </c>
      <c r="D864" s="98">
        <v>241978459</v>
      </c>
    </row>
    <row r="865" spans="1:4" hidden="1">
      <c r="A865" t="s">
        <v>43</v>
      </c>
      <c r="B865" t="s">
        <v>15</v>
      </c>
      <c r="C865">
        <v>2016</v>
      </c>
      <c r="D865" s="98">
        <v>208927941</v>
      </c>
    </row>
    <row r="866" spans="1:4" hidden="1">
      <c r="A866" t="s">
        <v>43</v>
      </c>
      <c r="B866" t="s">
        <v>15</v>
      </c>
      <c r="C866">
        <v>2017</v>
      </c>
      <c r="D866" s="98">
        <v>284797140</v>
      </c>
    </row>
    <row r="867" spans="1:4" hidden="1">
      <c r="A867" t="s">
        <v>43</v>
      </c>
      <c r="B867" t="s">
        <v>15</v>
      </c>
      <c r="C867">
        <v>2018</v>
      </c>
      <c r="D867" s="98">
        <v>292248571</v>
      </c>
    </row>
    <row r="868" spans="1:4" hidden="1">
      <c r="A868" t="s">
        <v>43</v>
      </c>
      <c r="B868" t="s">
        <v>15</v>
      </c>
      <c r="C868">
        <v>2019</v>
      </c>
      <c r="D868" s="98">
        <v>303718060</v>
      </c>
    </row>
    <row r="869" spans="1:4" hidden="1">
      <c r="A869" t="s">
        <v>44</v>
      </c>
      <c r="B869" t="s">
        <v>15</v>
      </c>
      <c r="C869">
        <v>2014</v>
      </c>
      <c r="D869" s="98">
        <v>90906106</v>
      </c>
    </row>
    <row r="870" spans="1:4" hidden="1">
      <c r="A870" t="s">
        <v>44</v>
      </c>
      <c r="B870" t="s">
        <v>15</v>
      </c>
      <c r="C870">
        <v>2015</v>
      </c>
      <c r="D870" s="98">
        <v>91914592</v>
      </c>
    </row>
    <row r="871" spans="1:4" hidden="1">
      <c r="A871" t="s">
        <v>44</v>
      </c>
      <c r="B871" t="s">
        <v>15</v>
      </c>
      <c r="C871">
        <v>2016</v>
      </c>
      <c r="D871" s="98">
        <v>85402065</v>
      </c>
    </row>
    <row r="872" spans="1:4" hidden="1">
      <c r="A872" t="s">
        <v>44</v>
      </c>
      <c r="B872" t="s">
        <v>15</v>
      </c>
      <c r="C872">
        <v>2017</v>
      </c>
      <c r="D872" s="98">
        <v>86222503</v>
      </c>
    </row>
    <row r="873" spans="1:4" hidden="1">
      <c r="A873" t="s">
        <v>44</v>
      </c>
      <c r="B873" t="s">
        <v>15</v>
      </c>
      <c r="C873">
        <v>2018</v>
      </c>
      <c r="D873" s="98">
        <v>77495378</v>
      </c>
    </row>
    <row r="874" spans="1:4" hidden="1">
      <c r="A874" t="s">
        <v>44</v>
      </c>
      <c r="B874" t="s">
        <v>15</v>
      </c>
      <c r="C874">
        <v>2019</v>
      </c>
      <c r="D874" s="98">
        <v>98285608</v>
      </c>
    </row>
    <row r="875" spans="1:4" hidden="1">
      <c r="A875" t="s">
        <v>45</v>
      </c>
      <c r="B875" t="s">
        <v>15</v>
      </c>
      <c r="C875">
        <v>2014</v>
      </c>
      <c r="D875" s="98">
        <v>116124820</v>
      </c>
    </row>
    <row r="876" spans="1:4" hidden="1">
      <c r="A876" t="s">
        <v>45</v>
      </c>
      <c r="B876" t="s">
        <v>15</v>
      </c>
      <c r="C876">
        <v>2015</v>
      </c>
      <c r="D876" s="98">
        <v>129142790</v>
      </c>
    </row>
    <row r="877" spans="1:4" hidden="1">
      <c r="A877" t="s">
        <v>45</v>
      </c>
      <c r="B877" t="s">
        <v>15</v>
      </c>
      <c r="C877">
        <v>2016</v>
      </c>
      <c r="D877" s="98">
        <v>137064535</v>
      </c>
    </row>
    <row r="878" spans="1:4" hidden="1">
      <c r="A878" t="s">
        <v>45</v>
      </c>
      <c r="B878" t="s">
        <v>15</v>
      </c>
      <c r="C878">
        <v>2017</v>
      </c>
      <c r="D878" s="98">
        <v>120915453</v>
      </c>
    </row>
    <row r="879" spans="1:4" hidden="1">
      <c r="A879" t="s">
        <v>45</v>
      </c>
      <c r="B879" t="s">
        <v>15</v>
      </c>
      <c r="C879">
        <v>2018</v>
      </c>
      <c r="D879" s="98">
        <v>132948580</v>
      </c>
    </row>
    <row r="880" spans="1:4" hidden="1">
      <c r="A880" t="s">
        <v>45</v>
      </c>
      <c r="B880" t="s">
        <v>15</v>
      </c>
      <c r="C880">
        <v>2019</v>
      </c>
      <c r="D880" s="98">
        <v>141204223</v>
      </c>
    </row>
    <row r="881" spans="1:4">
      <c r="A881" t="s">
        <v>49</v>
      </c>
      <c r="B881" t="s">
        <v>15</v>
      </c>
      <c r="C881">
        <v>2014</v>
      </c>
      <c r="D881" s="98">
        <v>222310257.36000001</v>
      </c>
    </row>
    <row r="882" spans="1:4">
      <c r="A882" t="s">
        <v>49</v>
      </c>
      <c r="B882" t="s">
        <v>15</v>
      </c>
      <c r="C882">
        <v>2015</v>
      </c>
      <c r="D882" s="98">
        <v>244163230.08000001</v>
      </c>
    </row>
    <row r="883" spans="1:4">
      <c r="A883" t="s">
        <v>49</v>
      </c>
      <c r="B883" t="s">
        <v>15</v>
      </c>
      <c r="C883">
        <v>2016</v>
      </c>
      <c r="D883" s="98">
        <v>261875062.38999999</v>
      </c>
    </row>
    <row r="884" spans="1:4">
      <c r="A884" t="s">
        <v>49</v>
      </c>
      <c r="B884" t="s">
        <v>15</v>
      </c>
      <c r="C884">
        <v>2017</v>
      </c>
      <c r="D884" s="98">
        <v>279708002.94999999</v>
      </c>
    </row>
    <row r="885" spans="1:4">
      <c r="A885" t="s">
        <v>49</v>
      </c>
      <c r="B885" t="s">
        <v>15</v>
      </c>
      <c r="C885">
        <v>2018</v>
      </c>
      <c r="D885" s="98">
        <v>265038966.94</v>
      </c>
    </row>
    <row r="886" spans="1:4">
      <c r="A886" t="s">
        <v>49</v>
      </c>
      <c r="B886" t="s">
        <v>15</v>
      </c>
      <c r="C886">
        <v>2019</v>
      </c>
      <c r="D886" s="98">
        <v>255653873.72254416</v>
      </c>
    </row>
    <row r="887" spans="1:4" hidden="1">
      <c r="A887" t="s">
        <v>51</v>
      </c>
      <c r="B887" t="s">
        <v>15</v>
      </c>
      <c r="C887">
        <v>2014</v>
      </c>
      <c r="D887" s="98">
        <v>78884448</v>
      </c>
    </row>
    <row r="888" spans="1:4" hidden="1">
      <c r="A888" t="s">
        <v>51</v>
      </c>
      <c r="B888" t="s">
        <v>15</v>
      </c>
      <c r="C888">
        <v>2015</v>
      </c>
      <c r="D888" s="98">
        <v>91596602</v>
      </c>
    </row>
    <row r="889" spans="1:4" hidden="1">
      <c r="A889" t="s">
        <v>51</v>
      </c>
      <c r="B889" t="s">
        <v>15</v>
      </c>
      <c r="C889">
        <v>2016</v>
      </c>
      <c r="D889" s="98">
        <v>99650599</v>
      </c>
    </row>
    <row r="890" spans="1:4" hidden="1">
      <c r="A890" t="s">
        <v>51</v>
      </c>
      <c r="B890" t="s">
        <v>15</v>
      </c>
      <c r="C890">
        <v>2017</v>
      </c>
      <c r="D890" s="98">
        <v>103305251</v>
      </c>
    </row>
    <row r="891" spans="1:4" hidden="1">
      <c r="A891" t="s">
        <v>51</v>
      </c>
      <c r="B891" t="s">
        <v>15</v>
      </c>
      <c r="C891">
        <v>2018</v>
      </c>
      <c r="D891" s="98">
        <v>103984185</v>
      </c>
    </row>
    <row r="892" spans="1:4" hidden="1">
      <c r="A892" t="s">
        <v>51</v>
      </c>
      <c r="B892" t="s">
        <v>15</v>
      </c>
      <c r="C892">
        <v>2019</v>
      </c>
      <c r="D892" s="98">
        <v>106263797.60642384</v>
      </c>
    </row>
    <row r="893" spans="1:4" hidden="1">
      <c r="A893" t="s">
        <v>50</v>
      </c>
      <c r="B893" t="s">
        <v>15</v>
      </c>
      <c r="C893">
        <v>2014</v>
      </c>
      <c r="D893" s="98">
        <v>228698096.7607106</v>
      </c>
    </row>
    <row r="894" spans="1:4" hidden="1">
      <c r="A894" t="s">
        <v>50</v>
      </c>
      <c r="B894" t="s">
        <v>15</v>
      </c>
      <c r="C894">
        <v>2015</v>
      </c>
      <c r="D894" s="98">
        <v>255330535.62934121</v>
      </c>
    </row>
    <row r="895" spans="1:4" hidden="1">
      <c r="A895" t="s">
        <v>50</v>
      </c>
      <c r="B895" t="s">
        <v>15</v>
      </c>
      <c r="C895">
        <v>2016</v>
      </c>
      <c r="D895" s="98">
        <v>270662140.98700327</v>
      </c>
    </row>
    <row r="896" spans="1:4" hidden="1">
      <c r="A896" t="s">
        <v>50</v>
      </c>
      <c r="B896" t="s">
        <v>15</v>
      </c>
      <c r="C896">
        <v>2017</v>
      </c>
      <c r="D896" s="98">
        <v>273813570.27352893</v>
      </c>
    </row>
    <row r="897" spans="1:4" hidden="1">
      <c r="A897" t="s">
        <v>50</v>
      </c>
      <c r="B897" t="s">
        <v>15</v>
      </c>
      <c r="C897">
        <v>2018</v>
      </c>
      <c r="D897" s="98">
        <v>260722440.3509523</v>
      </c>
    </row>
    <row r="898" spans="1:4" hidden="1">
      <c r="A898" t="s">
        <v>50</v>
      </c>
      <c r="B898" t="s">
        <v>15</v>
      </c>
      <c r="C898">
        <v>2019</v>
      </c>
      <c r="D898" s="98">
        <v>285136721.81033272</v>
      </c>
    </row>
    <row r="899" spans="1:4" hidden="1">
      <c r="A899" t="s">
        <v>52</v>
      </c>
      <c r="B899" t="s">
        <v>15</v>
      </c>
      <c r="C899">
        <v>2014</v>
      </c>
      <c r="D899" s="98">
        <v>62352009.130843192</v>
      </c>
    </row>
    <row r="900" spans="1:4" hidden="1">
      <c r="A900" t="s">
        <v>52</v>
      </c>
      <c r="B900" t="s">
        <v>15</v>
      </c>
      <c r="C900">
        <v>2015</v>
      </c>
      <c r="D900" s="98">
        <v>53249630.535829097</v>
      </c>
    </row>
    <row r="901" spans="1:4" hidden="1">
      <c r="A901" t="s">
        <v>52</v>
      </c>
      <c r="B901" t="s">
        <v>15</v>
      </c>
      <c r="C901">
        <v>2016</v>
      </c>
      <c r="D901" s="98">
        <v>57208610.967444554</v>
      </c>
    </row>
    <row r="902" spans="1:4" hidden="1">
      <c r="A902" t="s">
        <v>52</v>
      </c>
      <c r="B902" t="s">
        <v>15</v>
      </c>
      <c r="C902">
        <v>2017</v>
      </c>
      <c r="D902" s="98">
        <v>61314976.756103277</v>
      </c>
    </row>
    <row r="903" spans="1:4" hidden="1">
      <c r="A903" t="s">
        <v>52</v>
      </c>
      <c r="B903" t="s">
        <v>15</v>
      </c>
      <c r="C903">
        <v>2018</v>
      </c>
      <c r="D903" s="98">
        <v>61399882.845609948</v>
      </c>
    </row>
    <row r="904" spans="1:4" hidden="1">
      <c r="A904" t="s">
        <v>52</v>
      </c>
      <c r="B904" t="s">
        <v>15</v>
      </c>
      <c r="C904">
        <v>2019</v>
      </c>
      <c r="D904" s="98">
        <v>62797719.513466053</v>
      </c>
    </row>
    <row r="905" spans="1:4" hidden="1">
      <c r="A905" t="s">
        <v>53</v>
      </c>
      <c r="B905" t="s">
        <v>15</v>
      </c>
      <c r="C905">
        <v>2014</v>
      </c>
      <c r="D905" s="98">
        <v>127428176.17868638</v>
      </c>
    </row>
    <row r="906" spans="1:4" hidden="1">
      <c r="A906" t="s">
        <v>53</v>
      </c>
      <c r="B906" t="s">
        <v>15</v>
      </c>
      <c r="C906">
        <v>2015</v>
      </c>
      <c r="D906" s="98">
        <v>145553155.64817795</v>
      </c>
    </row>
    <row r="907" spans="1:4" hidden="1">
      <c r="A907" t="s">
        <v>53</v>
      </c>
      <c r="B907" t="s">
        <v>15</v>
      </c>
      <c r="C907">
        <v>2016</v>
      </c>
      <c r="D907" s="98">
        <v>152480082.43031612</v>
      </c>
    </row>
    <row r="908" spans="1:4" hidden="1">
      <c r="A908" t="s">
        <v>53</v>
      </c>
      <c r="B908" t="s">
        <v>15</v>
      </c>
      <c r="C908">
        <v>2017</v>
      </c>
      <c r="D908" s="98">
        <v>161231040.23911139</v>
      </c>
    </row>
    <row r="909" spans="1:4" hidden="1">
      <c r="A909" t="s">
        <v>53</v>
      </c>
      <c r="B909" t="s">
        <v>15</v>
      </c>
      <c r="C909">
        <v>2018</v>
      </c>
      <c r="D909" s="98">
        <v>171803525.30291229</v>
      </c>
    </row>
    <row r="910" spans="1:4" hidden="1">
      <c r="A910" t="s">
        <v>53</v>
      </c>
      <c r="B910" t="s">
        <v>15</v>
      </c>
      <c r="C910">
        <v>2019</v>
      </c>
      <c r="D910" s="98">
        <v>175360245.37466606</v>
      </c>
    </row>
    <row r="911" spans="1:4" hidden="1">
      <c r="A911" t="s">
        <v>33</v>
      </c>
      <c r="B911" t="s">
        <v>31</v>
      </c>
      <c r="C911">
        <v>2014</v>
      </c>
      <c r="D911" s="98">
        <v>13748215306</v>
      </c>
    </row>
    <row r="912" spans="1:4" hidden="1">
      <c r="A912" t="s">
        <v>33</v>
      </c>
      <c r="B912" t="s">
        <v>31</v>
      </c>
      <c r="C912">
        <v>2015</v>
      </c>
      <c r="D912" s="98">
        <v>14287405305</v>
      </c>
    </row>
    <row r="913" spans="1:12" hidden="1">
      <c r="A913" t="s">
        <v>33</v>
      </c>
      <c r="B913" t="s">
        <v>31</v>
      </c>
      <c r="C913">
        <v>2016</v>
      </c>
      <c r="D913" s="98">
        <v>14683364183</v>
      </c>
    </row>
    <row r="914" spans="1:12" hidden="1">
      <c r="A914" t="s">
        <v>33</v>
      </c>
      <c r="B914" t="s">
        <v>31</v>
      </c>
      <c r="C914">
        <v>2017</v>
      </c>
      <c r="D914" s="98">
        <v>14683945794</v>
      </c>
    </row>
    <row r="915" spans="1:12" hidden="1">
      <c r="A915" t="s">
        <v>33</v>
      </c>
      <c r="B915" t="s">
        <v>31</v>
      </c>
      <c r="C915">
        <v>2018</v>
      </c>
      <c r="D915" s="98">
        <v>14769053996</v>
      </c>
    </row>
    <row r="916" spans="1:12" hidden="1">
      <c r="A916" t="s">
        <v>33</v>
      </c>
      <c r="B916" t="s">
        <v>31</v>
      </c>
      <c r="C916">
        <v>2019</v>
      </c>
      <c r="D916" s="98">
        <v>15125194222</v>
      </c>
    </row>
    <row r="917" spans="1:12" hidden="1">
      <c r="A917" t="s">
        <v>34</v>
      </c>
      <c r="B917" t="s">
        <v>31</v>
      </c>
      <c r="C917">
        <v>2014</v>
      </c>
      <c r="D917" s="98">
        <v>2858291010</v>
      </c>
    </row>
    <row r="918" spans="1:12" hidden="1">
      <c r="A918" t="s">
        <v>34</v>
      </c>
      <c r="B918" t="s">
        <v>31</v>
      </c>
      <c r="C918">
        <v>2015</v>
      </c>
      <c r="D918" s="98">
        <v>3180062415</v>
      </c>
    </row>
    <row r="919" spans="1:12" hidden="1">
      <c r="A919" t="s">
        <v>34</v>
      </c>
      <c r="B919" t="s">
        <v>31</v>
      </c>
      <c r="C919">
        <v>2016</v>
      </c>
      <c r="D919" s="98">
        <v>3442080338</v>
      </c>
    </row>
    <row r="920" spans="1:12" hidden="1">
      <c r="A920" t="s">
        <v>34</v>
      </c>
      <c r="B920" t="s">
        <v>31</v>
      </c>
      <c r="C920">
        <v>2017</v>
      </c>
      <c r="D920" s="98">
        <v>3610478601</v>
      </c>
    </row>
    <row r="921" spans="1:12" hidden="1">
      <c r="A921" t="s">
        <v>34</v>
      </c>
      <c r="B921" t="s">
        <v>31</v>
      </c>
      <c r="C921">
        <v>2018</v>
      </c>
      <c r="D921" s="98">
        <v>3809421540.1145101</v>
      </c>
    </row>
    <row r="922" spans="1:12" hidden="1">
      <c r="A922" t="s">
        <v>34</v>
      </c>
      <c r="B922" t="s">
        <v>31</v>
      </c>
      <c r="C922">
        <v>2019</v>
      </c>
      <c r="D922" s="98">
        <v>4067651225.5403328</v>
      </c>
    </row>
    <row r="923" spans="1:12" hidden="1">
      <c r="A923" t="s">
        <v>35</v>
      </c>
      <c r="B923" t="s">
        <v>31</v>
      </c>
      <c r="C923">
        <v>2014</v>
      </c>
      <c r="D923" s="98">
        <v>1580948501</v>
      </c>
    </row>
    <row r="924" spans="1:12" hidden="1">
      <c r="A924" t="s">
        <v>35</v>
      </c>
      <c r="B924" t="s">
        <v>31</v>
      </c>
      <c r="C924">
        <v>2015</v>
      </c>
      <c r="D924" s="98">
        <v>1686372636</v>
      </c>
    </row>
    <row r="925" spans="1:12" hidden="1">
      <c r="A925" t="s">
        <v>35</v>
      </c>
      <c r="B925" t="s">
        <v>31</v>
      </c>
      <c r="C925">
        <v>2016</v>
      </c>
      <c r="D925" s="98">
        <v>1762917039</v>
      </c>
    </row>
    <row r="926" spans="1:12" hidden="1">
      <c r="A926" t="s">
        <v>35</v>
      </c>
      <c r="B926" t="s">
        <v>31</v>
      </c>
      <c r="C926">
        <v>2017</v>
      </c>
      <c r="D926" s="98">
        <v>1813582850</v>
      </c>
      <c r="J926" s="4"/>
      <c r="K926" s="4"/>
      <c r="L926" s="4"/>
    </row>
    <row r="927" spans="1:12" hidden="1">
      <c r="A927" t="s">
        <v>35</v>
      </c>
      <c r="B927" t="s">
        <v>31</v>
      </c>
      <c r="C927">
        <v>2018</v>
      </c>
      <c r="D927" s="98">
        <v>1819772195</v>
      </c>
      <c r="J927" s="4"/>
      <c r="K927" s="4"/>
      <c r="L927" s="4"/>
    </row>
    <row r="928" spans="1:12" hidden="1">
      <c r="A928" t="s">
        <v>35</v>
      </c>
      <c r="B928" t="s">
        <v>31</v>
      </c>
      <c r="C928">
        <v>2019</v>
      </c>
      <c r="D928" s="98">
        <v>1849179400</v>
      </c>
      <c r="J928" s="4"/>
      <c r="K928" s="4"/>
      <c r="L928" s="4"/>
    </row>
    <row r="929" spans="1:12" hidden="1">
      <c r="A929" t="s">
        <v>36</v>
      </c>
      <c r="B929" t="s">
        <v>31</v>
      </c>
      <c r="C929">
        <v>2014</v>
      </c>
      <c r="D929" s="98">
        <v>5345979472</v>
      </c>
      <c r="J929" s="4"/>
      <c r="K929" s="4"/>
      <c r="L929" s="4"/>
    </row>
    <row r="930" spans="1:12" hidden="1">
      <c r="A930" t="s">
        <v>36</v>
      </c>
      <c r="B930" t="s">
        <v>31</v>
      </c>
      <c r="C930">
        <v>2015</v>
      </c>
      <c r="D930" s="98">
        <v>5581338882</v>
      </c>
      <c r="J930" s="4"/>
      <c r="K930" s="4"/>
      <c r="L930" s="4"/>
    </row>
    <row r="931" spans="1:12" hidden="1">
      <c r="A931" t="s">
        <v>36</v>
      </c>
      <c r="B931" t="s">
        <v>31</v>
      </c>
      <c r="C931">
        <v>2016</v>
      </c>
      <c r="D931" s="98">
        <v>5895319435</v>
      </c>
      <c r="J931" s="4"/>
      <c r="K931" s="4"/>
      <c r="L931" s="4"/>
    </row>
    <row r="932" spans="1:12" hidden="1">
      <c r="A932" t="s">
        <v>36</v>
      </c>
      <c r="B932" t="s">
        <v>31</v>
      </c>
      <c r="C932">
        <v>2017</v>
      </c>
      <c r="D932" s="98">
        <v>5979860931</v>
      </c>
      <c r="J932" s="4"/>
      <c r="K932" s="4"/>
      <c r="L932" s="4"/>
    </row>
    <row r="933" spans="1:12" hidden="1">
      <c r="A933" t="s">
        <v>36</v>
      </c>
      <c r="B933" t="s">
        <v>31</v>
      </c>
      <c r="C933">
        <v>2018</v>
      </c>
      <c r="D933" s="98">
        <v>6015300080</v>
      </c>
      <c r="J933" s="4"/>
      <c r="K933" s="4"/>
      <c r="L933" s="4"/>
    </row>
    <row r="934" spans="1:12" hidden="1">
      <c r="A934" t="s">
        <v>36</v>
      </c>
      <c r="B934" t="s">
        <v>31</v>
      </c>
      <c r="C934">
        <v>2019</v>
      </c>
      <c r="D934" s="98">
        <v>6255494802</v>
      </c>
      <c r="J934" s="4"/>
      <c r="K934" s="4"/>
      <c r="L934" s="4"/>
    </row>
    <row r="935" spans="1:12" hidden="1">
      <c r="A935" t="s">
        <v>37</v>
      </c>
      <c r="B935" t="s">
        <v>31</v>
      </c>
      <c r="C935">
        <v>2014</v>
      </c>
      <c r="D935" s="98">
        <v>10462119878</v>
      </c>
    </row>
    <row r="936" spans="1:12" hidden="1">
      <c r="A936" t="s">
        <v>37</v>
      </c>
      <c r="B936" t="s">
        <v>31</v>
      </c>
      <c r="C936">
        <v>2015</v>
      </c>
      <c r="D936" s="98">
        <v>11178335503</v>
      </c>
    </row>
    <row r="937" spans="1:12" hidden="1">
      <c r="A937" t="s">
        <v>37</v>
      </c>
      <c r="B937" t="s">
        <v>31</v>
      </c>
      <c r="C937">
        <v>2016</v>
      </c>
      <c r="D937" s="98">
        <v>11172520800</v>
      </c>
    </row>
    <row r="938" spans="1:12" hidden="1">
      <c r="A938" t="s">
        <v>37</v>
      </c>
      <c r="B938" t="s">
        <v>31</v>
      </c>
      <c r="C938">
        <v>2017</v>
      </c>
      <c r="D938" s="98">
        <v>11544507212</v>
      </c>
    </row>
    <row r="939" spans="1:12" hidden="1">
      <c r="A939" t="s">
        <v>37</v>
      </c>
      <c r="B939" t="s">
        <v>31</v>
      </c>
      <c r="C939">
        <v>2018</v>
      </c>
      <c r="D939" s="98">
        <v>11865350624</v>
      </c>
    </row>
    <row r="940" spans="1:12" hidden="1">
      <c r="A940" t="s">
        <v>37</v>
      </c>
      <c r="B940" t="s">
        <v>31</v>
      </c>
      <c r="C940">
        <v>2019</v>
      </c>
      <c r="D940" s="98">
        <v>12194952967</v>
      </c>
    </row>
    <row r="941" spans="1:12" hidden="1">
      <c r="A941" t="s">
        <v>38</v>
      </c>
      <c r="B941" t="s">
        <v>31</v>
      </c>
      <c r="C941">
        <v>2014</v>
      </c>
      <c r="D941" s="98">
        <v>9038035301</v>
      </c>
    </row>
    <row r="942" spans="1:12" hidden="1">
      <c r="A942" t="s">
        <v>38</v>
      </c>
      <c r="B942" t="s">
        <v>31</v>
      </c>
      <c r="C942">
        <v>2015</v>
      </c>
      <c r="D942" s="98">
        <v>9641333611</v>
      </c>
      <c r="H942" s="41"/>
      <c r="I942" s="41"/>
      <c r="J942" s="41"/>
      <c r="K942" s="41"/>
    </row>
    <row r="943" spans="1:12" hidden="1">
      <c r="A943" t="s">
        <v>38</v>
      </c>
      <c r="B943" t="s">
        <v>31</v>
      </c>
      <c r="C943">
        <v>2016</v>
      </c>
      <c r="D943" s="98">
        <v>9872979965.7141857</v>
      </c>
      <c r="E943" s="2"/>
      <c r="H943" s="23"/>
      <c r="I943" s="23"/>
      <c r="J943" s="23"/>
      <c r="K943" s="23"/>
    </row>
    <row r="944" spans="1:12" hidden="1">
      <c r="A944" t="s">
        <v>38</v>
      </c>
      <c r="B944" t="s">
        <v>31</v>
      </c>
      <c r="C944">
        <v>2017</v>
      </c>
      <c r="D944" s="98">
        <v>10226023126.102451</v>
      </c>
      <c r="E944" s="2"/>
    </row>
    <row r="945" spans="1:5" hidden="1">
      <c r="A945" t="s">
        <v>38</v>
      </c>
      <c r="B945" t="s">
        <v>31</v>
      </c>
      <c r="C945">
        <v>2018</v>
      </c>
      <c r="D945" s="98">
        <v>10501013254.21983</v>
      </c>
      <c r="E945" s="2"/>
    </row>
    <row r="946" spans="1:5" hidden="1">
      <c r="A946" t="s">
        <v>38</v>
      </c>
      <c r="B946" t="s">
        <v>31</v>
      </c>
      <c r="C946">
        <v>2019</v>
      </c>
      <c r="D946" s="98">
        <v>10806739592.307707</v>
      </c>
      <c r="E946" s="2"/>
    </row>
    <row r="947" spans="1:5" hidden="1">
      <c r="A947" t="s">
        <v>39</v>
      </c>
      <c r="B947" t="s">
        <v>31</v>
      </c>
      <c r="C947">
        <v>2014</v>
      </c>
      <c r="D947" s="98">
        <v>6505276193</v>
      </c>
      <c r="E947" s="2"/>
    </row>
    <row r="948" spans="1:5" hidden="1">
      <c r="A948" t="s">
        <v>39</v>
      </c>
      <c r="B948" t="s">
        <v>31</v>
      </c>
      <c r="C948">
        <v>2015</v>
      </c>
      <c r="D948" s="98">
        <v>6774239196</v>
      </c>
    </row>
    <row r="949" spans="1:5" hidden="1">
      <c r="A949" t="s">
        <v>39</v>
      </c>
      <c r="B949" t="s">
        <v>31</v>
      </c>
      <c r="C949">
        <v>2016</v>
      </c>
      <c r="D949" s="98">
        <v>7157213502</v>
      </c>
    </row>
    <row r="950" spans="1:5" hidden="1">
      <c r="A950" t="s">
        <v>39</v>
      </c>
      <c r="B950" t="s">
        <v>31</v>
      </c>
      <c r="C950">
        <v>2017</v>
      </c>
      <c r="D950" s="98">
        <v>7388494120</v>
      </c>
    </row>
    <row r="951" spans="1:5" hidden="1">
      <c r="A951" t="s">
        <v>39</v>
      </c>
      <c r="B951" t="s">
        <v>31</v>
      </c>
      <c r="C951">
        <v>2018</v>
      </c>
      <c r="D951" s="98">
        <v>7577104015</v>
      </c>
    </row>
    <row r="952" spans="1:5" hidden="1">
      <c r="A952" t="s">
        <v>39</v>
      </c>
      <c r="B952" t="s">
        <v>31</v>
      </c>
      <c r="C952">
        <v>2019</v>
      </c>
      <c r="D952" s="98">
        <v>7798423812</v>
      </c>
    </row>
    <row r="953" spans="1:5" hidden="1">
      <c r="A953" t="s">
        <v>40</v>
      </c>
      <c r="B953" t="s">
        <v>31</v>
      </c>
      <c r="C953">
        <v>2014</v>
      </c>
      <c r="D953" s="98">
        <v>798269623</v>
      </c>
    </row>
    <row r="954" spans="1:5" hidden="1">
      <c r="A954" t="s">
        <v>40</v>
      </c>
      <c r="B954" t="s">
        <v>31</v>
      </c>
      <c r="C954">
        <v>2015</v>
      </c>
      <c r="D954" s="98">
        <v>847515634</v>
      </c>
    </row>
    <row r="955" spans="1:5" hidden="1">
      <c r="A955" t="s">
        <v>40</v>
      </c>
      <c r="B955" t="s">
        <v>31</v>
      </c>
      <c r="C955">
        <v>2016</v>
      </c>
      <c r="D955" s="98">
        <v>889404008</v>
      </c>
    </row>
    <row r="956" spans="1:5" hidden="1">
      <c r="A956" t="s">
        <v>40</v>
      </c>
      <c r="B956" t="s">
        <v>31</v>
      </c>
      <c r="C956">
        <v>2017</v>
      </c>
      <c r="D956" s="98">
        <v>906597953</v>
      </c>
    </row>
    <row r="957" spans="1:5" hidden="1">
      <c r="A957" t="s">
        <v>40</v>
      </c>
      <c r="B957" t="s">
        <v>31</v>
      </c>
      <c r="C957">
        <v>2018</v>
      </c>
      <c r="D957" s="98">
        <v>914653766</v>
      </c>
    </row>
    <row r="958" spans="1:5" hidden="1">
      <c r="A958" t="s">
        <v>40</v>
      </c>
      <c r="B958" t="s">
        <v>31</v>
      </c>
      <c r="C958">
        <v>2019</v>
      </c>
      <c r="D958" s="98">
        <v>943459747</v>
      </c>
    </row>
    <row r="959" spans="1:5" hidden="1">
      <c r="A959" t="s">
        <v>41</v>
      </c>
      <c r="B959" t="s">
        <v>31</v>
      </c>
      <c r="C959">
        <v>2014</v>
      </c>
      <c r="D959" s="98">
        <v>1033238104</v>
      </c>
    </row>
    <row r="960" spans="1:5" hidden="1">
      <c r="A960" t="s">
        <v>41</v>
      </c>
      <c r="B960" t="s">
        <v>31</v>
      </c>
      <c r="C960">
        <v>2015</v>
      </c>
      <c r="D960" s="98">
        <v>1115568691</v>
      </c>
    </row>
    <row r="961" spans="1:4" hidden="1">
      <c r="A961" t="s">
        <v>41</v>
      </c>
      <c r="B961" t="s">
        <v>31</v>
      </c>
      <c r="C961">
        <v>2016</v>
      </c>
      <c r="D961" s="98">
        <v>1186797490</v>
      </c>
    </row>
    <row r="962" spans="1:4" hidden="1">
      <c r="A962" t="s">
        <v>41</v>
      </c>
      <c r="B962" t="s">
        <v>31</v>
      </c>
      <c r="C962">
        <v>2017</v>
      </c>
      <c r="D962" s="98">
        <v>1238110734</v>
      </c>
    </row>
    <row r="963" spans="1:4" hidden="1">
      <c r="A963" t="s">
        <v>41</v>
      </c>
      <c r="B963" t="s">
        <v>31</v>
      </c>
      <c r="C963">
        <v>2018</v>
      </c>
      <c r="D963" s="98">
        <v>1312449353</v>
      </c>
    </row>
    <row r="964" spans="1:4" hidden="1">
      <c r="A964" t="s">
        <v>41</v>
      </c>
      <c r="B964" t="s">
        <v>31</v>
      </c>
      <c r="C964">
        <v>2019</v>
      </c>
      <c r="D964" s="98">
        <v>1386073286</v>
      </c>
    </row>
    <row r="965" spans="1:4" hidden="1">
      <c r="A965" t="s">
        <v>42</v>
      </c>
      <c r="B965" t="s">
        <v>31</v>
      </c>
      <c r="C965">
        <v>2014</v>
      </c>
      <c r="D965" s="98">
        <v>2832600141</v>
      </c>
    </row>
    <row r="966" spans="1:4" hidden="1">
      <c r="A966" t="s">
        <v>42</v>
      </c>
      <c r="B966" t="s">
        <v>31</v>
      </c>
      <c r="C966">
        <v>2015</v>
      </c>
      <c r="D966" s="98">
        <v>3086128837</v>
      </c>
    </row>
    <row r="967" spans="1:4" hidden="1">
      <c r="A967" t="s">
        <v>42</v>
      </c>
      <c r="B967" t="s">
        <v>31</v>
      </c>
      <c r="C967">
        <v>2016</v>
      </c>
      <c r="D967" s="98">
        <v>3307003575</v>
      </c>
    </row>
    <row r="968" spans="1:4" hidden="1">
      <c r="A968" t="s">
        <v>42</v>
      </c>
      <c r="B968" t="s">
        <v>31</v>
      </c>
      <c r="C968">
        <v>2017</v>
      </c>
      <c r="D968" s="98">
        <v>3453277991</v>
      </c>
    </row>
    <row r="969" spans="1:4" hidden="1">
      <c r="A969" t="s">
        <v>42</v>
      </c>
      <c r="B969" t="s">
        <v>31</v>
      </c>
      <c r="C969">
        <v>2018</v>
      </c>
      <c r="D969" s="98">
        <v>3646315884</v>
      </c>
    </row>
    <row r="970" spans="1:4" hidden="1">
      <c r="A970" t="s">
        <v>42</v>
      </c>
      <c r="B970" t="s">
        <v>31</v>
      </c>
      <c r="C970">
        <v>2019</v>
      </c>
      <c r="D970" s="98">
        <v>3871514958</v>
      </c>
    </row>
    <row r="971" spans="1:4" hidden="1">
      <c r="A971" t="s">
        <v>43</v>
      </c>
      <c r="B971" t="s">
        <v>31</v>
      </c>
      <c r="C971">
        <v>2014</v>
      </c>
      <c r="D971" s="98">
        <v>3502026315</v>
      </c>
    </row>
    <row r="972" spans="1:4" hidden="1">
      <c r="A972" t="s">
        <v>43</v>
      </c>
      <c r="B972" t="s">
        <v>31</v>
      </c>
      <c r="C972">
        <v>2015</v>
      </c>
      <c r="D972" s="98">
        <v>3674437230</v>
      </c>
    </row>
    <row r="973" spans="1:4" hidden="1">
      <c r="A973" t="s">
        <v>43</v>
      </c>
      <c r="B973" t="s">
        <v>31</v>
      </c>
      <c r="C973">
        <v>2016</v>
      </c>
      <c r="D973" s="98">
        <v>3778356954</v>
      </c>
    </row>
    <row r="974" spans="1:4" hidden="1">
      <c r="A974" t="s">
        <v>43</v>
      </c>
      <c r="B974" t="s">
        <v>31</v>
      </c>
      <c r="C974">
        <v>2017</v>
      </c>
      <c r="D974" s="98">
        <v>3884946022</v>
      </c>
    </row>
    <row r="975" spans="1:4" hidden="1">
      <c r="A975" t="s">
        <v>43</v>
      </c>
      <c r="B975" t="s">
        <v>31</v>
      </c>
      <c r="C975">
        <v>2018</v>
      </c>
      <c r="D975" s="98">
        <v>3931810850</v>
      </c>
    </row>
    <row r="976" spans="1:4" hidden="1">
      <c r="A976" t="s">
        <v>43</v>
      </c>
      <c r="B976" t="s">
        <v>31</v>
      </c>
      <c r="C976">
        <v>2019</v>
      </c>
      <c r="D976" s="98">
        <v>4088851967</v>
      </c>
    </row>
    <row r="977" spans="1:4" hidden="1">
      <c r="A977" t="s">
        <v>44</v>
      </c>
      <c r="B977" t="s">
        <v>31</v>
      </c>
      <c r="C977">
        <v>2014</v>
      </c>
      <c r="D977" s="98">
        <v>1486887269</v>
      </c>
    </row>
    <row r="978" spans="1:4" hidden="1">
      <c r="A978" t="s">
        <v>44</v>
      </c>
      <c r="B978" t="s">
        <v>31</v>
      </c>
      <c r="C978">
        <v>2015</v>
      </c>
      <c r="D978" s="98">
        <v>1539322696</v>
      </c>
    </row>
    <row r="979" spans="1:4" hidden="1">
      <c r="A979" t="s">
        <v>44</v>
      </c>
      <c r="B979" t="s">
        <v>31</v>
      </c>
      <c r="C979">
        <v>2016</v>
      </c>
      <c r="D979" s="98">
        <v>1557035348</v>
      </c>
    </row>
    <row r="980" spans="1:4" hidden="1">
      <c r="A980" t="s">
        <v>44</v>
      </c>
      <c r="B980" t="s">
        <v>31</v>
      </c>
      <c r="C980">
        <v>2017</v>
      </c>
      <c r="D980" s="98">
        <v>1596977112</v>
      </c>
    </row>
    <row r="981" spans="1:4" hidden="1">
      <c r="A981" t="s">
        <v>44</v>
      </c>
      <c r="B981" t="s">
        <v>31</v>
      </c>
      <c r="C981">
        <v>2018</v>
      </c>
      <c r="D981" s="98">
        <v>1615154146</v>
      </c>
    </row>
    <row r="982" spans="1:4" hidden="1">
      <c r="A982" t="s">
        <v>44</v>
      </c>
      <c r="B982" t="s">
        <v>31</v>
      </c>
      <c r="C982">
        <v>2019</v>
      </c>
      <c r="D982" s="98">
        <v>1725168192</v>
      </c>
    </row>
    <row r="983" spans="1:4" hidden="1">
      <c r="A983" t="s">
        <v>45</v>
      </c>
      <c r="B983" t="s">
        <v>31</v>
      </c>
      <c r="C983">
        <v>2014</v>
      </c>
      <c r="D983" s="98">
        <v>1791898481</v>
      </c>
    </row>
    <row r="984" spans="1:4" hidden="1">
      <c r="A984" t="s">
        <v>45</v>
      </c>
      <c r="B984" t="s">
        <v>31</v>
      </c>
      <c r="C984">
        <v>2015</v>
      </c>
      <c r="D984" s="98">
        <v>1924855770</v>
      </c>
    </row>
    <row r="985" spans="1:4" hidden="1">
      <c r="A985" t="s">
        <v>45</v>
      </c>
      <c r="B985" t="s">
        <v>31</v>
      </c>
      <c r="C985">
        <v>2016</v>
      </c>
      <c r="D985" s="98">
        <v>2083013610</v>
      </c>
    </row>
    <row r="986" spans="1:4" hidden="1">
      <c r="A986" t="s">
        <v>45</v>
      </c>
      <c r="B986" t="s">
        <v>31</v>
      </c>
      <c r="C986">
        <v>2017</v>
      </c>
      <c r="D986" s="98">
        <v>2153794126</v>
      </c>
    </row>
    <row r="987" spans="1:4" hidden="1">
      <c r="A987" t="s">
        <v>45</v>
      </c>
      <c r="B987" t="s">
        <v>31</v>
      </c>
      <c r="C987">
        <v>2018</v>
      </c>
      <c r="D987" s="98">
        <v>2211114978</v>
      </c>
    </row>
    <row r="988" spans="1:4" hidden="1">
      <c r="A988" t="s">
        <v>45</v>
      </c>
      <c r="B988" t="s">
        <v>31</v>
      </c>
      <c r="C988">
        <v>2019</v>
      </c>
      <c r="D988" s="98">
        <v>2253013816</v>
      </c>
    </row>
    <row r="989" spans="1:4" hidden="1">
      <c r="A989" t="s">
        <v>53</v>
      </c>
      <c r="B989" t="s">
        <v>31</v>
      </c>
      <c r="C989">
        <v>2014</v>
      </c>
      <c r="D989" s="98">
        <v>2554426746</v>
      </c>
    </row>
    <row r="990" spans="1:4" hidden="1">
      <c r="A990" t="s">
        <v>53</v>
      </c>
      <c r="B990" t="s">
        <v>31</v>
      </c>
      <c r="C990">
        <v>2015</v>
      </c>
      <c r="D990" s="98">
        <v>2876043484</v>
      </c>
    </row>
    <row r="991" spans="1:4" hidden="1">
      <c r="A991" t="s">
        <v>53</v>
      </c>
      <c r="B991" t="s">
        <v>31</v>
      </c>
      <c r="C991">
        <v>2016</v>
      </c>
      <c r="D991" s="98">
        <v>2948122461</v>
      </c>
    </row>
    <row r="992" spans="1:4" hidden="1">
      <c r="A992" t="s">
        <v>53</v>
      </c>
      <c r="B992" t="s">
        <v>31</v>
      </c>
      <c r="C992">
        <v>2017</v>
      </c>
      <c r="D992" s="98">
        <v>2985025232</v>
      </c>
    </row>
    <row r="993" spans="1:4" hidden="1">
      <c r="A993" t="s">
        <v>53</v>
      </c>
      <c r="B993" t="s">
        <v>31</v>
      </c>
      <c r="C993">
        <v>2018</v>
      </c>
      <c r="D993" s="98">
        <v>3170257920.3865056</v>
      </c>
    </row>
    <row r="994" spans="1:4" hidden="1">
      <c r="A994" t="s">
        <v>53</v>
      </c>
      <c r="B994" t="s">
        <v>31</v>
      </c>
      <c r="C994">
        <v>2019</v>
      </c>
      <c r="D994" s="98">
        <v>3242979230.2904601</v>
      </c>
    </row>
    <row r="995" spans="1:4" hidden="1">
      <c r="A995" t="s">
        <v>51</v>
      </c>
      <c r="B995" t="s">
        <v>31</v>
      </c>
      <c r="C995">
        <v>2014</v>
      </c>
      <c r="D995" s="98">
        <v>2069528818</v>
      </c>
    </row>
    <row r="996" spans="1:4" hidden="1">
      <c r="A996" t="s">
        <v>51</v>
      </c>
      <c r="B996" t="s">
        <v>31</v>
      </c>
      <c r="C996">
        <v>2015</v>
      </c>
      <c r="D996" s="98">
        <v>2187852473</v>
      </c>
    </row>
    <row r="997" spans="1:4" hidden="1">
      <c r="A997" t="s">
        <v>51</v>
      </c>
      <c r="B997" t="s">
        <v>31</v>
      </c>
      <c r="C997">
        <v>2016</v>
      </c>
      <c r="D997" s="98">
        <v>2242370970</v>
      </c>
    </row>
    <row r="998" spans="1:4" hidden="1">
      <c r="A998" t="s">
        <v>51</v>
      </c>
      <c r="B998" t="s">
        <v>31</v>
      </c>
      <c r="C998">
        <v>2017</v>
      </c>
      <c r="D998" s="98">
        <v>2337485942</v>
      </c>
    </row>
    <row r="999" spans="1:4" hidden="1">
      <c r="A999" t="s">
        <v>51</v>
      </c>
      <c r="B999" t="s">
        <v>31</v>
      </c>
      <c r="C999">
        <v>2018</v>
      </c>
      <c r="D999" s="98">
        <v>2438524657</v>
      </c>
    </row>
    <row r="1000" spans="1:4" hidden="1">
      <c r="A1000" t="s">
        <v>51</v>
      </c>
      <c r="B1000" t="s">
        <v>31</v>
      </c>
      <c r="C1000">
        <v>2019</v>
      </c>
      <c r="D1000" s="98">
        <v>2560156082.8966093</v>
      </c>
    </row>
    <row r="1001" spans="1:4" hidden="1">
      <c r="A1001" t="s">
        <v>50</v>
      </c>
      <c r="B1001" t="s">
        <v>31</v>
      </c>
      <c r="C1001">
        <v>2014</v>
      </c>
      <c r="D1001" s="98">
        <v>6847896866</v>
      </c>
    </row>
    <row r="1002" spans="1:4" hidden="1">
      <c r="A1002" t="s">
        <v>50</v>
      </c>
      <c r="B1002" t="s">
        <v>31</v>
      </c>
      <c r="C1002">
        <v>2015</v>
      </c>
      <c r="D1002" s="98">
        <v>7148955589</v>
      </c>
    </row>
    <row r="1003" spans="1:4" hidden="1">
      <c r="A1003" t="s">
        <v>50</v>
      </c>
      <c r="B1003" t="s">
        <v>31</v>
      </c>
      <c r="C1003">
        <v>2016</v>
      </c>
      <c r="D1003" s="98">
        <v>7152516084</v>
      </c>
    </row>
    <row r="1004" spans="1:4" hidden="1">
      <c r="A1004" t="s">
        <v>50</v>
      </c>
      <c r="B1004" t="s">
        <v>31</v>
      </c>
      <c r="C1004">
        <v>2017</v>
      </c>
      <c r="D1004" s="98">
        <v>7110300431</v>
      </c>
    </row>
    <row r="1005" spans="1:4" hidden="1">
      <c r="A1005" t="s">
        <v>50</v>
      </c>
      <c r="B1005" t="s">
        <v>31</v>
      </c>
      <c r="C1005">
        <v>2018</v>
      </c>
      <c r="D1005" s="98">
        <v>7069410999.1634111</v>
      </c>
    </row>
    <row r="1006" spans="1:4" hidden="1">
      <c r="A1006" t="s">
        <v>50</v>
      </c>
      <c r="B1006" t="s">
        <v>31</v>
      </c>
      <c r="C1006">
        <v>2019</v>
      </c>
      <c r="D1006" s="98">
        <v>7113758026.1941986</v>
      </c>
    </row>
    <row r="1007" spans="1:4" hidden="1">
      <c r="A1007" t="s">
        <v>52</v>
      </c>
      <c r="B1007" t="s">
        <v>31</v>
      </c>
      <c r="C1007">
        <v>2014</v>
      </c>
      <c r="D1007" s="98">
        <v>1335044605</v>
      </c>
    </row>
    <row r="1008" spans="1:4" hidden="1">
      <c r="A1008" t="s">
        <v>52</v>
      </c>
      <c r="B1008" t="s">
        <v>31</v>
      </c>
      <c r="C1008">
        <v>2015</v>
      </c>
      <c r="D1008" s="98">
        <v>1410300057</v>
      </c>
    </row>
    <row r="1009" spans="1:4" hidden="1">
      <c r="A1009" t="s">
        <v>52</v>
      </c>
      <c r="B1009" t="s">
        <v>31</v>
      </c>
      <c r="C1009">
        <v>2016</v>
      </c>
      <c r="D1009" s="98">
        <v>1407243368</v>
      </c>
    </row>
    <row r="1010" spans="1:4" hidden="1">
      <c r="A1010" t="s">
        <v>52</v>
      </c>
      <c r="B1010" t="s">
        <v>31</v>
      </c>
      <c r="C1010">
        <v>2017</v>
      </c>
      <c r="D1010" s="98">
        <v>1399257274</v>
      </c>
    </row>
    <row r="1011" spans="1:4" hidden="1">
      <c r="A1011" t="s">
        <v>52</v>
      </c>
      <c r="B1011" t="s">
        <v>31</v>
      </c>
      <c r="C1011">
        <v>2018</v>
      </c>
      <c r="D1011" s="98">
        <v>1410905134</v>
      </c>
    </row>
    <row r="1012" spans="1:4" hidden="1">
      <c r="A1012" t="s">
        <v>52</v>
      </c>
      <c r="B1012" t="s">
        <v>31</v>
      </c>
      <c r="C1012">
        <v>2019</v>
      </c>
      <c r="D1012" s="98">
        <v>1430087001</v>
      </c>
    </row>
    <row r="1013" spans="1:4">
      <c r="A1013" t="s">
        <v>49</v>
      </c>
      <c r="B1013" t="s">
        <v>31</v>
      </c>
      <c r="C1013">
        <v>2014</v>
      </c>
      <c r="D1013" s="98">
        <v>5607223635</v>
      </c>
    </row>
    <row r="1014" spans="1:4">
      <c r="A1014" t="s">
        <v>49</v>
      </c>
      <c r="B1014" t="s">
        <v>31</v>
      </c>
      <c r="C1014">
        <v>2015</v>
      </c>
      <c r="D1014" s="98">
        <v>6075834269</v>
      </c>
    </row>
    <row r="1015" spans="1:4">
      <c r="A1015" t="s">
        <v>49</v>
      </c>
      <c r="B1015" t="s">
        <v>31</v>
      </c>
      <c r="C1015">
        <v>2016</v>
      </c>
      <c r="D1015" s="98">
        <v>6190608896</v>
      </c>
    </row>
    <row r="1016" spans="1:4">
      <c r="A1016" t="s">
        <v>49</v>
      </c>
      <c r="B1016" t="s">
        <v>31</v>
      </c>
      <c r="C1016">
        <v>2017</v>
      </c>
      <c r="D1016" s="98">
        <v>6284920315</v>
      </c>
    </row>
    <row r="1017" spans="1:4">
      <c r="A1017" t="s">
        <v>49</v>
      </c>
      <c r="B1017" t="s">
        <v>31</v>
      </c>
      <c r="C1017">
        <v>2018</v>
      </c>
      <c r="D1017" s="98">
        <v>6285975680</v>
      </c>
    </row>
    <row r="1018" spans="1:4">
      <c r="A1018" t="s">
        <v>49</v>
      </c>
      <c r="B1018" t="s">
        <v>31</v>
      </c>
      <c r="C1018">
        <v>2019</v>
      </c>
      <c r="D1018" s="98">
        <v>6371225245</v>
      </c>
    </row>
    <row r="1019" spans="1:4">
      <c r="A1019" t="s">
        <v>49</v>
      </c>
      <c r="B1019" t="s">
        <v>79</v>
      </c>
      <c r="C1019">
        <v>2014</v>
      </c>
      <c r="D1019" s="98">
        <v>878065000</v>
      </c>
    </row>
    <row r="1020" spans="1:4">
      <c r="A1020" t="s">
        <v>49</v>
      </c>
      <c r="B1020" s="4" t="s">
        <v>79</v>
      </c>
      <c r="C1020">
        <v>2015</v>
      </c>
      <c r="D1020" s="98">
        <v>854131000</v>
      </c>
    </row>
    <row r="1021" spans="1:4">
      <c r="A1021" t="s">
        <v>49</v>
      </c>
      <c r="B1021" s="4" t="s">
        <v>79</v>
      </c>
      <c r="C1021">
        <v>2016</v>
      </c>
      <c r="D1021" s="98">
        <v>742743100</v>
      </c>
    </row>
    <row r="1022" spans="1:4">
      <c r="A1022" t="s">
        <v>49</v>
      </c>
      <c r="B1022" s="4" t="s">
        <v>79</v>
      </c>
      <c r="C1022">
        <v>2017</v>
      </c>
      <c r="D1022" s="98">
        <v>727568639</v>
      </c>
    </row>
    <row r="1023" spans="1:4">
      <c r="A1023" t="s">
        <v>49</v>
      </c>
      <c r="B1023" s="4" t="s">
        <v>79</v>
      </c>
      <c r="C1023">
        <v>2018</v>
      </c>
      <c r="D1023" s="98">
        <v>713126000</v>
      </c>
    </row>
    <row r="1024" spans="1:4">
      <c r="A1024" t="s">
        <v>49</v>
      </c>
      <c r="B1024" s="4" t="s">
        <v>79</v>
      </c>
      <c r="C1024">
        <v>2019</v>
      </c>
      <c r="D1024" s="98">
        <v>750081000</v>
      </c>
    </row>
    <row r="1025" spans="1:4" hidden="1">
      <c r="A1025" t="s">
        <v>51</v>
      </c>
      <c r="B1025" s="4" t="s">
        <v>79</v>
      </c>
      <c r="C1025">
        <v>2014</v>
      </c>
      <c r="D1025" s="98">
        <v>283727000</v>
      </c>
    </row>
    <row r="1026" spans="1:4" hidden="1">
      <c r="A1026" t="s">
        <v>51</v>
      </c>
      <c r="B1026" s="4" t="s">
        <v>79</v>
      </c>
      <c r="C1026">
        <v>2015</v>
      </c>
      <c r="D1026" s="98">
        <v>303687147</v>
      </c>
    </row>
    <row r="1027" spans="1:4" hidden="1">
      <c r="A1027" t="s">
        <v>51</v>
      </c>
      <c r="B1027" s="4" t="s">
        <v>79</v>
      </c>
      <c r="C1027">
        <v>2016</v>
      </c>
      <c r="D1027" s="98">
        <v>320224930</v>
      </c>
    </row>
    <row r="1028" spans="1:4" hidden="1">
      <c r="A1028" t="s">
        <v>51</v>
      </c>
      <c r="B1028" s="4" t="s">
        <v>79</v>
      </c>
      <c r="C1028">
        <v>2017</v>
      </c>
      <c r="D1028" s="98">
        <v>331534956</v>
      </c>
    </row>
    <row r="1029" spans="1:4" hidden="1">
      <c r="A1029" t="s">
        <v>51</v>
      </c>
      <c r="B1029" s="4" t="s">
        <v>79</v>
      </c>
      <c r="C1029">
        <v>2018</v>
      </c>
      <c r="D1029" s="98">
        <v>349983000</v>
      </c>
    </row>
    <row r="1030" spans="1:4" hidden="1">
      <c r="A1030" t="s">
        <v>51</v>
      </c>
      <c r="B1030" s="4" t="s">
        <v>79</v>
      </c>
      <c r="C1030">
        <v>2019</v>
      </c>
      <c r="D1030" s="98">
        <v>310176000</v>
      </c>
    </row>
    <row r="1031" spans="1:4" hidden="1">
      <c r="A1031" t="s">
        <v>50</v>
      </c>
      <c r="B1031" s="4" t="s">
        <v>79</v>
      </c>
      <c r="C1031">
        <v>2014</v>
      </c>
      <c r="D1031" s="98">
        <v>901901000</v>
      </c>
    </row>
    <row r="1032" spans="1:4" hidden="1">
      <c r="A1032" t="s">
        <v>50</v>
      </c>
      <c r="B1032" s="4" t="s">
        <v>79</v>
      </c>
      <c r="C1032">
        <v>2015</v>
      </c>
      <c r="D1032" s="98">
        <v>867834000</v>
      </c>
    </row>
    <row r="1033" spans="1:4" hidden="1">
      <c r="A1033" t="s">
        <v>50</v>
      </c>
      <c r="B1033" s="4" t="s">
        <v>79</v>
      </c>
      <c r="C1033">
        <v>2016</v>
      </c>
      <c r="D1033" s="98">
        <v>983619000</v>
      </c>
    </row>
    <row r="1034" spans="1:4" hidden="1">
      <c r="A1034" t="s">
        <v>50</v>
      </c>
      <c r="B1034" s="4" t="s">
        <v>79</v>
      </c>
      <c r="C1034">
        <v>2017</v>
      </c>
      <c r="D1034" s="98">
        <v>1169040000</v>
      </c>
    </row>
    <row r="1035" spans="1:4" hidden="1">
      <c r="A1035" t="s">
        <v>50</v>
      </c>
      <c r="B1035" s="4" t="s">
        <v>79</v>
      </c>
      <c r="C1035">
        <v>2018</v>
      </c>
      <c r="D1035" s="98">
        <v>810828000</v>
      </c>
    </row>
    <row r="1036" spans="1:4" hidden="1">
      <c r="A1036" t="s">
        <v>50</v>
      </c>
      <c r="B1036" s="4" t="s">
        <v>79</v>
      </c>
      <c r="C1036">
        <v>2019</v>
      </c>
      <c r="D1036" s="98">
        <v>769681000</v>
      </c>
    </row>
    <row r="1037" spans="1:4" hidden="1">
      <c r="A1037" t="s">
        <v>53</v>
      </c>
      <c r="B1037" s="4" t="s">
        <v>79</v>
      </c>
      <c r="C1037">
        <v>2014</v>
      </c>
      <c r="D1037" s="98">
        <v>544379170.24000001</v>
      </c>
    </row>
    <row r="1038" spans="1:4" hidden="1">
      <c r="A1038" t="s">
        <v>53</v>
      </c>
      <c r="B1038" s="4" t="s">
        <v>79</v>
      </c>
      <c r="C1038">
        <v>2015</v>
      </c>
      <c r="D1038" s="98">
        <v>548915304.37</v>
      </c>
    </row>
    <row r="1039" spans="1:4" hidden="1">
      <c r="A1039" t="s">
        <v>53</v>
      </c>
      <c r="B1039" s="4" t="s">
        <v>79</v>
      </c>
      <c r="C1039">
        <v>2016</v>
      </c>
      <c r="D1039" s="98">
        <v>550525571.12</v>
      </c>
    </row>
    <row r="1040" spans="1:4" hidden="1">
      <c r="A1040" t="s">
        <v>53</v>
      </c>
      <c r="B1040" s="4" t="s">
        <v>79</v>
      </c>
      <c r="C1040">
        <v>2017</v>
      </c>
      <c r="D1040" s="98">
        <v>535057630.24000001</v>
      </c>
    </row>
    <row r="1041" spans="1:4" hidden="1">
      <c r="A1041" t="s">
        <v>53</v>
      </c>
      <c r="B1041" s="4" t="s">
        <v>79</v>
      </c>
      <c r="C1041">
        <v>2018</v>
      </c>
      <c r="D1041" s="98">
        <v>542303051.5</v>
      </c>
    </row>
    <row r="1042" spans="1:4" hidden="1">
      <c r="A1042" t="s">
        <v>53</v>
      </c>
      <c r="B1042" s="4" t="s">
        <v>79</v>
      </c>
      <c r="C1042">
        <v>2019</v>
      </c>
      <c r="D1042" s="98">
        <v>540356902.13</v>
      </c>
    </row>
    <row r="1043" spans="1:4" hidden="1">
      <c r="A1043" t="s">
        <v>52</v>
      </c>
      <c r="B1043" s="4" t="s">
        <v>79</v>
      </c>
      <c r="C1043">
        <v>2014</v>
      </c>
      <c r="D1043" s="98">
        <v>214735000</v>
      </c>
    </row>
    <row r="1044" spans="1:4" hidden="1">
      <c r="A1044" t="s">
        <v>52</v>
      </c>
      <c r="B1044" s="4" t="s">
        <v>79</v>
      </c>
      <c r="C1044">
        <v>2015</v>
      </c>
      <c r="D1044" s="98">
        <v>192777000</v>
      </c>
    </row>
    <row r="1045" spans="1:4" hidden="1">
      <c r="A1045" t="s">
        <v>52</v>
      </c>
      <c r="B1045" s="4" t="s">
        <v>79</v>
      </c>
      <c r="C1045">
        <v>2016</v>
      </c>
      <c r="D1045" s="98">
        <v>191511000</v>
      </c>
    </row>
    <row r="1046" spans="1:4" hidden="1">
      <c r="A1046" t="s">
        <v>52</v>
      </c>
      <c r="B1046" s="4" t="s">
        <v>79</v>
      </c>
      <c r="C1046">
        <v>2017</v>
      </c>
      <c r="D1046" s="98">
        <v>175101989</v>
      </c>
    </row>
    <row r="1047" spans="1:4" hidden="1">
      <c r="A1047" t="s">
        <v>52</v>
      </c>
      <c r="B1047" s="4" t="s">
        <v>79</v>
      </c>
      <c r="C1047">
        <v>2018</v>
      </c>
      <c r="D1047" s="98">
        <v>178635315</v>
      </c>
    </row>
    <row r="1048" spans="1:4" hidden="1">
      <c r="A1048" t="s">
        <v>52</v>
      </c>
      <c r="B1048" s="4" t="s">
        <v>79</v>
      </c>
      <c r="C1048">
        <v>2019</v>
      </c>
      <c r="D1048" s="98">
        <v>166075294</v>
      </c>
    </row>
    <row r="1049" spans="1:4">
      <c r="A1049" t="s">
        <v>49</v>
      </c>
      <c r="B1049" t="s">
        <v>77</v>
      </c>
      <c r="C1049">
        <v>2014</v>
      </c>
      <c r="D1049" s="99">
        <v>0</v>
      </c>
    </row>
    <row r="1050" spans="1:4">
      <c r="A1050" t="s">
        <v>49</v>
      </c>
      <c r="B1050" t="s">
        <v>77</v>
      </c>
      <c r="C1050">
        <v>2015</v>
      </c>
      <c r="D1050" s="99">
        <v>37000</v>
      </c>
    </row>
    <row r="1051" spans="1:4">
      <c r="A1051" t="s">
        <v>49</v>
      </c>
      <c r="B1051" t="s">
        <v>77</v>
      </c>
      <c r="C1051">
        <v>2016</v>
      </c>
      <c r="D1051" s="99">
        <v>5315000</v>
      </c>
    </row>
    <row r="1052" spans="1:4">
      <c r="A1052" t="s">
        <v>49</v>
      </c>
      <c r="B1052" t="s">
        <v>77</v>
      </c>
      <c r="C1052">
        <v>2017</v>
      </c>
      <c r="D1052" s="99">
        <v>509000</v>
      </c>
    </row>
    <row r="1053" spans="1:4">
      <c r="A1053" t="s">
        <v>49</v>
      </c>
      <c r="B1053" t="s">
        <v>77</v>
      </c>
      <c r="C1053">
        <v>2018</v>
      </c>
      <c r="D1053" s="99">
        <v>312000</v>
      </c>
    </row>
    <row r="1054" spans="1:4">
      <c r="A1054" t="s">
        <v>49</v>
      </c>
      <c r="B1054" t="s">
        <v>77</v>
      </c>
      <c r="C1054">
        <v>2019</v>
      </c>
      <c r="D1054" s="99">
        <v>348000</v>
      </c>
    </row>
    <row r="1055" spans="1:4" hidden="1">
      <c r="A1055" s="4" t="s">
        <v>51</v>
      </c>
      <c r="B1055" t="s">
        <v>77</v>
      </c>
      <c r="C1055">
        <v>2014</v>
      </c>
      <c r="D1055" s="99">
        <v>0</v>
      </c>
    </row>
    <row r="1056" spans="1:4" hidden="1">
      <c r="A1056" t="s">
        <v>51</v>
      </c>
      <c r="B1056" t="s">
        <v>77</v>
      </c>
      <c r="C1056">
        <v>2015</v>
      </c>
      <c r="D1056" s="99">
        <v>0</v>
      </c>
    </row>
    <row r="1057" spans="1:9" hidden="1">
      <c r="A1057" t="s">
        <v>51</v>
      </c>
      <c r="B1057" t="s">
        <v>77</v>
      </c>
      <c r="C1057">
        <v>2016</v>
      </c>
      <c r="D1057" s="99">
        <v>2777000</v>
      </c>
    </row>
    <row r="1058" spans="1:9" hidden="1">
      <c r="A1058" t="s">
        <v>51</v>
      </c>
      <c r="B1058" t="s">
        <v>77</v>
      </c>
      <c r="C1058">
        <v>2017</v>
      </c>
      <c r="D1058" s="99">
        <v>0</v>
      </c>
    </row>
    <row r="1059" spans="1:9" hidden="1">
      <c r="A1059" t="s">
        <v>51</v>
      </c>
      <c r="B1059" t="s">
        <v>77</v>
      </c>
      <c r="C1059">
        <v>2018</v>
      </c>
      <c r="D1059" s="99">
        <v>0</v>
      </c>
    </row>
    <row r="1060" spans="1:9" hidden="1">
      <c r="A1060" t="s">
        <v>51</v>
      </c>
      <c r="B1060" t="s">
        <v>77</v>
      </c>
      <c r="C1060">
        <v>2019</v>
      </c>
      <c r="D1060" s="99">
        <v>0</v>
      </c>
    </row>
    <row r="1061" spans="1:9" hidden="1">
      <c r="A1061" t="s">
        <v>50</v>
      </c>
      <c r="B1061" t="s">
        <v>77</v>
      </c>
      <c r="C1061">
        <v>2014</v>
      </c>
      <c r="D1061" s="99">
        <v>520000</v>
      </c>
    </row>
    <row r="1062" spans="1:9" hidden="1">
      <c r="A1062" t="s">
        <v>50</v>
      </c>
      <c r="B1062" t="s">
        <v>77</v>
      </c>
      <c r="C1062">
        <v>2015</v>
      </c>
      <c r="D1062" s="99">
        <v>353000</v>
      </c>
    </row>
    <row r="1063" spans="1:9" hidden="1">
      <c r="A1063" t="s">
        <v>50</v>
      </c>
      <c r="B1063" t="s">
        <v>77</v>
      </c>
      <c r="C1063">
        <v>2016</v>
      </c>
      <c r="D1063" s="99">
        <v>1114000</v>
      </c>
    </row>
    <row r="1064" spans="1:9" hidden="1">
      <c r="A1064" t="s">
        <v>50</v>
      </c>
      <c r="B1064" t="s">
        <v>77</v>
      </c>
      <c r="C1064">
        <v>2017</v>
      </c>
      <c r="D1064" s="99">
        <v>136755.92000000001</v>
      </c>
    </row>
    <row r="1065" spans="1:9" hidden="1">
      <c r="A1065" t="s">
        <v>50</v>
      </c>
      <c r="B1065" t="s">
        <v>77</v>
      </c>
      <c r="C1065">
        <v>2018</v>
      </c>
      <c r="D1065" s="99">
        <v>116932.11000000066</v>
      </c>
    </row>
    <row r="1066" spans="1:9" hidden="1">
      <c r="A1066" t="s">
        <v>50</v>
      </c>
      <c r="B1066" t="s">
        <v>77</v>
      </c>
      <c r="C1066">
        <v>2019</v>
      </c>
      <c r="D1066" s="99">
        <v>6010309.0899999999</v>
      </c>
    </row>
    <row r="1067" spans="1:9" hidden="1">
      <c r="A1067" t="s">
        <v>53</v>
      </c>
      <c r="B1067" t="s">
        <v>77</v>
      </c>
      <c r="C1067">
        <v>2014</v>
      </c>
      <c r="D1067" s="99">
        <v>35741782.219999999</v>
      </c>
    </row>
    <row r="1068" spans="1:9" hidden="1">
      <c r="A1068" t="s">
        <v>53</v>
      </c>
      <c r="B1068" t="s">
        <v>77</v>
      </c>
      <c r="C1068">
        <v>2015</v>
      </c>
      <c r="D1068" s="99">
        <v>21115804.559999999</v>
      </c>
    </row>
    <row r="1069" spans="1:9" hidden="1">
      <c r="A1069" t="s">
        <v>53</v>
      </c>
      <c r="B1069" t="s">
        <v>77</v>
      </c>
      <c r="C1069">
        <v>2016</v>
      </c>
      <c r="D1069" s="99">
        <v>21168650.5</v>
      </c>
      <c r="H1069" s="52"/>
      <c r="I1069" s="52"/>
    </row>
    <row r="1070" spans="1:9" hidden="1">
      <c r="A1070" t="s">
        <v>53</v>
      </c>
      <c r="B1070" t="s">
        <v>77</v>
      </c>
      <c r="C1070">
        <v>2017</v>
      </c>
      <c r="D1070" s="99">
        <v>34182848.009999998</v>
      </c>
      <c r="H1070" s="52"/>
      <c r="I1070" s="52"/>
    </row>
    <row r="1071" spans="1:9" hidden="1">
      <c r="A1071" t="s">
        <v>53</v>
      </c>
      <c r="B1071" t="s">
        <v>77</v>
      </c>
      <c r="C1071">
        <v>2018</v>
      </c>
      <c r="D1071" s="99">
        <v>39953727.539999999</v>
      </c>
      <c r="E1071" s="53"/>
      <c r="H1071" s="52"/>
      <c r="I1071" s="52"/>
    </row>
    <row r="1072" spans="1:9" hidden="1">
      <c r="A1072" t="s">
        <v>53</v>
      </c>
      <c r="B1072" t="s">
        <v>77</v>
      </c>
      <c r="C1072">
        <v>2019</v>
      </c>
      <c r="D1072" s="99">
        <v>61832928.09999983</v>
      </c>
      <c r="E1072" s="53"/>
      <c r="H1072" s="52"/>
      <c r="I1072" s="52"/>
    </row>
    <row r="1073" spans="1:4" hidden="1">
      <c r="A1073" t="s">
        <v>52</v>
      </c>
      <c r="B1073" t="s">
        <v>77</v>
      </c>
      <c r="C1073">
        <v>2014</v>
      </c>
      <c r="D1073" s="99">
        <v>0</v>
      </c>
    </row>
    <row r="1074" spans="1:4" hidden="1">
      <c r="A1074" t="s">
        <v>52</v>
      </c>
      <c r="B1074" t="s">
        <v>77</v>
      </c>
      <c r="C1074">
        <v>2015</v>
      </c>
      <c r="D1074" s="99">
        <v>0</v>
      </c>
    </row>
    <row r="1075" spans="1:4" hidden="1">
      <c r="A1075" t="s">
        <v>52</v>
      </c>
      <c r="B1075" t="s">
        <v>77</v>
      </c>
      <c r="C1075">
        <v>2016</v>
      </c>
      <c r="D1075" s="99">
        <v>0</v>
      </c>
    </row>
    <row r="1076" spans="1:4" hidden="1">
      <c r="A1076" t="s">
        <v>52</v>
      </c>
      <c r="B1076" t="s">
        <v>77</v>
      </c>
      <c r="C1076">
        <v>2017</v>
      </c>
      <c r="D1076" s="99">
        <v>0</v>
      </c>
    </row>
    <row r="1077" spans="1:4" hidden="1">
      <c r="A1077" t="s">
        <v>52</v>
      </c>
      <c r="B1077" t="s">
        <v>77</v>
      </c>
      <c r="C1077">
        <v>2018</v>
      </c>
      <c r="D1077" s="99">
        <v>7463</v>
      </c>
    </row>
    <row r="1078" spans="1:4" hidden="1">
      <c r="A1078" t="s">
        <v>52</v>
      </c>
      <c r="B1078" t="s">
        <v>77</v>
      </c>
      <c r="C1078">
        <v>2019</v>
      </c>
      <c r="D1078" s="99">
        <v>0</v>
      </c>
    </row>
    <row r="1079" spans="1:4">
      <c r="A1079" t="s">
        <v>49</v>
      </c>
      <c r="B1079" t="s">
        <v>11</v>
      </c>
      <c r="C1079">
        <v>2014</v>
      </c>
      <c r="D1079" s="98">
        <v>0</v>
      </c>
    </row>
    <row r="1080" spans="1:4">
      <c r="A1080" t="s">
        <v>49</v>
      </c>
      <c r="B1080" t="s">
        <v>11</v>
      </c>
      <c r="C1080">
        <v>2015</v>
      </c>
      <c r="D1080" s="98">
        <v>0</v>
      </c>
    </row>
    <row r="1081" spans="1:4">
      <c r="A1081" t="s">
        <v>49</v>
      </c>
      <c r="B1081" t="s">
        <v>11</v>
      </c>
      <c r="C1081">
        <v>2016</v>
      </c>
      <c r="D1081" s="98">
        <v>0</v>
      </c>
    </row>
    <row r="1082" spans="1:4">
      <c r="A1082" t="s">
        <v>49</v>
      </c>
      <c r="B1082" t="s">
        <v>11</v>
      </c>
      <c r="C1082">
        <v>2017</v>
      </c>
      <c r="D1082" s="98">
        <v>0</v>
      </c>
    </row>
    <row r="1083" spans="1:4">
      <c r="A1083" t="s">
        <v>49</v>
      </c>
      <c r="B1083" t="s">
        <v>11</v>
      </c>
      <c r="C1083">
        <v>2018</v>
      </c>
      <c r="D1083" s="98">
        <v>0</v>
      </c>
    </row>
    <row r="1084" spans="1:4">
      <c r="A1084" t="s">
        <v>49</v>
      </c>
      <c r="B1084" t="s">
        <v>11</v>
      </c>
      <c r="C1084">
        <v>2019</v>
      </c>
      <c r="D1084" s="98">
        <v>0</v>
      </c>
    </row>
    <row r="1085" spans="1:4" hidden="1">
      <c r="A1085" t="s">
        <v>51</v>
      </c>
      <c r="B1085" t="s">
        <v>11</v>
      </c>
      <c r="C1085">
        <v>2014</v>
      </c>
      <c r="D1085" s="98">
        <v>0</v>
      </c>
    </row>
    <row r="1086" spans="1:4" hidden="1">
      <c r="A1086" t="s">
        <v>51</v>
      </c>
      <c r="B1086" t="s">
        <v>11</v>
      </c>
      <c r="C1086">
        <v>2015</v>
      </c>
      <c r="D1086" s="98">
        <v>0</v>
      </c>
    </row>
    <row r="1087" spans="1:4" hidden="1">
      <c r="A1087" t="s">
        <v>51</v>
      </c>
      <c r="B1087" t="s">
        <v>11</v>
      </c>
      <c r="C1087">
        <v>2016</v>
      </c>
      <c r="D1087" s="98">
        <v>0</v>
      </c>
    </row>
    <row r="1088" spans="1:4" hidden="1">
      <c r="A1088" t="s">
        <v>51</v>
      </c>
      <c r="B1088" t="s">
        <v>11</v>
      </c>
      <c r="C1088">
        <v>2017</v>
      </c>
      <c r="D1088" s="98">
        <v>0</v>
      </c>
    </row>
    <row r="1089" spans="1:4" hidden="1">
      <c r="A1089" t="s">
        <v>51</v>
      </c>
      <c r="B1089" t="s">
        <v>11</v>
      </c>
      <c r="C1089">
        <v>2018</v>
      </c>
      <c r="D1089" s="98">
        <v>0</v>
      </c>
    </row>
    <row r="1090" spans="1:4" hidden="1">
      <c r="A1090" t="s">
        <v>51</v>
      </c>
      <c r="B1090" t="s">
        <v>11</v>
      </c>
      <c r="C1090">
        <v>2019</v>
      </c>
      <c r="D1090" s="98">
        <v>0</v>
      </c>
    </row>
    <row r="1091" spans="1:4" hidden="1">
      <c r="A1091" t="s">
        <v>50</v>
      </c>
      <c r="B1091" t="s">
        <v>11</v>
      </c>
      <c r="C1091">
        <v>2014</v>
      </c>
      <c r="D1091" s="98">
        <v>0</v>
      </c>
    </row>
    <row r="1092" spans="1:4" hidden="1">
      <c r="A1092" t="s">
        <v>50</v>
      </c>
      <c r="B1092" t="s">
        <v>11</v>
      </c>
      <c r="C1092">
        <v>2015</v>
      </c>
      <c r="D1092" s="98">
        <v>0</v>
      </c>
    </row>
    <row r="1093" spans="1:4" hidden="1">
      <c r="A1093" t="s">
        <v>50</v>
      </c>
      <c r="B1093" t="s">
        <v>11</v>
      </c>
      <c r="C1093">
        <v>2016</v>
      </c>
      <c r="D1093" s="98">
        <v>0</v>
      </c>
    </row>
    <row r="1094" spans="1:4" hidden="1">
      <c r="A1094" t="s">
        <v>50</v>
      </c>
      <c r="B1094" t="s">
        <v>11</v>
      </c>
      <c r="C1094">
        <v>2017</v>
      </c>
      <c r="D1094" s="98">
        <v>0</v>
      </c>
    </row>
    <row r="1095" spans="1:4" hidden="1">
      <c r="A1095" t="s">
        <v>50</v>
      </c>
      <c r="B1095" t="s">
        <v>11</v>
      </c>
      <c r="C1095">
        <v>2018</v>
      </c>
      <c r="D1095" s="98">
        <v>0</v>
      </c>
    </row>
    <row r="1096" spans="1:4" hidden="1">
      <c r="A1096" t="s">
        <v>50</v>
      </c>
      <c r="B1096" t="s">
        <v>11</v>
      </c>
      <c r="C1096">
        <v>2019</v>
      </c>
      <c r="D1096" s="98">
        <v>0</v>
      </c>
    </row>
    <row r="1097" spans="1:4" hidden="1">
      <c r="A1097" t="s">
        <v>53</v>
      </c>
      <c r="B1097" t="s">
        <v>11</v>
      </c>
      <c r="C1097">
        <v>2014</v>
      </c>
      <c r="D1097" s="98">
        <v>0</v>
      </c>
    </row>
    <row r="1098" spans="1:4" hidden="1">
      <c r="A1098" t="s">
        <v>53</v>
      </c>
      <c r="B1098" t="s">
        <v>11</v>
      </c>
      <c r="C1098">
        <v>2015</v>
      </c>
      <c r="D1098" s="98">
        <v>0</v>
      </c>
    </row>
    <row r="1099" spans="1:4" hidden="1">
      <c r="A1099" t="s">
        <v>53</v>
      </c>
      <c r="B1099" t="s">
        <v>11</v>
      </c>
      <c r="C1099">
        <v>2016</v>
      </c>
      <c r="D1099" s="98">
        <v>0</v>
      </c>
    </row>
    <row r="1100" spans="1:4" hidden="1">
      <c r="A1100" t="s">
        <v>53</v>
      </c>
      <c r="B1100" t="s">
        <v>11</v>
      </c>
      <c r="C1100">
        <v>2017</v>
      </c>
      <c r="D1100" s="98">
        <v>0</v>
      </c>
    </row>
    <row r="1101" spans="1:4" hidden="1">
      <c r="A1101" t="s">
        <v>53</v>
      </c>
      <c r="B1101" t="s">
        <v>11</v>
      </c>
      <c r="C1101">
        <v>2018</v>
      </c>
      <c r="D1101" s="98">
        <v>0</v>
      </c>
    </row>
    <row r="1102" spans="1:4" hidden="1">
      <c r="A1102" t="s">
        <v>53</v>
      </c>
      <c r="B1102" t="s">
        <v>11</v>
      </c>
      <c r="C1102">
        <v>2019</v>
      </c>
      <c r="D1102" s="98">
        <v>0</v>
      </c>
    </row>
    <row r="1103" spans="1:4" hidden="1">
      <c r="A1103" t="s">
        <v>52</v>
      </c>
      <c r="B1103" t="s">
        <v>11</v>
      </c>
      <c r="C1103">
        <v>2014</v>
      </c>
      <c r="D1103" s="98">
        <v>0</v>
      </c>
    </row>
    <row r="1104" spans="1:4" hidden="1">
      <c r="A1104" t="s">
        <v>52</v>
      </c>
      <c r="B1104" t="s">
        <v>11</v>
      </c>
      <c r="C1104">
        <v>2015</v>
      </c>
      <c r="D1104" s="98">
        <v>0</v>
      </c>
    </row>
    <row r="1105" spans="1:4" hidden="1">
      <c r="A1105" t="s">
        <v>52</v>
      </c>
      <c r="B1105" t="s">
        <v>11</v>
      </c>
      <c r="C1105">
        <v>2016</v>
      </c>
      <c r="D1105" s="98">
        <v>0</v>
      </c>
    </row>
    <row r="1106" spans="1:4" hidden="1">
      <c r="A1106" t="s">
        <v>52</v>
      </c>
      <c r="B1106" t="s">
        <v>11</v>
      </c>
      <c r="C1106">
        <v>2017</v>
      </c>
      <c r="D1106" s="98">
        <v>0</v>
      </c>
    </row>
    <row r="1107" spans="1:4" hidden="1">
      <c r="A1107" t="s">
        <v>52</v>
      </c>
      <c r="B1107" t="s">
        <v>11</v>
      </c>
      <c r="C1107">
        <v>2018</v>
      </c>
      <c r="D1107" s="98">
        <v>0</v>
      </c>
    </row>
    <row r="1108" spans="1:4" hidden="1">
      <c r="A1108" t="s">
        <v>52</v>
      </c>
      <c r="B1108" t="s">
        <v>11</v>
      </c>
      <c r="C1108">
        <v>2019</v>
      </c>
      <c r="D1108" s="98">
        <v>0</v>
      </c>
    </row>
    <row r="1109" spans="1:4">
      <c r="A1109" t="s">
        <v>49</v>
      </c>
      <c r="B1109" t="s">
        <v>56</v>
      </c>
      <c r="C1109">
        <v>2014</v>
      </c>
      <c r="D1109" s="99">
        <v>103544000</v>
      </c>
    </row>
    <row r="1110" spans="1:4">
      <c r="A1110" t="s">
        <v>49</v>
      </c>
      <c r="B1110" t="s">
        <v>56</v>
      </c>
      <c r="C1110">
        <v>2015</v>
      </c>
      <c r="D1110" s="99">
        <v>90352000</v>
      </c>
    </row>
    <row r="1111" spans="1:4">
      <c r="A1111" t="s">
        <v>49</v>
      </c>
      <c r="B1111" t="s">
        <v>56</v>
      </c>
      <c r="C1111">
        <v>2016</v>
      </c>
      <c r="D1111" s="99">
        <v>89978000</v>
      </c>
    </row>
    <row r="1112" spans="1:4">
      <c r="A1112" t="s">
        <v>49</v>
      </c>
      <c r="B1112" t="s">
        <v>56</v>
      </c>
      <c r="C1112">
        <v>2017</v>
      </c>
      <c r="D1112" s="99">
        <v>87480000</v>
      </c>
    </row>
    <row r="1113" spans="1:4">
      <c r="A1113" t="s">
        <v>49</v>
      </c>
      <c r="B1113" t="s">
        <v>56</v>
      </c>
      <c r="C1113">
        <v>2018</v>
      </c>
      <c r="D1113" s="99">
        <v>71393000</v>
      </c>
    </row>
    <row r="1114" spans="1:4">
      <c r="A1114" t="s">
        <v>49</v>
      </c>
      <c r="B1114" t="s">
        <v>56</v>
      </c>
      <c r="C1114">
        <v>2019</v>
      </c>
      <c r="D1114" s="99">
        <v>72419000</v>
      </c>
    </row>
    <row r="1115" spans="1:4" hidden="1">
      <c r="A1115" t="s">
        <v>51</v>
      </c>
      <c r="B1115" t="s">
        <v>56</v>
      </c>
      <c r="C1115">
        <v>2014</v>
      </c>
      <c r="D1115" s="99">
        <v>52274000</v>
      </c>
    </row>
    <row r="1116" spans="1:4" hidden="1">
      <c r="A1116" t="s">
        <v>51</v>
      </c>
      <c r="B1116" t="s">
        <v>56</v>
      </c>
      <c r="C1116">
        <v>2015</v>
      </c>
      <c r="D1116" s="99">
        <v>58455100</v>
      </c>
    </row>
    <row r="1117" spans="1:4" hidden="1">
      <c r="A1117" t="s">
        <v>51</v>
      </c>
      <c r="B1117" t="s">
        <v>56</v>
      </c>
      <c r="C1117">
        <v>2016</v>
      </c>
      <c r="D1117" s="99">
        <v>60642100</v>
      </c>
    </row>
    <row r="1118" spans="1:4" hidden="1">
      <c r="A1118" t="s">
        <v>51</v>
      </c>
      <c r="B1118" t="s">
        <v>56</v>
      </c>
      <c r="C1118">
        <v>2017</v>
      </c>
      <c r="D1118" s="99">
        <v>63033400</v>
      </c>
    </row>
    <row r="1119" spans="1:4" hidden="1">
      <c r="A1119" t="s">
        <v>51</v>
      </c>
      <c r="B1119" t="s">
        <v>56</v>
      </c>
      <c r="C1119">
        <v>2018</v>
      </c>
      <c r="D1119" s="99">
        <v>65440000</v>
      </c>
    </row>
    <row r="1120" spans="1:4" hidden="1">
      <c r="A1120" t="s">
        <v>51</v>
      </c>
      <c r="B1120" t="s">
        <v>56</v>
      </c>
      <c r="C1120">
        <v>2019</v>
      </c>
      <c r="D1120" s="99">
        <v>64036000</v>
      </c>
    </row>
    <row r="1121" spans="1:4" hidden="1">
      <c r="A1121" t="s">
        <v>50</v>
      </c>
      <c r="B1121" t="s">
        <v>56</v>
      </c>
      <c r="C1121">
        <v>2014</v>
      </c>
      <c r="D1121" s="99">
        <v>121406000</v>
      </c>
    </row>
    <row r="1122" spans="1:4" hidden="1">
      <c r="A1122" t="s">
        <v>50</v>
      </c>
      <c r="B1122" t="s">
        <v>56</v>
      </c>
      <c r="C1122">
        <v>2015</v>
      </c>
      <c r="D1122" s="99">
        <v>129529000</v>
      </c>
    </row>
    <row r="1123" spans="1:4" hidden="1">
      <c r="A1123" t="s">
        <v>50</v>
      </c>
      <c r="B1123" t="s">
        <v>56</v>
      </c>
      <c r="C1123">
        <v>2016</v>
      </c>
      <c r="D1123" s="99">
        <v>127099000</v>
      </c>
    </row>
    <row r="1124" spans="1:4" hidden="1">
      <c r="A1124" t="s">
        <v>50</v>
      </c>
      <c r="B1124" t="s">
        <v>56</v>
      </c>
      <c r="C1124">
        <v>2017</v>
      </c>
      <c r="D1124" s="99">
        <v>137109000</v>
      </c>
    </row>
    <row r="1125" spans="1:4" hidden="1">
      <c r="A1125" t="s">
        <v>50</v>
      </c>
      <c r="B1125" t="s">
        <v>56</v>
      </c>
      <c r="C1125">
        <v>2018</v>
      </c>
      <c r="D1125" s="99">
        <v>126404000</v>
      </c>
    </row>
    <row r="1126" spans="1:4" hidden="1">
      <c r="A1126" t="s">
        <v>50</v>
      </c>
      <c r="B1126" t="s">
        <v>56</v>
      </c>
      <c r="C1126">
        <v>2019</v>
      </c>
      <c r="D1126" s="99">
        <v>132173000</v>
      </c>
    </row>
    <row r="1127" spans="1:4" hidden="1">
      <c r="A1127" t="s">
        <v>53</v>
      </c>
      <c r="B1127" t="s">
        <v>56</v>
      </c>
      <c r="C1127">
        <v>2014</v>
      </c>
      <c r="D1127" s="99">
        <v>39954238.130000003</v>
      </c>
    </row>
    <row r="1128" spans="1:4" hidden="1">
      <c r="A1128" t="s">
        <v>53</v>
      </c>
      <c r="B1128" t="s">
        <v>56</v>
      </c>
      <c r="C1128">
        <v>2015</v>
      </c>
      <c r="D1128" s="99">
        <v>41044171</v>
      </c>
    </row>
    <row r="1129" spans="1:4" hidden="1">
      <c r="A1129" t="s">
        <v>53</v>
      </c>
      <c r="B1129" t="s">
        <v>56</v>
      </c>
      <c r="C1129">
        <v>2016</v>
      </c>
      <c r="D1129" s="99">
        <v>45845921.890000001</v>
      </c>
    </row>
    <row r="1130" spans="1:4" hidden="1">
      <c r="A1130" t="s">
        <v>53</v>
      </c>
      <c r="B1130" t="s">
        <v>56</v>
      </c>
      <c r="C1130">
        <v>2017</v>
      </c>
      <c r="D1130" s="99">
        <v>42886269.259999998</v>
      </c>
    </row>
    <row r="1131" spans="1:4" hidden="1">
      <c r="A1131" t="s">
        <v>53</v>
      </c>
      <c r="B1131" t="s">
        <v>56</v>
      </c>
      <c r="C1131">
        <v>2018</v>
      </c>
      <c r="D1131" s="99">
        <v>40414737.079999998</v>
      </c>
    </row>
    <row r="1132" spans="1:4" hidden="1">
      <c r="A1132" t="s">
        <v>53</v>
      </c>
      <c r="B1132" t="s">
        <v>56</v>
      </c>
      <c r="C1132">
        <v>2019</v>
      </c>
      <c r="D1132" s="99">
        <v>44360539.100000001</v>
      </c>
    </row>
    <row r="1133" spans="1:4" hidden="1">
      <c r="A1133" t="s">
        <v>52</v>
      </c>
      <c r="B1133" t="s">
        <v>56</v>
      </c>
      <c r="C1133">
        <v>2014</v>
      </c>
      <c r="D1133" s="99">
        <v>14645000</v>
      </c>
    </row>
    <row r="1134" spans="1:4" hidden="1">
      <c r="A1134" t="s">
        <v>52</v>
      </c>
      <c r="B1134" t="s">
        <v>56</v>
      </c>
      <c r="C1134">
        <v>2015</v>
      </c>
      <c r="D1134" s="99">
        <v>12881000</v>
      </c>
    </row>
    <row r="1135" spans="1:4" hidden="1">
      <c r="A1135" t="s">
        <v>52</v>
      </c>
      <c r="B1135" t="s">
        <v>56</v>
      </c>
      <c r="C1135">
        <v>2016</v>
      </c>
      <c r="D1135" s="99">
        <v>13942000</v>
      </c>
    </row>
    <row r="1136" spans="1:4" hidden="1">
      <c r="A1136" t="s">
        <v>52</v>
      </c>
      <c r="B1136" t="s">
        <v>56</v>
      </c>
      <c r="C1136">
        <v>2017</v>
      </c>
      <c r="D1136" s="99">
        <v>15150015</v>
      </c>
    </row>
    <row r="1137" spans="1:4" hidden="1">
      <c r="A1137" t="s">
        <v>52</v>
      </c>
      <c r="B1137" t="s">
        <v>56</v>
      </c>
      <c r="C1137">
        <v>2018</v>
      </c>
      <c r="D1137" s="99">
        <v>14075702</v>
      </c>
    </row>
    <row r="1138" spans="1:4" hidden="1">
      <c r="A1138" t="s">
        <v>52</v>
      </c>
      <c r="B1138" t="s">
        <v>56</v>
      </c>
      <c r="C1138">
        <v>2019</v>
      </c>
      <c r="D1138" s="99">
        <v>15996238</v>
      </c>
    </row>
    <row r="1139" spans="1:4">
      <c r="A1139" t="s">
        <v>49</v>
      </c>
      <c r="B1139" t="s">
        <v>78</v>
      </c>
      <c r="C1139">
        <v>2014</v>
      </c>
      <c r="D1139" s="98">
        <v>72093000</v>
      </c>
    </row>
    <row r="1140" spans="1:4">
      <c r="A1140" t="s">
        <v>49</v>
      </c>
      <c r="B1140" t="s">
        <v>78</v>
      </c>
      <c r="C1140">
        <v>2015</v>
      </c>
      <c r="D1140" s="98">
        <v>77877000</v>
      </c>
    </row>
    <row r="1141" spans="1:4">
      <c r="A1141" t="s">
        <v>49</v>
      </c>
      <c r="B1141" t="s">
        <v>78</v>
      </c>
      <c r="C1141">
        <v>2016</v>
      </c>
      <c r="D1141" s="98">
        <v>79557000</v>
      </c>
    </row>
    <row r="1142" spans="1:4">
      <c r="A1142" t="s">
        <v>49</v>
      </c>
      <c r="B1142" t="s">
        <v>78</v>
      </c>
      <c r="C1142">
        <v>2017</v>
      </c>
      <c r="D1142" s="98">
        <v>82886000</v>
      </c>
    </row>
    <row r="1143" spans="1:4">
      <c r="A1143" t="s">
        <v>49</v>
      </c>
      <c r="B1143" t="s">
        <v>78</v>
      </c>
      <c r="C1143">
        <v>2018</v>
      </c>
      <c r="D1143" s="98">
        <v>82163000</v>
      </c>
    </row>
    <row r="1144" spans="1:4">
      <c r="A1144" t="s">
        <v>49</v>
      </c>
      <c r="B1144" t="s">
        <v>78</v>
      </c>
      <c r="C1144">
        <v>2019</v>
      </c>
      <c r="D1144" s="98">
        <v>82029000</v>
      </c>
    </row>
    <row r="1145" spans="1:4" hidden="1">
      <c r="A1145" t="s">
        <v>51</v>
      </c>
      <c r="B1145" t="s">
        <v>78</v>
      </c>
      <c r="C1145">
        <v>2014</v>
      </c>
      <c r="D1145" s="98">
        <v>23223000</v>
      </c>
    </row>
    <row r="1146" spans="1:4" hidden="1">
      <c r="A1146" t="s">
        <v>51</v>
      </c>
      <c r="B1146" t="s">
        <v>78</v>
      </c>
      <c r="C1146">
        <v>2015</v>
      </c>
      <c r="D1146" s="98">
        <v>22537950</v>
      </c>
    </row>
    <row r="1147" spans="1:4" hidden="1">
      <c r="A1147" t="s">
        <v>51</v>
      </c>
      <c r="B1147" t="s">
        <v>78</v>
      </c>
      <c r="C1147">
        <v>2016</v>
      </c>
      <c r="D1147" s="98">
        <v>24059543</v>
      </c>
    </row>
    <row r="1148" spans="1:4" hidden="1">
      <c r="A1148" t="s">
        <v>51</v>
      </c>
      <c r="B1148" t="s">
        <v>78</v>
      </c>
      <c r="C1148">
        <v>2017</v>
      </c>
      <c r="D1148" s="98">
        <v>26605418</v>
      </c>
    </row>
    <row r="1149" spans="1:4" hidden="1">
      <c r="A1149" t="s">
        <v>51</v>
      </c>
      <c r="B1149" t="s">
        <v>78</v>
      </c>
      <c r="C1149">
        <v>2018</v>
      </c>
      <c r="D1149" s="98">
        <v>27687000</v>
      </c>
    </row>
    <row r="1150" spans="1:4" hidden="1">
      <c r="A1150" t="s">
        <v>51</v>
      </c>
      <c r="B1150" t="s">
        <v>78</v>
      </c>
      <c r="C1150">
        <v>2019</v>
      </c>
      <c r="D1150" s="98">
        <v>29306000</v>
      </c>
    </row>
    <row r="1151" spans="1:4" hidden="1">
      <c r="A1151" t="s">
        <v>50</v>
      </c>
      <c r="B1151" t="s">
        <v>78</v>
      </c>
      <c r="C1151">
        <v>2014</v>
      </c>
      <c r="D1151" s="98">
        <v>59610000</v>
      </c>
    </row>
    <row r="1152" spans="1:4" hidden="1">
      <c r="A1152" t="s">
        <v>50</v>
      </c>
      <c r="B1152" t="s">
        <v>78</v>
      </c>
      <c r="C1152">
        <v>2015</v>
      </c>
      <c r="D1152" s="98">
        <v>81731000</v>
      </c>
    </row>
    <row r="1153" spans="1:4" hidden="1">
      <c r="A1153" t="s">
        <v>50</v>
      </c>
      <c r="B1153" t="s">
        <v>78</v>
      </c>
      <c r="C1153">
        <v>2016</v>
      </c>
      <c r="D1153" s="98">
        <v>90560000</v>
      </c>
    </row>
    <row r="1154" spans="1:4" hidden="1">
      <c r="A1154" t="s">
        <v>50</v>
      </c>
      <c r="B1154" t="s">
        <v>78</v>
      </c>
      <c r="C1154">
        <v>2017</v>
      </c>
      <c r="D1154" s="98">
        <v>81121898.810000002</v>
      </c>
    </row>
    <row r="1155" spans="1:4" hidden="1">
      <c r="A1155" t="s">
        <v>50</v>
      </c>
      <c r="B1155" t="s">
        <v>78</v>
      </c>
      <c r="C1155">
        <v>2018</v>
      </c>
      <c r="D1155" s="98">
        <v>61210013.090000004</v>
      </c>
    </row>
    <row r="1156" spans="1:4" hidden="1">
      <c r="A1156" t="s">
        <v>50</v>
      </c>
      <c r="B1156" t="s">
        <v>78</v>
      </c>
      <c r="C1156">
        <v>2019</v>
      </c>
      <c r="D1156" s="98">
        <v>67194000</v>
      </c>
    </row>
    <row r="1157" spans="1:4" hidden="1">
      <c r="A1157" t="s">
        <v>53</v>
      </c>
      <c r="B1157" t="s">
        <v>78</v>
      </c>
      <c r="C1157">
        <v>2014</v>
      </c>
      <c r="D1157" s="98">
        <v>146222034.84879002</v>
      </c>
    </row>
    <row r="1158" spans="1:4" hidden="1">
      <c r="A1158" t="s">
        <v>53</v>
      </c>
      <c r="B1158" t="s">
        <v>78</v>
      </c>
      <c r="C1158">
        <v>2015</v>
      </c>
      <c r="D1158" s="98">
        <v>147294006.28999999</v>
      </c>
    </row>
    <row r="1159" spans="1:4" hidden="1">
      <c r="A1159" t="s">
        <v>53</v>
      </c>
      <c r="B1159" t="s">
        <v>78</v>
      </c>
      <c r="C1159">
        <v>2016</v>
      </c>
      <c r="D1159" s="98">
        <v>155689506.72999999</v>
      </c>
    </row>
    <row r="1160" spans="1:4" hidden="1">
      <c r="A1160" t="s">
        <v>53</v>
      </c>
      <c r="B1160" t="s">
        <v>78</v>
      </c>
      <c r="C1160">
        <v>2017</v>
      </c>
      <c r="D1160" s="98">
        <v>156402559.19</v>
      </c>
    </row>
    <row r="1161" spans="1:4" hidden="1">
      <c r="A1161" t="s">
        <v>53</v>
      </c>
      <c r="B1161" t="s">
        <v>78</v>
      </c>
      <c r="C1161">
        <v>2018</v>
      </c>
      <c r="D1161" s="98">
        <v>177759238.75</v>
      </c>
    </row>
    <row r="1162" spans="1:4" hidden="1">
      <c r="A1162" t="s">
        <v>53</v>
      </c>
      <c r="B1162" t="s">
        <v>78</v>
      </c>
      <c r="C1162">
        <v>2019</v>
      </c>
      <c r="D1162" s="98">
        <v>178914269.91</v>
      </c>
    </row>
    <row r="1163" spans="1:4" hidden="1">
      <c r="A1163" t="s">
        <v>52</v>
      </c>
      <c r="B1163" t="s">
        <v>78</v>
      </c>
      <c r="C1163">
        <v>2014</v>
      </c>
      <c r="D1163" s="98">
        <v>30972000</v>
      </c>
    </row>
    <row r="1164" spans="1:4" hidden="1">
      <c r="A1164" t="s">
        <v>52</v>
      </c>
      <c r="B1164" t="s">
        <v>78</v>
      </c>
      <c r="C1164">
        <v>2015</v>
      </c>
      <c r="D1164" s="98">
        <v>21824000</v>
      </c>
    </row>
    <row r="1165" spans="1:4" hidden="1">
      <c r="A1165" t="s">
        <v>52</v>
      </c>
      <c r="B1165" t="s">
        <v>78</v>
      </c>
      <c r="C1165">
        <v>2016</v>
      </c>
      <c r="D1165" s="98">
        <v>22764941</v>
      </c>
    </row>
    <row r="1166" spans="1:4" hidden="1">
      <c r="A1166" t="s">
        <v>52</v>
      </c>
      <c r="B1166" t="s">
        <v>78</v>
      </c>
      <c r="C1166">
        <v>2017</v>
      </c>
      <c r="D1166" s="98">
        <v>16898176</v>
      </c>
    </row>
    <row r="1167" spans="1:4" hidden="1">
      <c r="A1167" t="s">
        <v>52</v>
      </c>
      <c r="B1167" t="s">
        <v>78</v>
      </c>
      <c r="C1167">
        <v>2018</v>
      </c>
      <c r="D1167" s="98">
        <v>14899186</v>
      </c>
    </row>
    <row r="1168" spans="1:4" hidden="1">
      <c r="A1168" t="s">
        <v>52</v>
      </c>
      <c r="B1168" t="s">
        <v>78</v>
      </c>
      <c r="C1168">
        <v>2019</v>
      </c>
      <c r="D1168" s="98">
        <v>15119082</v>
      </c>
    </row>
    <row r="1169" spans="1:4">
      <c r="A1169" t="s">
        <v>49</v>
      </c>
      <c r="B1169" t="s">
        <v>75</v>
      </c>
      <c r="C1169">
        <v>2014</v>
      </c>
      <c r="D1169" s="98">
        <v>22</v>
      </c>
    </row>
    <row r="1170" spans="1:4">
      <c r="A1170" t="s">
        <v>49</v>
      </c>
      <c r="B1170" t="s">
        <v>75</v>
      </c>
      <c r="C1170">
        <v>2015</v>
      </c>
      <c r="D1170" s="98">
        <v>21</v>
      </c>
    </row>
    <row r="1171" spans="1:4">
      <c r="A1171" t="s">
        <v>49</v>
      </c>
      <c r="B1171" t="s">
        <v>75</v>
      </c>
      <c r="C1171">
        <v>2016</v>
      </c>
      <c r="D1171" s="98">
        <v>21</v>
      </c>
    </row>
    <row r="1172" spans="1:4">
      <c r="A1172" t="s">
        <v>49</v>
      </c>
      <c r="B1172" t="s">
        <v>75</v>
      </c>
      <c r="C1172">
        <v>2017</v>
      </c>
      <c r="D1172" s="98">
        <v>21</v>
      </c>
    </row>
    <row r="1173" spans="1:4">
      <c r="A1173" t="s">
        <v>49</v>
      </c>
      <c r="B1173" t="s">
        <v>75</v>
      </c>
      <c r="C1173">
        <v>2018</v>
      </c>
      <c r="D1173" s="98">
        <v>26</v>
      </c>
    </row>
    <row r="1174" spans="1:4">
      <c r="A1174" t="s">
        <v>49</v>
      </c>
      <c r="B1174" t="s">
        <v>75</v>
      </c>
      <c r="C1174">
        <v>2019</v>
      </c>
      <c r="D1174" s="98">
        <v>30</v>
      </c>
    </row>
    <row r="1175" spans="1:4" hidden="1">
      <c r="A1175" t="s">
        <v>51</v>
      </c>
      <c r="B1175" t="s">
        <v>75</v>
      </c>
      <c r="C1175">
        <v>2014</v>
      </c>
      <c r="D1175" s="98">
        <v>22</v>
      </c>
    </row>
    <row r="1176" spans="1:4" hidden="1">
      <c r="A1176" t="s">
        <v>51</v>
      </c>
      <c r="B1176" t="s">
        <v>75</v>
      </c>
      <c r="C1176">
        <v>2015</v>
      </c>
      <c r="D1176" s="98">
        <v>23</v>
      </c>
    </row>
    <row r="1177" spans="1:4" hidden="1">
      <c r="A1177" t="s">
        <v>51</v>
      </c>
      <c r="B1177" t="s">
        <v>75</v>
      </c>
      <c r="C1177">
        <v>2016</v>
      </c>
      <c r="D1177" s="98">
        <v>23</v>
      </c>
    </row>
    <row r="1178" spans="1:4" hidden="1">
      <c r="A1178" t="s">
        <v>51</v>
      </c>
      <c r="B1178" t="s">
        <v>75</v>
      </c>
      <c r="C1178">
        <v>2017</v>
      </c>
      <c r="D1178" s="98">
        <v>24</v>
      </c>
    </row>
    <row r="1179" spans="1:4" hidden="1">
      <c r="A1179" t="s">
        <v>51</v>
      </c>
      <c r="B1179" t="s">
        <v>75</v>
      </c>
      <c r="C1179">
        <v>2018</v>
      </c>
      <c r="D1179" s="98">
        <v>25</v>
      </c>
    </row>
    <row r="1180" spans="1:4" hidden="1">
      <c r="A1180" t="s">
        <v>51</v>
      </c>
      <c r="B1180" t="s">
        <v>75</v>
      </c>
      <c r="C1180">
        <v>2019</v>
      </c>
      <c r="D1180" s="98">
        <v>29</v>
      </c>
    </row>
    <row r="1181" spans="1:4" hidden="1">
      <c r="A1181" t="s">
        <v>50</v>
      </c>
      <c r="B1181" t="s">
        <v>75</v>
      </c>
      <c r="C1181">
        <v>2014</v>
      </c>
      <c r="D1181" s="98">
        <v>26</v>
      </c>
    </row>
    <row r="1182" spans="1:4" hidden="1">
      <c r="A1182" t="s">
        <v>50</v>
      </c>
      <c r="B1182" t="s">
        <v>75</v>
      </c>
      <c r="C1182">
        <v>2015</v>
      </c>
      <c r="D1182" s="98">
        <v>25</v>
      </c>
    </row>
    <row r="1183" spans="1:4" hidden="1">
      <c r="A1183" t="s">
        <v>50</v>
      </c>
      <c r="B1183" t="s">
        <v>75</v>
      </c>
      <c r="C1183">
        <v>2016</v>
      </c>
      <c r="D1183" s="98">
        <v>23</v>
      </c>
    </row>
    <row r="1184" spans="1:4" hidden="1">
      <c r="A1184" t="s">
        <v>50</v>
      </c>
      <c r="B1184" t="s">
        <v>75</v>
      </c>
      <c r="C1184">
        <v>2017</v>
      </c>
      <c r="D1184" s="98">
        <v>23</v>
      </c>
    </row>
    <row r="1185" spans="1:4" hidden="1">
      <c r="A1185" t="s">
        <v>50</v>
      </c>
      <c r="B1185" t="s">
        <v>75</v>
      </c>
      <c r="C1185">
        <v>2018</v>
      </c>
      <c r="D1185" s="98">
        <v>25</v>
      </c>
    </row>
    <row r="1186" spans="1:4" hidden="1">
      <c r="A1186" t="s">
        <v>50</v>
      </c>
      <c r="B1186" t="s">
        <v>75</v>
      </c>
      <c r="C1186">
        <v>2019</v>
      </c>
      <c r="D1186" s="98">
        <v>31</v>
      </c>
    </row>
    <row r="1187" spans="1:4" hidden="1">
      <c r="A1187" t="s">
        <v>53</v>
      </c>
      <c r="B1187" t="s">
        <v>75</v>
      </c>
      <c r="C1187">
        <v>2014</v>
      </c>
      <c r="D1187" s="98">
        <v>0</v>
      </c>
    </row>
    <row r="1188" spans="1:4" hidden="1">
      <c r="A1188" t="s">
        <v>53</v>
      </c>
      <c r="B1188" t="s">
        <v>75</v>
      </c>
      <c r="C1188">
        <v>2015</v>
      </c>
      <c r="D1188" s="98">
        <v>0</v>
      </c>
    </row>
    <row r="1189" spans="1:4" hidden="1">
      <c r="A1189" t="s">
        <v>53</v>
      </c>
      <c r="B1189" t="s">
        <v>75</v>
      </c>
      <c r="C1189">
        <v>2016</v>
      </c>
      <c r="D1189" s="98">
        <v>0</v>
      </c>
    </row>
    <row r="1190" spans="1:4" hidden="1">
      <c r="A1190" t="s">
        <v>53</v>
      </c>
      <c r="B1190" t="s">
        <v>75</v>
      </c>
      <c r="C1190">
        <v>2017</v>
      </c>
      <c r="D1190" s="98">
        <v>0</v>
      </c>
    </row>
    <row r="1191" spans="1:4" hidden="1">
      <c r="A1191" t="s">
        <v>53</v>
      </c>
      <c r="B1191" t="s">
        <v>75</v>
      </c>
      <c r="C1191">
        <v>2018</v>
      </c>
      <c r="D1191" s="98">
        <v>0</v>
      </c>
    </row>
    <row r="1192" spans="1:4" hidden="1">
      <c r="A1192" t="s">
        <v>53</v>
      </c>
      <c r="B1192" t="s">
        <v>75</v>
      </c>
      <c r="C1192">
        <v>2019</v>
      </c>
      <c r="D1192" s="98">
        <v>0</v>
      </c>
    </row>
    <row r="1193" spans="1:4" hidden="1">
      <c r="A1193" t="s">
        <v>52</v>
      </c>
      <c r="B1193" t="s">
        <v>75</v>
      </c>
      <c r="C1193">
        <v>2014</v>
      </c>
      <c r="D1193" s="98">
        <v>26</v>
      </c>
    </row>
    <row r="1194" spans="1:4" hidden="1">
      <c r="A1194" t="s">
        <v>52</v>
      </c>
      <c r="B1194" t="s">
        <v>75</v>
      </c>
      <c r="C1194">
        <v>2015</v>
      </c>
      <c r="D1194" s="98">
        <v>26</v>
      </c>
    </row>
    <row r="1195" spans="1:4" hidden="1">
      <c r="A1195" t="s">
        <v>52</v>
      </c>
      <c r="B1195" t="s">
        <v>75</v>
      </c>
      <c r="C1195">
        <v>2016</v>
      </c>
      <c r="D1195" s="98">
        <v>26</v>
      </c>
    </row>
    <row r="1196" spans="1:4" hidden="1">
      <c r="A1196" t="s">
        <v>52</v>
      </c>
      <c r="B1196" t="s">
        <v>75</v>
      </c>
      <c r="C1196">
        <v>2017</v>
      </c>
      <c r="D1196" s="98">
        <v>26</v>
      </c>
    </row>
    <row r="1197" spans="1:4" hidden="1">
      <c r="A1197" t="s">
        <v>52</v>
      </c>
      <c r="B1197" t="s">
        <v>75</v>
      </c>
      <c r="C1197">
        <v>2018</v>
      </c>
      <c r="D1197" s="98">
        <v>26</v>
      </c>
    </row>
    <row r="1198" spans="1:4" hidden="1">
      <c r="A1198" t="s">
        <v>52</v>
      </c>
      <c r="B1198" t="s">
        <v>75</v>
      </c>
      <c r="C1198">
        <v>2019</v>
      </c>
      <c r="D1198" s="98">
        <v>26</v>
      </c>
    </row>
    <row r="1199" spans="1:4">
      <c r="A1199" t="s">
        <v>49</v>
      </c>
      <c r="B1199" t="s">
        <v>76</v>
      </c>
      <c r="C1199">
        <v>2014</v>
      </c>
      <c r="D1199" s="98">
        <v>99</v>
      </c>
    </row>
    <row r="1200" spans="1:4">
      <c r="A1200" t="s">
        <v>49</v>
      </c>
      <c r="B1200" t="s">
        <v>76</v>
      </c>
      <c r="C1200">
        <v>2015</v>
      </c>
      <c r="D1200" s="98">
        <v>101</v>
      </c>
    </row>
    <row r="1201" spans="1:4">
      <c r="A1201" t="s">
        <v>49</v>
      </c>
      <c r="B1201" t="s">
        <v>76</v>
      </c>
      <c r="C1201">
        <v>2016</v>
      </c>
      <c r="D1201" s="98">
        <v>103</v>
      </c>
    </row>
    <row r="1202" spans="1:4">
      <c r="A1202" t="s">
        <v>49</v>
      </c>
      <c r="B1202" t="s">
        <v>76</v>
      </c>
      <c r="C1202">
        <v>2017</v>
      </c>
      <c r="D1202" s="98">
        <v>102</v>
      </c>
    </row>
    <row r="1203" spans="1:4">
      <c r="A1203" t="s">
        <v>49</v>
      </c>
      <c r="B1203" t="s">
        <v>76</v>
      </c>
      <c r="C1203">
        <v>2018</v>
      </c>
      <c r="D1203" s="98">
        <v>104</v>
      </c>
    </row>
    <row r="1204" spans="1:4">
      <c r="A1204" t="s">
        <v>49</v>
      </c>
      <c r="B1204" t="s">
        <v>76</v>
      </c>
      <c r="C1204">
        <v>2019</v>
      </c>
      <c r="D1204" s="98">
        <v>101</v>
      </c>
    </row>
    <row r="1205" spans="1:4" hidden="1">
      <c r="A1205" t="s">
        <v>51</v>
      </c>
      <c r="B1205" t="s">
        <v>76</v>
      </c>
      <c r="C1205">
        <v>2014</v>
      </c>
      <c r="D1205" s="98">
        <v>77</v>
      </c>
    </row>
    <row r="1206" spans="1:4" hidden="1">
      <c r="A1206" t="s">
        <v>51</v>
      </c>
      <c r="B1206" t="s">
        <v>76</v>
      </c>
      <c r="C1206">
        <v>2015</v>
      </c>
      <c r="D1206" s="98">
        <v>77</v>
      </c>
    </row>
    <row r="1207" spans="1:4" hidden="1">
      <c r="A1207" t="s">
        <v>51</v>
      </c>
      <c r="B1207" t="s">
        <v>76</v>
      </c>
      <c r="C1207">
        <v>2016</v>
      </c>
      <c r="D1207" s="98">
        <v>76</v>
      </c>
    </row>
    <row r="1208" spans="1:4" hidden="1">
      <c r="A1208" t="s">
        <v>51</v>
      </c>
      <c r="B1208" t="s">
        <v>76</v>
      </c>
      <c r="C1208">
        <v>2017</v>
      </c>
      <c r="D1208" s="98">
        <v>77</v>
      </c>
    </row>
    <row r="1209" spans="1:4" hidden="1">
      <c r="A1209" t="s">
        <v>51</v>
      </c>
      <c r="B1209" t="s">
        <v>76</v>
      </c>
      <c r="C1209">
        <v>2018</v>
      </c>
      <c r="D1209" s="98">
        <v>75</v>
      </c>
    </row>
    <row r="1210" spans="1:4" hidden="1">
      <c r="A1210" t="s">
        <v>51</v>
      </c>
      <c r="B1210" t="s">
        <v>76</v>
      </c>
      <c r="C1210">
        <v>2019</v>
      </c>
      <c r="D1210" s="98">
        <v>77</v>
      </c>
    </row>
    <row r="1211" spans="1:4" hidden="1">
      <c r="A1211" t="s">
        <v>50</v>
      </c>
      <c r="B1211" t="s">
        <v>76</v>
      </c>
      <c r="C1211">
        <v>2014</v>
      </c>
      <c r="D1211" s="98">
        <v>117</v>
      </c>
    </row>
    <row r="1212" spans="1:4" hidden="1">
      <c r="A1212" t="s">
        <v>50</v>
      </c>
      <c r="B1212" t="s">
        <v>76</v>
      </c>
      <c r="C1212">
        <v>2015</v>
      </c>
      <c r="D1212" s="98">
        <v>119</v>
      </c>
    </row>
    <row r="1213" spans="1:4" hidden="1">
      <c r="A1213" t="s">
        <v>50</v>
      </c>
      <c r="B1213" t="s">
        <v>76</v>
      </c>
      <c r="C1213">
        <v>2016</v>
      </c>
      <c r="D1213" s="98">
        <v>123</v>
      </c>
    </row>
    <row r="1214" spans="1:4" hidden="1">
      <c r="A1214" t="s">
        <v>50</v>
      </c>
      <c r="B1214" t="s">
        <v>76</v>
      </c>
      <c r="C1214">
        <v>2017</v>
      </c>
      <c r="D1214" s="98">
        <v>123</v>
      </c>
    </row>
    <row r="1215" spans="1:4" hidden="1">
      <c r="A1215" t="s">
        <v>50</v>
      </c>
      <c r="B1215" t="s">
        <v>76</v>
      </c>
      <c r="C1215">
        <v>2018</v>
      </c>
      <c r="D1215" s="98">
        <v>119</v>
      </c>
    </row>
    <row r="1216" spans="1:4" hidden="1">
      <c r="A1216" t="s">
        <v>50</v>
      </c>
      <c r="B1216" t="s">
        <v>76</v>
      </c>
      <c r="C1216">
        <v>2019</v>
      </c>
      <c r="D1216" s="98">
        <v>119</v>
      </c>
    </row>
    <row r="1217" spans="1:4" hidden="1">
      <c r="A1217" t="s">
        <v>53</v>
      </c>
      <c r="B1217" t="s">
        <v>76</v>
      </c>
      <c r="C1217">
        <v>2014</v>
      </c>
      <c r="D1217" s="98">
        <v>0</v>
      </c>
    </row>
    <row r="1218" spans="1:4" hidden="1">
      <c r="A1218" t="s">
        <v>53</v>
      </c>
      <c r="B1218" t="s">
        <v>76</v>
      </c>
      <c r="C1218">
        <v>2015</v>
      </c>
      <c r="D1218" s="98">
        <v>0</v>
      </c>
    </row>
    <row r="1219" spans="1:4" hidden="1">
      <c r="A1219" t="s">
        <v>53</v>
      </c>
      <c r="B1219" t="s">
        <v>76</v>
      </c>
      <c r="C1219">
        <v>2016</v>
      </c>
      <c r="D1219" s="98">
        <v>0</v>
      </c>
    </row>
    <row r="1220" spans="1:4" hidden="1">
      <c r="A1220" t="s">
        <v>53</v>
      </c>
      <c r="B1220" t="s">
        <v>76</v>
      </c>
      <c r="C1220">
        <v>2017</v>
      </c>
      <c r="D1220" s="98">
        <v>0</v>
      </c>
    </row>
    <row r="1221" spans="1:4" hidden="1">
      <c r="A1221" t="s">
        <v>53</v>
      </c>
      <c r="B1221" t="s">
        <v>76</v>
      </c>
      <c r="C1221">
        <v>2018</v>
      </c>
      <c r="D1221" s="98">
        <v>0</v>
      </c>
    </row>
    <row r="1222" spans="1:4" hidden="1">
      <c r="A1222" t="s">
        <v>53</v>
      </c>
      <c r="B1222" t="s">
        <v>76</v>
      </c>
      <c r="C1222">
        <v>2019</v>
      </c>
      <c r="D1222" s="98">
        <v>0</v>
      </c>
    </row>
    <row r="1223" spans="1:4" hidden="1">
      <c r="A1223" t="s">
        <v>52</v>
      </c>
      <c r="B1223" t="s">
        <v>76</v>
      </c>
      <c r="C1223">
        <v>2014</v>
      </c>
      <c r="D1223" s="98">
        <v>56</v>
      </c>
    </row>
    <row r="1224" spans="1:4" hidden="1">
      <c r="A1224" t="s">
        <v>52</v>
      </c>
      <c r="B1224" t="s">
        <v>76</v>
      </c>
      <c r="C1224">
        <v>2015</v>
      </c>
      <c r="D1224" s="98">
        <v>56</v>
      </c>
    </row>
    <row r="1225" spans="1:4" hidden="1">
      <c r="A1225" t="s">
        <v>52</v>
      </c>
      <c r="B1225" t="s">
        <v>76</v>
      </c>
      <c r="C1225">
        <v>2016</v>
      </c>
      <c r="D1225" s="98">
        <v>56</v>
      </c>
    </row>
    <row r="1226" spans="1:4" hidden="1">
      <c r="A1226" t="s">
        <v>52</v>
      </c>
      <c r="B1226" t="s">
        <v>76</v>
      </c>
      <c r="C1226">
        <v>2017</v>
      </c>
      <c r="D1226" s="98">
        <v>56</v>
      </c>
    </row>
    <row r="1227" spans="1:4" hidden="1">
      <c r="A1227" t="s">
        <v>52</v>
      </c>
      <c r="B1227" t="s">
        <v>76</v>
      </c>
      <c r="C1227">
        <v>2018</v>
      </c>
      <c r="D1227" s="98">
        <v>56</v>
      </c>
    </row>
    <row r="1228" spans="1:4" hidden="1">
      <c r="A1228" t="s">
        <v>52</v>
      </c>
      <c r="B1228" t="s">
        <v>76</v>
      </c>
      <c r="C1228">
        <v>2019</v>
      </c>
      <c r="D1228" s="98">
        <v>56</v>
      </c>
    </row>
    <row r="1229" spans="1:4" hidden="1">
      <c r="A1229" t="s">
        <v>33</v>
      </c>
      <c r="B1229" t="s">
        <v>83</v>
      </c>
      <c r="C1229">
        <v>2014</v>
      </c>
      <c r="D1229" s="98">
        <v>0.108084698417569</v>
      </c>
    </row>
    <row r="1230" spans="1:4" hidden="1">
      <c r="A1230" t="s">
        <v>33</v>
      </c>
      <c r="B1230" t="s">
        <v>83</v>
      </c>
      <c r="C1230">
        <v>2015</v>
      </c>
      <c r="D1230" s="98">
        <v>7.2166482982872995E-2</v>
      </c>
    </row>
    <row r="1231" spans="1:4" hidden="1">
      <c r="A1231" t="s">
        <v>33</v>
      </c>
      <c r="B1231" t="s">
        <v>83</v>
      </c>
      <c r="C1231">
        <v>2016</v>
      </c>
      <c r="D1231" s="98">
        <v>7.1532972451096993E-2</v>
      </c>
    </row>
    <row r="1232" spans="1:4" hidden="1">
      <c r="A1232" t="s">
        <v>33</v>
      </c>
      <c r="B1232" t="s">
        <v>83</v>
      </c>
      <c r="C1232">
        <v>2017</v>
      </c>
      <c r="D1232" s="98">
        <v>7.0637367252781996E-2</v>
      </c>
    </row>
    <row r="1233" spans="1:4" hidden="1">
      <c r="A1233" t="s">
        <v>33</v>
      </c>
      <c r="B1233" t="s">
        <v>83</v>
      </c>
      <c r="C1233">
        <v>2018</v>
      </c>
      <c r="D1233" s="98">
        <v>6.9714768087480006E-2</v>
      </c>
    </row>
    <row r="1234" spans="1:4" hidden="1">
      <c r="A1234" t="s">
        <v>33</v>
      </c>
      <c r="B1234" t="s">
        <v>83</v>
      </c>
      <c r="C1234">
        <v>2019</v>
      </c>
      <c r="D1234" s="98">
        <v>6.8657519784459997E-2</v>
      </c>
    </row>
    <row r="1235" spans="1:4" hidden="1">
      <c r="A1235" t="s">
        <v>33</v>
      </c>
      <c r="B1235" t="s">
        <v>82</v>
      </c>
      <c r="C1235">
        <v>2014</v>
      </c>
      <c r="D1235" s="98">
        <v>8.1323559089633998E-2</v>
      </c>
    </row>
    <row r="1236" spans="1:4" hidden="1">
      <c r="A1236" t="s">
        <v>33</v>
      </c>
      <c r="B1236" t="s">
        <v>82</v>
      </c>
      <c r="C1236">
        <v>2015</v>
      </c>
      <c r="D1236" s="98">
        <v>4.6833121443930002E-2</v>
      </c>
    </row>
    <row r="1237" spans="1:4" hidden="1">
      <c r="A1237" t="s">
        <v>33</v>
      </c>
      <c r="B1237" t="s">
        <v>82</v>
      </c>
      <c r="C1237">
        <v>2016</v>
      </c>
      <c r="D1237" s="98">
        <v>4.6214579624192002E-2</v>
      </c>
    </row>
    <row r="1238" spans="1:4" hidden="1">
      <c r="A1238" t="s">
        <v>33</v>
      </c>
      <c r="B1238" t="s">
        <v>82</v>
      </c>
      <c r="C1238">
        <v>2017</v>
      </c>
      <c r="D1238" s="98">
        <v>4.5340135962489002E-2</v>
      </c>
    </row>
    <row r="1239" spans="1:4" hidden="1">
      <c r="A1239" t="s">
        <v>33</v>
      </c>
      <c r="B1239" t="s">
        <v>82</v>
      </c>
      <c r="C1239">
        <v>2018</v>
      </c>
      <c r="D1239" s="98">
        <v>4.4439336152588001E-2</v>
      </c>
    </row>
    <row r="1240" spans="1:4" hidden="1">
      <c r="A1240" t="s">
        <v>33</v>
      </c>
      <c r="B1240" t="s">
        <v>82</v>
      </c>
      <c r="C1240">
        <v>2019</v>
      </c>
      <c r="D1240" s="98">
        <v>4.3407068721402001E-2</v>
      </c>
    </row>
    <row r="1241" spans="1:4" hidden="1">
      <c r="A1241" t="s">
        <v>34</v>
      </c>
      <c r="B1241" t="s">
        <v>83</v>
      </c>
      <c r="C1241">
        <v>2014</v>
      </c>
      <c r="D1241" s="98">
        <v>0.105794998538824</v>
      </c>
    </row>
    <row r="1242" spans="1:4" hidden="1">
      <c r="A1242" t="s">
        <v>34</v>
      </c>
      <c r="B1242" t="s">
        <v>83</v>
      </c>
      <c r="C1242">
        <v>2015</v>
      </c>
      <c r="D1242" s="98">
        <v>0.105794998538824</v>
      </c>
    </row>
    <row r="1243" spans="1:4" hidden="1">
      <c r="A1243" t="s">
        <v>34</v>
      </c>
      <c r="B1243" t="s">
        <v>83</v>
      </c>
      <c r="C1243">
        <v>2016</v>
      </c>
      <c r="D1243" s="98">
        <v>6.9622824498364003E-2</v>
      </c>
    </row>
    <row r="1244" spans="1:4" hidden="1">
      <c r="A1244" t="s">
        <v>34</v>
      </c>
      <c r="B1244" t="s">
        <v>83</v>
      </c>
      <c r="C1244">
        <v>2017</v>
      </c>
      <c r="D1244" s="98">
        <v>6.9157688308897E-2</v>
      </c>
    </row>
    <row r="1245" spans="1:4" hidden="1">
      <c r="A1245" t="s">
        <v>34</v>
      </c>
      <c r="B1245" t="s">
        <v>83</v>
      </c>
      <c r="C1245">
        <v>2018</v>
      </c>
      <c r="D1245" s="98">
        <v>6.8902785347178003E-2</v>
      </c>
    </row>
    <row r="1246" spans="1:4" hidden="1">
      <c r="A1246" t="s">
        <v>34</v>
      </c>
      <c r="B1246" t="s">
        <v>83</v>
      </c>
      <c r="C1246">
        <v>2019</v>
      </c>
      <c r="D1246" s="98">
        <v>6.8325548230265001E-2</v>
      </c>
    </row>
    <row r="1247" spans="1:4" hidden="1">
      <c r="A1247" t="s">
        <v>34</v>
      </c>
      <c r="B1247" t="s">
        <v>82</v>
      </c>
      <c r="C1247">
        <v>2014</v>
      </c>
      <c r="D1247" s="98">
        <v>7.8036892437436001E-2</v>
      </c>
    </row>
    <row r="1248" spans="1:4" hidden="1">
      <c r="A1248" t="s">
        <v>34</v>
      </c>
      <c r="B1248" t="s">
        <v>82</v>
      </c>
      <c r="C1248">
        <v>2015</v>
      </c>
      <c r="D1248" s="98">
        <v>7.8036892437436001E-2</v>
      </c>
    </row>
    <row r="1249" spans="1:4" hidden="1">
      <c r="A1249" t="s">
        <v>34</v>
      </c>
      <c r="B1249" t="s">
        <v>82</v>
      </c>
      <c r="C1249">
        <v>2016</v>
      </c>
      <c r="D1249" s="98">
        <v>4.5068958056889999E-2</v>
      </c>
    </row>
    <row r="1250" spans="1:4" hidden="1">
      <c r="A1250" t="s">
        <v>34</v>
      </c>
      <c r="B1250" t="s">
        <v>82</v>
      </c>
      <c r="C1250">
        <v>2017</v>
      </c>
      <c r="D1250" s="98">
        <v>4.4614499361967999E-2</v>
      </c>
    </row>
    <row r="1251" spans="1:4" hidden="1">
      <c r="A1251" t="s">
        <v>34</v>
      </c>
      <c r="B1251" t="s">
        <v>82</v>
      </c>
      <c r="C1251">
        <v>2018</v>
      </c>
      <c r="D1251" s="98">
        <v>4.4365447858477999E-2</v>
      </c>
    </row>
    <row r="1252" spans="1:4" hidden="1">
      <c r="A1252" t="s">
        <v>34</v>
      </c>
      <c r="B1252" t="s">
        <v>82</v>
      </c>
      <c r="C1252">
        <v>2019</v>
      </c>
      <c r="D1252" s="98">
        <v>4.3801461583590003E-2</v>
      </c>
    </row>
    <row r="1253" spans="1:4" hidden="1">
      <c r="A1253" t="s">
        <v>53</v>
      </c>
      <c r="B1253" t="s">
        <v>83</v>
      </c>
      <c r="C1253">
        <v>2014</v>
      </c>
      <c r="D1253" s="98">
        <v>0.104517039312942</v>
      </c>
    </row>
    <row r="1254" spans="1:4" hidden="1">
      <c r="A1254" t="s">
        <v>53</v>
      </c>
      <c r="B1254" t="s">
        <v>83</v>
      </c>
      <c r="C1254">
        <v>2015</v>
      </c>
      <c r="D1254" s="98">
        <v>8.2027588799297002E-2</v>
      </c>
    </row>
    <row r="1255" spans="1:4" hidden="1">
      <c r="A1255" t="s">
        <v>53</v>
      </c>
      <c r="B1255" t="s">
        <v>83</v>
      </c>
      <c r="C1255">
        <v>2016</v>
      </c>
      <c r="D1255" s="98">
        <v>8.2027588799297002E-2</v>
      </c>
    </row>
    <row r="1256" spans="1:4" hidden="1">
      <c r="A1256" t="s">
        <v>53</v>
      </c>
      <c r="B1256" t="s">
        <v>83</v>
      </c>
      <c r="C1256">
        <v>2017</v>
      </c>
      <c r="D1256" s="98">
        <v>8.2027588799297002E-2</v>
      </c>
    </row>
    <row r="1257" spans="1:4" hidden="1">
      <c r="A1257" t="s">
        <v>53</v>
      </c>
      <c r="B1257" t="s">
        <v>83</v>
      </c>
      <c r="C1257">
        <v>2018</v>
      </c>
      <c r="D1257" s="98">
        <v>6.2092933379940998E-2</v>
      </c>
    </row>
    <row r="1258" spans="1:4" hidden="1">
      <c r="A1258" t="s">
        <v>53</v>
      </c>
      <c r="B1258" t="s">
        <v>83</v>
      </c>
      <c r="C1258">
        <v>2019</v>
      </c>
      <c r="D1258" s="98">
        <v>6.2153520287480002E-2</v>
      </c>
    </row>
    <row r="1259" spans="1:4" hidden="1">
      <c r="A1259" t="s">
        <v>53</v>
      </c>
      <c r="B1259" t="s">
        <v>82</v>
      </c>
      <c r="C1259">
        <v>2014</v>
      </c>
      <c r="D1259" s="98">
        <v>7.6632263683537996E-2</v>
      </c>
    </row>
    <row r="1260" spans="1:4" hidden="1">
      <c r="A1260" t="s">
        <v>53</v>
      </c>
      <c r="B1260" t="s">
        <v>82</v>
      </c>
      <c r="C1260">
        <v>2015</v>
      </c>
      <c r="D1260" s="98">
        <v>5.6151868032501003E-2</v>
      </c>
    </row>
    <row r="1261" spans="1:4" hidden="1">
      <c r="A1261" t="s">
        <v>53</v>
      </c>
      <c r="B1261" t="s">
        <v>82</v>
      </c>
      <c r="C1261">
        <v>2016</v>
      </c>
      <c r="D1261" s="98">
        <v>5.6151868032501003E-2</v>
      </c>
    </row>
    <row r="1262" spans="1:4" hidden="1">
      <c r="A1262" t="s">
        <v>53</v>
      </c>
      <c r="B1262" t="s">
        <v>82</v>
      </c>
      <c r="C1262">
        <v>2017</v>
      </c>
      <c r="D1262" s="98">
        <v>5.6151868032501003E-2</v>
      </c>
    </row>
    <row r="1263" spans="1:4" hidden="1">
      <c r="A1263" t="s">
        <v>53</v>
      </c>
      <c r="B1263" t="s">
        <v>82</v>
      </c>
      <c r="C1263">
        <v>2018</v>
      </c>
      <c r="D1263" s="98">
        <v>3.7202112434165997E-2</v>
      </c>
    </row>
    <row r="1264" spans="1:4" hidden="1">
      <c r="A1264" t="s">
        <v>53</v>
      </c>
      <c r="B1264" t="s">
        <v>82</v>
      </c>
      <c r="C1264">
        <v>2019</v>
      </c>
      <c r="D1264" s="98">
        <v>3.7261279449131997E-2</v>
      </c>
    </row>
    <row r="1265" spans="1:4" hidden="1">
      <c r="A1265" t="s">
        <v>35</v>
      </c>
      <c r="B1265" t="s">
        <v>83</v>
      </c>
      <c r="C1265">
        <v>2014</v>
      </c>
      <c r="D1265" s="98">
        <v>0.106421418330491</v>
      </c>
    </row>
    <row r="1266" spans="1:4" hidden="1">
      <c r="A1266" t="s">
        <v>35</v>
      </c>
      <c r="B1266" t="s">
        <v>83</v>
      </c>
      <c r="C1266">
        <v>2015</v>
      </c>
      <c r="D1266" s="98">
        <v>0.106421418330491</v>
      </c>
    </row>
    <row r="1267" spans="1:4" hidden="1">
      <c r="A1267" t="s">
        <v>35</v>
      </c>
      <c r="B1267" t="s">
        <v>83</v>
      </c>
      <c r="C1267">
        <v>2016</v>
      </c>
      <c r="D1267" s="98">
        <v>6.8732405293077004E-2</v>
      </c>
    </row>
    <row r="1268" spans="1:4" hidden="1">
      <c r="A1268" t="s">
        <v>35</v>
      </c>
      <c r="B1268" t="s">
        <v>83</v>
      </c>
      <c r="C1268">
        <v>2017</v>
      </c>
      <c r="D1268" s="98">
        <v>6.8146500183562997E-2</v>
      </c>
    </row>
    <row r="1269" spans="1:4" hidden="1">
      <c r="A1269" t="s">
        <v>35</v>
      </c>
      <c r="B1269" t="s">
        <v>83</v>
      </c>
      <c r="C1269">
        <v>2018</v>
      </c>
      <c r="D1269" s="98">
        <v>6.7637731105213997E-2</v>
      </c>
    </row>
    <row r="1270" spans="1:4" hidden="1">
      <c r="A1270" t="s">
        <v>35</v>
      </c>
      <c r="B1270" t="s">
        <v>83</v>
      </c>
      <c r="C1270">
        <v>2019</v>
      </c>
      <c r="D1270" s="98">
        <v>6.7074804669363997E-2</v>
      </c>
    </row>
    <row r="1271" spans="1:4" hidden="1">
      <c r="A1271" t="s">
        <v>35</v>
      </c>
      <c r="B1271" t="s">
        <v>82</v>
      </c>
      <c r="C1271">
        <v>2014</v>
      </c>
      <c r="D1271" s="98">
        <v>7.8647587590210996E-2</v>
      </c>
    </row>
    <row r="1272" spans="1:4" hidden="1">
      <c r="A1272" t="s">
        <v>35</v>
      </c>
      <c r="B1272" t="s">
        <v>82</v>
      </c>
      <c r="C1272">
        <v>2015</v>
      </c>
      <c r="D1272" s="98">
        <v>7.8647587590210996E-2</v>
      </c>
    </row>
    <row r="1273" spans="1:4" hidden="1">
      <c r="A1273" t="s">
        <v>35</v>
      </c>
      <c r="B1273" t="s">
        <v>82</v>
      </c>
      <c r="C1273">
        <v>2016</v>
      </c>
      <c r="D1273" s="98">
        <v>4.4198978985960001E-2</v>
      </c>
    </row>
    <row r="1274" spans="1:4" hidden="1">
      <c r="A1274" t="s">
        <v>35</v>
      </c>
      <c r="B1274" t="s">
        <v>82</v>
      </c>
      <c r="C1274">
        <v>2017</v>
      </c>
      <c r="D1274" s="98">
        <v>4.3626523697706997E-2</v>
      </c>
    </row>
    <row r="1275" spans="1:4" hidden="1">
      <c r="A1275" t="s">
        <v>35</v>
      </c>
      <c r="B1275" t="s">
        <v>82</v>
      </c>
      <c r="C1275">
        <v>2018</v>
      </c>
      <c r="D1275" s="98">
        <v>4.3129433734382001E-2</v>
      </c>
    </row>
    <row r="1276" spans="1:4" hidden="1">
      <c r="A1276" t="s">
        <v>35</v>
      </c>
      <c r="B1276" t="s">
        <v>82</v>
      </c>
      <c r="C1276">
        <v>2019</v>
      </c>
      <c r="D1276" s="98">
        <v>4.2579429629849001E-2</v>
      </c>
    </row>
    <row r="1277" spans="1:4" hidden="1">
      <c r="A1277" t="s">
        <v>51</v>
      </c>
      <c r="B1277" t="s">
        <v>83</v>
      </c>
      <c r="C1277">
        <v>2014</v>
      </c>
      <c r="D1277" s="98">
        <v>7.8094620981890003E-2</v>
      </c>
    </row>
    <row r="1278" spans="1:4" hidden="1">
      <c r="A1278" t="s">
        <v>51</v>
      </c>
      <c r="B1278" t="s">
        <v>83</v>
      </c>
      <c r="C1278">
        <v>2015</v>
      </c>
      <c r="D1278" s="98">
        <v>7.8094620981890003E-2</v>
      </c>
    </row>
    <row r="1279" spans="1:4" hidden="1">
      <c r="A1279" t="s">
        <v>51</v>
      </c>
      <c r="B1279" t="s">
        <v>83</v>
      </c>
      <c r="C1279">
        <v>2016</v>
      </c>
      <c r="D1279" s="98">
        <v>7.8094620981890003E-2</v>
      </c>
    </row>
    <row r="1280" spans="1:4" hidden="1">
      <c r="A1280" t="s">
        <v>51</v>
      </c>
      <c r="B1280" t="s">
        <v>83</v>
      </c>
      <c r="C1280">
        <v>2017</v>
      </c>
      <c r="D1280" s="98">
        <v>7.8094620981890003E-2</v>
      </c>
    </row>
    <row r="1281" spans="1:4" hidden="1">
      <c r="A1281" t="s">
        <v>51</v>
      </c>
      <c r="B1281" t="s">
        <v>83</v>
      </c>
      <c r="C1281">
        <v>2018</v>
      </c>
      <c r="D1281" s="98">
        <v>7.8094620981890003E-2</v>
      </c>
    </row>
    <row r="1282" spans="1:4" hidden="1">
      <c r="A1282" t="s">
        <v>51</v>
      </c>
      <c r="B1282" t="s">
        <v>83</v>
      </c>
      <c r="C1282">
        <v>2019</v>
      </c>
      <c r="D1282" s="98">
        <v>6.1617069529295999E-2</v>
      </c>
    </row>
    <row r="1283" spans="1:4" hidden="1">
      <c r="A1283" t="s">
        <v>51</v>
      </c>
      <c r="B1283" t="s">
        <v>82</v>
      </c>
      <c r="C1283">
        <v>2014</v>
      </c>
      <c r="D1283" s="98">
        <v>5.1799630226234003E-2</v>
      </c>
    </row>
    <row r="1284" spans="1:4" hidden="1">
      <c r="A1284" t="s">
        <v>51</v>
      </c>
      <c r="B1284" t="s">
        <v>82</v>
      </c>
      <c r="C1284">
        <v>2015</v>
      </c>
      <c r="D1284" s="98">
        <v>5.1799630226234003E-2</v>
      </c>
    </row>
    <row r="1285" spans="1:4" hidden="1">
      <c r="A1285" t="s">
        <v>51</v>
      </c>
      <c r="B1285" t="s">
        <v>82</v>
      </c>
      <c r="C1285">
        <v>2016</v>
      </c>
      <c r="D1285" s="98">
        <v>5.1799630226234003E-2</v>
      </c>
    </row>
    <row r="1286" spans="1:4" hidden="1">
      <c r="A1286" t="s">
        <v>51</v>
      </c>
      <c r="B1286" t="s">
        <v>82</v>
      </c>
      <c r="C1286">
        <v>2017</v>
      </c>
      <c r="D1286" s="98">
        <v>5.1799630226234003E-2</v>
      </c>
    </row>
    <row r="1287" spans="1:4" hidden="1">
      <c r="A1287" t="s">
        <v>51</v>
      </c>
      <c r="B1287" t="s">
        <v>82</v>
      </c>
      <c r="C1287">
        <v>2018</v>
      </c>
      <c r="D1287" s="98">
        <v>5.1799630226234003E-2</v>
      </c>
    </row>
    <row r="1288" spans="1:4" hidden="1">
      <c r="A1288" t="s">
        <v>51</v>
      </c>
      <c r="B1288" t="s">
        <v>82</v>
      </c>
      <c r="C1288">
        <v>2019</v>
      </c>
      <c r="D1288" s="98">
        <v>3.6229942165256997E-2</v>
      </c>
    </row>
    <row r="1289" spans="1:4" hidden="1">
      <c r="A1289" t="s">
        <v>36</v>
      </c>
      <c r="B1289" t="s">
        <v>83</v>
      </c>
      <c r="C1289">
        <v>2014</v>
      </c>
      <c r="D1289" s="98">
        <v>0.108262758714796</v>
      </c>
    </row>
    <row r="1290" spans="1:4" hidden="1">
      <c r="A1290" t="s">
        <v>36</v>
      </c>
      <c r="B1290" t="s">
        <v>83</v>
      </c>
      <c r="C1290">
        <v>2015</v>
      </c>
      <c r="D1290" s="98">
        <v>7.3191684000000007E-2</v>
      </c>
    </row>
    <row r="1291" spans="1:4" hidden="1">
      <c r="A1291" t="s">
        <v>36</v>
      </c>
      <c r="B1291" t="s">
        <v>83</v>
      </c>
      <c r="C1291">
        <v>2016</v>
      </c>
      <c r="D1291" s="98">
        <v>7.2558174000000003E-2</v>
      </c>
    </row>
    <row r="1292" spans="1:4" hidden="1">
      <c r="A1292" t="s">
        <v>36</v>
      </c>
      <c r="B1292" t="s">
        <v>83</v>
      </c>
      <c r="C1292">
        <v>2017</v>
      </c>
      <c r="D1292" s="98">
        <v>7.1662568999999995E-2</v>
      </c>
    </row>
    <row r="1293" spans="1:4" hidden="1">
      <c r="A1293" t="s">
        <v>36</v>
      </c>
      <c r="B1293" t="s">
        <v>83</v>
      </c>
      <c r="C1293">
        <v>2018</v>
      </c>
      <c r="D1293" s="98">
        <v>7.0739969E-2</v>
      </c>
    </row>
    <row r="1294" spans="1:4" hidden="1">
      <c r="A1294" t="s">
        <v>36</v>
      </c>
      <c r="B1294" t="s">
        <v>83</v>
      </c>
      <c r="C1294">
        <v>2019</v>
      </c>
      <c r="D1294" s="98">
        <v>6.9682721000000003E-2</v>
      </c>
    </row>
    <row r="1295" spans="1:4" hidden="1">
      <c r="A1295" t="s">
        <v>36</v>
      </c>
      <c r="B1295" t="s">
        <v>82</v>
      </c>
      <c r="C1295">
        <v>2014</v>
      </c>
      <c r="D1295" s="98">
        <v>8.1497319087046993E-2</v>
      </c>
    </row>
    <row r="1296" spans="1:4" hidden="1">
      <c r="A1296" t="s">
        <v>36</v>
      </c>
      <c r="B1296" t="s">
        <v>82</v>
      </c>
      <c r="C1296">
        <v>2015</v>
      </c>
      <c r="D1296" s="98">
        <v>4.7834098999999998E-2</v>
      </c>
    </row>
    <row r="1297" spans="1:4" hidden="1">
      <c r="A1297" t="s">
        <v>36</v>
      </c>
      <c r="B1297" t="s">
        <v>82</v>
      </c>
      <c r="C1297">
        <v>2016</v>
      </c>
      <c r="D1297" s="98">
        <v>4.7215556999999998E-2</v>
      </c>
    </row>
    <row r="1298" spans="1:4" hidden="1">
      <c r="A1298" t="s">
        <v>36</v>
      </c>
      <c r="B1298" t="s">
        <v>82</v>
      </c>
      <c r="C1298">
        <v>2017</v>
      </c>
      <c r="D1298" s="98">
        <v>4.6341114000000003E-2</v>
      </c>
    </row>
    <row r="1299" spans="1:4" hidden="1">
      <c r="A1299" t="s">
        <v>36</v>
      </c>
      <c r="B1299" t="s">
        <v>82</v>
      </c>
      <c r="C1299">
        <v>2018</v>
      </c>
      <c r="D1299" s="98">
        <v>4.5440314000000002E-2</v>
      </c>
    </row>
    <row r="1300" spans="1:4" hidden="1">
      <c r="A1300" t="s">
        <v>36</v>
      </c>
      <c r="B1300" t="s">
        <v>82</v>
      </c>
      <c r="C1300">
        <v>2019</v>
      </c>
      <c r="D1300" s="98">
        <v>4.4408046E-2</v>
      </c>
    </row>
    <row r="1301" spans="1:4" hidden="1">
      <c r="A1301" t="s">
        <v>37</v>
      </c>
      <c r="B1301" t="s">
        <v>83</v>
      </c>
      <c r="C1301">
        <v>2014</v>
      </c>
      <c r="D1301" s="98">
        <v>0.107394405799226</v>
      </c>
    </row>
    <row r="1302" spans="1:4" hidden="1">
      <c r="A1302" t="s">
        <v>37</v>
      </c>
      <c r="B1302" t="s">
        <v>83</v>
      </c>
      <c r="C1302">
        <v>2015</v>
      </c>
      <c r="D1302" s="98">
        <v>0.107394405799226</v>
      </c>
    </row>
    <row r="1303" spans="1:4" hidden="1">
      <c r="A1303" t="s">
        <v>37</v>
      </c>
      <c r="B1303" t="s">
        <v>83</v>
      </c>
      <c r="C1303">
        <v>2016</v>
      </c>
      <c r="D1303" s="98">
        <v>6.5677257762961003E-2</v>
      </c>
    </row>
    <row r="1304" spans="1:4" hidden="1">
      <c r="A1304" t="s">
        <v>37</v>
      </c>
      <c r="B1304" t="s">
        <v>83</v>
      </c>
      <c r="C1304">
        <v>2017</v>
      </c>
      <c r="D1304" s="98">
        <v>6.5987027733024006E-2</v>
      </c>
    </row>
    <row r="1305" spans="1:4" hidden="1">
      <c r="A1305" t="s">
        <v>37</v>
      </c>
      <c r="B1305" t="s">
        <v>83</v>
      </c>
      <c r="C1305">
        <v>2018</v>
      </c>
      <c r="D1305" s="98">
        <v>6.6046008330264999E-2</v>
      </c>
    </row>
    <row r="1306" spans="1:4" hidden="1">
      <c r="A1306" t="s">
        <v>37</v>
      </c>
      <c r="B1306" t="s">
        <v>83</v>
      </c>
      <c r="C1306">
        <v>2019</v>
      </c>
      <c r="D1306" s="98">
        <v>6.5746029095361994E-2</v>
      </c>
    </row>
    <row r="1307" spans="1:4" hidden="1">
      <c r="A1307" t="s">
        <v>37</v>
      </c>
      <c r="B1307" t="s">
        <v>82</v>
      </c>
      <c r="C1307">
        <v>2014</v>
      </c>
      <c r="D1307" s="98">
        <v>8.0174020483052999E-2</v>
      </c>
    </row>
    <row r="1308" spans="1:4" hidden="1">
      <c r="A1308" t="s">
        <v>37</v>
      </c>
      <c r="B1308" t="s">
        <v>82</v>
      </c>
      <c r="C1308">
        <v>2015</v>
      </c>
      <c r="D1308" s="98">
        <v>8.0174020483052999E-2</v>
      </c>
    </row>
    <row r="1309" spans="1:4" hidden="1">
      <c r="A1309" t="s">
        <v>37</v>
      </c>
      <c r="B1309" t="s">
        <v>82</v>
      </c>
      <c r="C1309">
        <v>2016</v>
      </c>
      <c r="D1309" s="98">
        <v>3.9685129524839997E-2</v>
      </c>
    </row>
    <row r="1310" spans="1:4" hidden="1">
      <c r="A1310" t="s">
        <v>37</v>
      </c>
      <c r="B1310" t="s">
        <v>82</v>
      </c>
      <c r="C1310">
        <v>2017</v>
      </c>
      <c r="D1310" s="98">
        <v>3.998734412978E-2</v>
      </c>
    </row>
    <row r="1311" spans="1:4" hidden="1">
      <c r="A1311" t="s">
        <v>37</v>
      </c>
      <c r="B1311" t="s">
        <v>82</v>
      </c>
      <c r="C1311">
        <v>2018</v>
      </c>
      <c r="D1311" s="98">
        <v>4.0044886175869002E-2</v>
      </c>
    </row>
    <row r="1312" spans="1:4" hidden="1">
      <c r="A1312" t="s">
        <v>37</v>
      </c>
      <c r="B1312" t="s">
        <v>82</v>
      </c>
      <c r="C1312">
        <v>2019</v>
      </c>
      <c r="D1312" s="98">
        <v>3.9752223507670999E-2</v>
      </c>
    </row>
    <row r="1313" spans="1:4" hidden="1">
      <c r="A1313" t="s">
        <v>38</v>
      </c>
      <c r="B1313" t="s">
        <v>83</v>
      </c>
      <c r="C1313">
        <v>2014</v>
      </c>
      <c r="D1313" s="98">
        <v>0.106075410234761</v>
      </c>
    </row>
    <row r="1314" spans="1:4" hidden="1">
      <c r="A1314" t="s">
        <v>38</v>
      </c>
      <c r="B1314" t="s">
        <v>83</v>
      </c>
      <c r="C1314">
        <v>2015</v>
      </c>
      <c r="D1314" s="98">
        <v>0.106075410234761</v>
      </c>
    </row>
    <row r="1315" spans="1:4" hidden="1">
      <c r="A1315" t="s">
        <v>38</v>
      </c>
      <c r="B1315" t="s">
        <v>83</v>
      </c>
      <c r="C1315">
        <v>2016</v>
      </c>
      <c r="D1315" s="98">
        <v>6.5430950913513003E-2</v>
      </c>
    </row>
    <row r="1316" spans="1:4" hidden="1">
      <c r="A1316" t="s">
        <v>38</v>
      </c>
      <c r="B1316" t="s">
        <v>83</v>
      </c>
      <c r="C1316">
        <v>2017</v>
      </c>
      <c r="D1316" s="98">
        <v>6.5740720883576007E-2</v>
      </c>
    </row>
    <row r="1317" spans="1:4" hidden="1">
      <c r="A1317" t="s">
        <v>38</v>
      </c>
      <c r="B1317" t="s">
        <v>83</v>
      </c>
      <c r="C1317">
        <v>2018</v>
      </c>
      <c r="D1317" s="98">
        <v>6.5799701480816999E-2</v>
      </c>
    </row>
    <row r="1318" spans="1:4" hidden="1">
      <c r="A1318" t="s">
        <v>38</v>
      </c>
      <c r="B1318" t="s">
        <v>83</v>
      </c>
      <c r="C1318">
        <v>2019</v>
      </c>
      <c r="D1318" s="98">
        <v>6.5499722245913994E-2</v>
      </c>
    </row>
    <row r="1319" spans="1:4" hidden="1">
      <c r="A1319" t="s">
        <v>38</v>
      </c>
      <c r="B1319" t="s">
        <v>82</v>
      </c>
      <c r="C1319">
        <v>2014</v>
      </c>
      <c r="D1319" s="98">
        <v>7.8887446580922005E-2</v>
      </c>
    </row>
    <row r="1320" spans="1:4" hidden="1">
      <c r="A1320" t="s">
        <v>38</v>
      </c>
      <c r="B1320" t="s">
        <v>82</v>
      </c>
      <c r="C1320">
        <v>2015</v>
      </c>
      <c r="D1320" s="98">
        <v>7.8887446580922005E-2</v>
      </c>
    </row>
    <row r="1321" spans="1:4" hidden="1">
      <c r="A1321" t="s">
        <v>38</v>
      </c>
      <c r="B1321" t="s">
        <v>82</v>
      </c>
      <c r="C1321">
        <v>2016</v>
      </c>
      <c r="D1321" s="98">
        <v>3.9444830159523998E-2</v>
      </c>
    </row>
    <row r="1322" spans="1:4" hidden="1">
      <c r="A1322" t="s">
        <v>38</v>
      </c>
      <c r="B1322" t="s">
        <v>82</v>
      </c>
      <c r="C1322">
        <v>2017</v>
      </c>
      <c r="D1322" s="98">
        <v>3.9747044764464001E-2</v>
      </c>
    </row>
    <row r="1323" spans="1:4" hidden="1">
      <c r="A1323" t="s">
        <v>38</v>
      </c>
      <c r="B1323" t="s">
        <v>82</v>
      </c>
      <c r="C1323">
        <v>2018</v>
      </c>
      <c r="D1323" s="98">
        <v>3.9804586810553003E-2</v>
      </c>
    </row>
    <row r="1324" spans="1:4" hidden="1">
      <c r="A1324" t="s">
        <v>38</v>
      </c>
      <c r="B1324" t="s">
        <v>82</v>
      </c>
      <c r="C1324">
        <v>2019</v>
      </c>
      <c r="D1324" s="98">
        <v>3.9511924142355E-2</v>
      </c>
    </row>
    <row r="1325" spans="1:4" hidden="1">
      <c r="A1325" t="s">
        <v>39</v>
      </c>
      <c r="B1325" t="s">
        <v>83</v>
      </c>
      <c r="C1325">
        <v>2014</v>
      </c>
      <c r="D1325" s="98">
        <v>0.10749394621871</v>
      </c>
    </row>
    <row r="1326" spans="1:4" hidden="1">
      <c r="A1326" t="s">
        <v>39</v>
      </c>
      <c r="B1326" t="s">
        <v>83</v>
      </c>
      <c r="C1326">
        <v>2015</v>
      </c>
      <c r="D1326" s="98">
        <v>7.2303162568003995E-2</v>
      </c>
    </row>
    <row r="1327" spans="1:4" hidden="1">
      <c r="A1327" t="s">
        <v>39</v>
      </c>
      <c r="B1327" t="s">
        <v>83</v>
      </c>
      <c r="C1327">
        <v>2016</v>
      </c>
      <c r="D1327" s="98">
        <v>7.1669652036226994E-2</v>
      </c>
    </row>
    <row r="1328" spans="1:4" hidden="1">
      <c r="A1328" t="s">
        <v>39</v>
      </c>
      <c r="B1328" t="s">
        <v>83</v>
      </c>
      <c r="C1328">
        <v>2017</v>
      </c>
      <c r="D1328" s="98">
        <v>7.0774046837911997E-2</v>
      </c>
    </row>
    <row r="1329" spans="1:4" hidden="1">
      <c r="A1329" t="s">
        <v>39</v>
      </c>
      <c r="B1329" t="s">
        <v>83</v>
      </c>
      <c r="C1329">
        <v>2018</v>
      </c>
      <c r="D1329" s="98">
        <v>6.9851447672611006E-2</v>
      </c>
    </row>
    <row r="1330" spans="1:4" hidden="1">
      <c r="A1330" t="s">
        <v>39</v>
      </c>
      <c r="B1330" t="s">
        <v>83</v>
      </c>
      <c r="C1330">
        <v>2019</v>
      </c>
      <c r="D1330" s="98">
        <v>6.8794199369589998E-2</v>
      </c>
    </row>
    <row r="1331" spans="1:4" hidden="1">
      <c r="A1331" t="s">
        <v>39</v>
      </c>
      <c r="B1331" t="s">
        <v>82</v>
      </c>
      <c r="C1331">
        <v>2014</v>
      </c>
      <c r="D1331" s="98">
        <v>8.0747074032921001E-2</v>
      </c>
    </row>
    <row r="1332" spans="1:4" hidden="1">
      <c r="A1332" t="s">
        <v>39</v>
      </c>
      <c r="B1332" t="s">
        <v>82</v>
      </c>
      <c r="C1332">
        <v>2015</v>
      </c>
      <c r="D1332" s="98">
        <v>4.7375622746633997E-2</v>
      </c>
    </row>
    <row r="1333" spans="1:4" hidden="1">
      <c r="A1333" t="s">
        <v>39</v>
      </c>
      <c r="B1333" t="s">
        <v>82</v>
      </c>
      <c r="C1333">
        <v>2016</v>
      </c>
      <c r="D1333" s="98">
        <v>4.6756839261797002E-2</v>
      </c>
    </row>
    <row r="1334" spans="1:4" hidden="1">
      <c r="A1334" t="s">
        <v>39</v>
      </c>
      <c r="B1334" t="s">
        <v>82</v>
      </c>
      <c r="C1334">
        <v>2017</v>
      </c>
      <c r="D1334" s="98">
        <v>4.5882053953811001E-2</v>
      </c>
    </row>
    <row r="1335" spans="1:4" hidden="1">
      <c r="A1335" t="s">
        <v>39</v>
      </c>
      <c r="B1335" t="s">
        <v>82</v>
      </c>
      <c r="C1335">
        <v>2018</v>
      </c>
      <c r="D1335" s="98">
        <v>4.4980902200244997E-2</v>
      </c>
    </row>
    <row r="1336" spans="1:4" hidden="1">
      <c r="A1336" t="s">
        <v>39</v>
      </c>
      <c r="B1336" t="s">
        <v>82</v>
      </c>
      <c r="C1336">
        <v>2019</v>
      </c>
      <c r="D1336" s="98">
        <v>4.3948231460822003E-2</v>
      </c>
    </row>
    <row r="1337" spans="1:4" hidden="1">
      <c r="A1337" t="s">
        <v>40</v>
      </c>
      <c r="B1337" t="s">
        <v>83</v>
      </c>
      <c r="C1337">
        <v>2014</v>
      </c>
      <c r="D1337" s="98">
        <v>9.5563147681044999E-2</v>
      </c>
    </row>
    <row r="1338" spans="1:4" hidden="1">
      <c r="A1338" t="s">
        <v>40</v>
      </c>
      <c r="B1338" t="s">
        <v>83</v>
      </c>
      <c r="C1338">
        <v>2015</v>
      </c>
      <c r="D1338" s="98">
        <v>7.1439654265357005E-2</v>
      </c>
    </row>
    <row r="1339" spans="1:4" hidden="1">
      <c r="A1339" t="s">
        <v>40</v>
      </c>
      <c r="B1339" t="s">
        <v>83</v>
      </c>
      <c r="C1339">
        <v>2016</v>
      </c>
      <c r="D1339" s="98">
        <v>7.0432543920614002E-2</v>
      </c>
    </row>
    <row r="1340" spans="1:4" hidden="1">
      <c r="A1340" t="s">
        <v>40</v>
      </c>
      <c r="B1340" t="s">
        <v>83</v>
      </c>
      <c r="C1340">
        <v>2017</v>
      </c>
      <c r="D1340" s="98">
        <v>7.0064049078279997E-2</v>
      </c>
    </row>
    <row r="1341" spans="1:4" hidden="1">
      <c r="A1341" t="s">
        <v>40</v>
      </c>
      <c r="B1341" t="s">
        <v>83</v>
      </c>
      <c r="C1341">
        <v>2018</v>
      </c>
      <c r="D1341" s="98">
        <v>6.9420213960998997E-2</v>
      </c>
    </row>
    <row r="1342" spans="1:4" hidden="1">
      <c r="A1342" t="s">
        <v>40</v>
      </c>
      <c r="B1342" t="s">
        <v>83</v>
      </c>
      <c r="C1342">
        <v>2019</v>
      </c>
      <c r="D1342" s="98">
        <v>6.8485244083847999E-2</v>
      </c>
    </row>
    <row r="1343" spans="1:4" hidden="1">
      <c r="A1343" t="s">
        <v>40</v>
      </c>
      <c r="B1343" t="s">
        <v>82</v>
      </c>
      <c r="C1343">
        <v>2014</v>
      </c>
      <c r="D1343" s="98">
        <v>6.9104413904183995E-2</v>
      </c>
    </row>
    <row r="1344" spans="1:4" hidden="1">
      <c r="A1344" t="s">
        <v>40</v>
      </c>
      <c r="B1344" t="s">
        <v>82</v>
      </c>
      <c r="C1344">
        <v>2015</v>
      </c>
      <c r="D1344" s="98">
        <v>4.6123466378985997E-2</v>
      </c>
    </row>
    <row r="1345" spans="1:4" hidden="1">
      <c r="A1345" t="s">
        <v>40</v>
      </c>
      <c r="B1345" t="s">
        <v>82</v>
      </c>
      <c r="C1345">
        <v>2016</v>
      </c>
      <c r="D1345" s="98">
        <v>4.5140152236492002E-2</v>
      </c>
    </row>
    <row r="1346" spans="1:4" hidden="1">
      <c r="A1346" t="s">
        <v>40</v>
      </c>
      <c r="B1346" t="s">
        <v>82</v>
      </c>
      <c r="C1346">
        <v>2017</v>
      </c>
      <c r="D1346" s="98">
        <v>4.4780364263113E-2</v>
      </c>
    </row>
    <row r="1347" spans="1:4" hidden="1">
      <c r="A1347" t="s">
        <v>40</v>
      </c>
      <c r="B1347" t="s">
        <v>82</v>
      </c>
      <c r="C1347">
        <v>2018</v>
      </c>
      <c r="D1347" s="98">
        <v>4.4151741809216001E-2</v>
      </c>
    </row>
    <row r="1348" spans="1:4" hidden="1">
      <c r="A1348" t="s">
        <v>40</v>
      </c>
      <c r="B1348" t="s">
        <v>82</v>
      </c>
      <c r="C1348">
        <v>2019</v>
      </c>
      <c r="D1348" s="98">
        <v>4.3238863585089E-2</v>
      </c>
    </row>
    <row r="1349" spans="1:4" hidden="1">
      <c r="A1349" t="s">
        <v>41</v>
      </c>
      <c r="B1349" t="s">
        <v>83</v>
      </c>
      <c r="C1349">
        <v>2014</v>
      </c>
      <c r="D1349" s="98">
        <v>0.11500062469870299</v>
      </c>
    </row>
    <row r="1350" spans="1:4" hidden="1">
      <c r="A1350" t="s">
        <v>41</v>
      </c>
      <c r="B1350" t="s">
        <v>83</v>
      </c>
      <c r="C1350">
        <v>2015</v>
      </c>
      <c r="D1350" s="98">
        <v>0.11500062469870299</v>
      </c>
    </row>
    <row r="1351" spans="1:4" hidden="1">
      <c r="A1351" t="s">
        <v>41</v>
      </c>
      <c r="B1351" t="s">
        <v>83</v>
      </c>
      <c r="C1351">
        <v>2016</v>
      </c>
      <c r="D1351" s="98">
        <v>7.1561822935523003E-2</v>
      </c>
    </row>
    <row r="1352" spans="1:4" hidden="1">
      <c r="A1352" t="s">
        <v>41</v>
      </c>
      <c r="B1352" t="s">
        <v>83</v>
      </c>
      <c r="C1352">
        <v>2017</v>
      </c>
      <c r="D1352" s="98">
        <v>7.0949714343452E-2</v>
      </c>
    </row>
    <row r="1353" spans="1:4" hidden="1">
      <c r="A1353" t="s">
        <v>41</v>
      </c>
      <c r="B1353" t="s">
        <v>83</v>
      </c>
      <c r="C1353">
        <v>2018</v>
      </c>
      <c r="D1353" s="98">
        <v>7.0421687103743996E-2</v>
      </c>
    </row>
    <row r="1354" spans="1:4" hidden="1">
      <c r="A1354" t="s">
        <v>41</v>
      </c>
      <c r="B1354" t="s">
        <v>83</v>
      </c>
      <c r="C1354">
        <v>2019</v>
      </c>
      <c r="D1354" s="98">
        <v>6.9863320095230996E-2</v>
      </c>
    </row>
    <row r="1355" spans="1:4" hidden="1">
      <c r="A1355" t="s">
        <v>41</v>
      </c>
      <c r="B1355" t="s">
        <v>82</v>
      </c>
      <c r="C1355">
        <v>2014</v>
      </c>
      <c r="D1355" s="98">
        <v>8.7011435306095994E-2</v>
      </c>
    </row>
    <row r="1356" spans="1:4" hidden="1">
      <c r="A1356" t="s">
        <v>41</v>
      </c>
      <c r="B1356" t="s">
        <v>82</v>
      </c>
      <c r="C1356">
        <v>2015</v>
      </c>
      <c r="D1356" s="98">
        <v>8.7011435306095994E-2</v>
      </c>
    </row>
    <row r="1357" spans="1:4" hidden="1">
      <c r="A1357" t="s">
        <v>41</v>
      </c>
      <c r="B1357" t="s">
        <v>82</v>
      </c>
      <c r="C1357">
        <v>2016</v>
      </c>
      <c r="D1357" s="98">
        <v>4.6963445562191002E-2</v>
      </c>
    </row>
    <row r="1358" spans="1:4" hidden="1">
      <c r="A1358" t="s">
        <v>41</v>
      </c>
      <c r="B1358" t="s">
        <v>82</v>
      </c>
      <c r="C1358">
        <v>2017</v>
      </c>
      <c r="D1358" s="98">
        <v>4.6365388308846997E-2</v>
      </c>
    </row>
    <row r="1359" spans="1:4" hidden="1">
      <c r="A1359" t="s">
        <v>41</v>
      </c>
      <c r="B1359" t="s">
        <v>82</v>
      </c>
      <c r="C1359">
        <v>2018</v>
      </c>
      <c r="D1359" s="98">
        <v>4.5849482267400002E-2</v>
      </c>
    </row>
    <row r="1360" spans="1:4" hidden="1">
      <c r="A1360" t="s">
        <v>41</v>
      </c>
      <c r="B1360" t="s">
        <v>82</v>
      </c>
      <c r="C1360">
        <v>2019</v>
      </c>
      <c r="D1360" s="98">
        <v>4.5303932925675E-2</v>
      </c>
    </row>
    <row r="1361" spans="1:4" hidden="1">
      <c r="A1361" t="s">
        <v>42</v>
      </c>
      <c r="B1361" t="s">
        <v>83</v>
      </c>
      <c r="C1361">
        <v>2014</v>
      </c>
      <c r="D1361" s="98">
        <v>0.10531721717804</v>
      </c>
    </row>
    <row r="1362" spans="1:4" hidden="1">
      <c r="A1362" t="s">
        <v>42</v>
      </c>
      <c r="B1362" t="s">
        <v>83</v>
      </c>
      <c r="C1362">
        <v>2015</v>
      </c>
      <c r="D1362" s="98">
        <v>0.10531721717804</v>
      </c>
    </row>
    <row r="1363" spans="1:4" hidden="1">
      <c r="A1363" t="s">
        <v>42</v>
      </c>
      <c r="B1363" t="s">
        <v>83</v>
      </c>
      <c r="C1363">
        <v>2016</v>
      </c>
      <c r="D1363" s="98">
        <v>6.7711549922627998E-2</v>
      </c>
    </row>
    <row r="1364" spans="1:4" hidden="1">
      <c r="A1364" t="s">
        <v>42</v>
      </c>
      <c r="B1364" t="s">
        <v>83</v>
      </c>
      <c r="C1364">
        <v>2017</v>
      </c>
      <c r="D1364" s="98">
        <v>6.7125644813114005E-2</v>
      </c>
    </row>
    <row r="1365" spans="1:4" hidden="1">
      <c r="A1365" t="s">
        <v>42</v>
      </c>
      <c r="B1365" t="s">
        <v>83</v>
      </c>
      <c r="C1365">
        <v>2018</v>
      </c>
      <c r="D1365" s="98">
        <v>6.6616875734764006E-2</v>
      </c>
    </row>
    <row r="1366" spans="1:4" hidden="1">
      <c r="A1366" t="s">
        <v>42</v>
      </c>
      <c r="B1366" t="s">
        <v>83</v>
      </c>
      <c r="C1366">
        <v>2019</v>
      </c>
      <c r="D1366" s="98">
        <v>6.6053949298915005E-2</v>
      </c>
    </row>
    <row r="1367" spans="1:4" hidden="1">
      <c r="A1367" t="s">
        <v>42</v>
      </c>
      <c r="B1367" t="s">
        <v>82</v>
      </c>
      <c r="C1367">
        <v>2014</v>
      </c>
      <c r="D1367" s="98">
        <v>7.7571104534502E-2</v>
      </c>
    </row>
    <row r="1368" spans="1:4" hidden="1">
      <c r="A1368" t="s">
        <v>42</v>
      </c>
      <c r="B1368" t="s">
        <v>82</v>
      </c>
      <c r="C1368">
        <v>2015</v>
      </c>
      <c r="D1368" s="98">
        <v>7.7571104534502E-2</v>
      </c>
    </row>
    <row r="1369" spans="1:4" hidden="1">
      <c r="A1369" t="s">
        <v>42</v>
      </c>
      <c r="B1369" t="s">
        <v>82</v>
      </c>
      <c r="C1369">
        <v>2016</v>
      </c>
      <c r="D1369" s="98">
        <v>4.3201557994291997E-2</v>
      </c>
    </row>
    <row r="1370" spans="1:4" hidden="1">
      <c r="A1370" t="s">
        <v>42</v>
      </c>
      <c r="B1370" t="s">
        <v>82</v>
      </c>
      <c r="C1370">
        <v>2017</v>
      </c>
      <c r="D1370" s="98">
        <v>4.2629102706039E-2</v>
      </c>
    </row>
    <row r="1371" spans="1:4" hidden="1">
      <c r="A1371" t="s">
        <v>42</v>
      </c>
      <c r="B1371" t="s">
        <v>82</v>
      </c>
      <c r="C1371">
        <v>2018</v>
      </c>
      <c r="D1371" s="98">
        <v>4.2132012742713998E-2</v>
      </c>
    </row>
    <row r="1372" spans="1:4" hidden="1">
      <c r="A1372" t="s">
        <v>42</v>
      </c>
      <c r="B1372" t="s">
        <v>82</v>
      </c>
      <c r="C1372">
        <v>2019</v>
      </c>
      <c r="D1372" s="98">
        <v>4.1582008638180998E-2</v>
      </c>
    </row>
    <row r="1373" spans="1:4" hidden="1">
      <c r="A1373" t="s">
        <v>50</v>
      </c>
      <c r="B1373" t="s">
        <v>83</v>
      </c>
      <c r="C1373">
        <v>2014</v>
      </c>
      <c r="D1373" s="98">
        <v>8.8864111441519997E-2</v>
      </c>
    </row>
    <row r="1374" spans="1:4" hidden="1">
      <c r="A1374" t="s">
        <v>50</v>
      </c>
      <c r="B1374" t="s">
        <v>83</v>
      </c>
      <c r="C1374">
        <v>2015</v>
      </c>
      <c r="D1374" s="98">
        <v>8.8864111441519997E-2</v>
      </c>
    </row>
    <row r="1375" spans="1:4" hidden="1">
      <c r="A1375" t="s">
        <v>50</v>
      </c>
      <c r="B1375" t="s">
        <v>83</v>
      </c>
      <c r="C1375">
        <v>2016</v>
      </c>
      <c r="D1375" s="98">
        <v>8.8864111441519997E-2</v>
      </c>
    </row>
    <row r="1376" spans="1:4" hidden="1">
      <c r="A1376" t="s">
        <v>50</v>
      </c>
      <c r="B1376" t="s">
        <v>83</v>
      </c>
      <c r="C1376">
        <v>2017</v>
      </c>
      <c r="D1376" s="98">
        <v>8.8864111441519997E-2</v>
      </c>
    </row>
    <row r="1377" spans="1:4" hidden="1">
      <c r="A1377" t="s">
        <v>50</v>
      </c>
      <c r="B1377" t="s">
        <v>83</v>
      </c>
      <c r="C1377">
        <v>2018</v>
      </c>
      <c r="D1377" s="98">
        <v>6.5139010961370994E-2</v>
      </c>
    </row>
    <row r="1378" spans="1:4" hidden="1">
      <c r="A1378" t="s">
        <v>50</v>
      </c>
      <c r="B1378" t="s">
        <v>83</v>
      </c>
      <c r="C1378">
        <v>2019</v>
      </c>
      <c r="D1378" s="98">
        <v>6.4782714794620999E-2</v>
      </c>
    </row>
    <row r="1379" spans="1:4" hidden="1">
      <c r="A1379" t="s">
        <v>50</v>
      </c>
      <c r="B1379" t="s">
        <v>82</v>
      </c>
      <c r="C1379">
        <v>2014</v>
      </c>
      <c r="D1379" s="98">
        <v>6.1271063783157997E-2</v>
      </c>
    </row>
    <row r="1380" spans="1:4" hidden="1">
      <c r="A1380" t="s">
        <v>50</v>
      </c>
      <c r="B1380" t="s">
        <v>82</v>
      </c>
      <c r="C1380">
        <v>2015</v>
      </c>
      <c r="D1380" s="98">
        <v>6.1271063783157997E-2</v>
      </c>
    </row>
    <row r="1381" spans="1:4" hidden="1">
      <c r="A1381" t="s">
        <v>50</v>
      </c>
      <c r="B1381" t="s">
        <v>82</v>
      </c>
      <c r="C1381">
        <v>2016</v>
      </c>
      <c r="D1381" s="98">
        <v>6.1271063783157997E-2</v>
      </c>
    </row>
    <row r="1382" spans="1:4" hidden="1">
      <c r="A1382" t="s">
        <v>50</v>
      </c>
      <c r="B1382" t="s">
        <v>82</v>
      </c>
      <c r="C1382">
        <v>2017</v>
      </c>
      <c r="D1382" s="98">
        <v>6.1271063783157997E-2</v>
      </c>
    </row>
    <row r="1383" spans="1:4" hidden="1">
      <c r="A1383" t="s">
        <v>50</v>
      </c>
      <c r="B1383" t="s">
        <v>82</v>
      </c>
      <c r="C1383">
        <v>2018</v>
      </c>
      <c r="D1383" s="98">
        <v>3.9668282673079001E-2</v>
      </c>
    </row>
    <row r="1384" spans="1:4" hidden="1">
      <c r="A1384" t="s">
        <v>50</v>
      </c>
      <c r="B1384" t="s">
        <v>82</v>
      </c>
      <c r="C1384">
        <v>2019</v>
      </c>
      <c r="D1384" s="98">
        <v>3.932050663634E-2</v>
      </c>
    </row>
    <row r="1385" spans="1:4" hidden="1">
      <c r="A1385" t="s">
        <v>43</v>
      </c>
      <c r="B1385" t="s">
        <v>83</v>
      </c>
      <c r="C1385">
        <v>2014</v>
      </c>
      <c r="D1385" s="98">
        <v>0.117227215936712</v>
      </c>
    </row>
    <row r="1386" spans="1:4" hidden="1">
      <c r="A1386" t="s">
        <v>43</v>
      </c>
      <c r="B1386" t="s">
        <v>83</v>
      </c>
      <c r="C1386">
        <v>2015</v>
      </c>
      <c r="D1386" s="98">
        <v>0.117227215936712</v>
      </c>
    </row>
    <row r="1387" spans="1:4" hidden="1">
      <c r="A1387" t="s">
        <v>43</v>
      </c>
      <c r="B1387" t="s">
        <v>83</v>
      </c>
      <c r="C1387">
        <v>2016</v>
      </c>
      <c r="D1387" s="98">
        <v>6.9563232033826E-2</v>
      </c>
    </row>
    <row r="1388" spans="1:4" hidden="1">
      <c r="A1388" t="s">
        <v>43</v>
      </c>
      <c r="B1388" t="s">
        <v>83</v>
      </c>
      <c r="C1388">
        <v>2017</v>
      </c>
      <c r="D1388" s="98">
        <v>6.9739633791649006E-2</v>
      </c>
    </row>
    <row r="1389" spans="1:4" hidden="1">
      <c r="A1389" t="s">
        <v>43</v>
      </c>
      <c r="B1389" t="s">
        <v>83</v>
      </c>
      <c r="C1389">
        <v>2018</v>
      </c>
      <c r="D1389" s="98">
        <v>6.9637212626356998E-2</v>
      </c>
    </row>
    <row r="1390" spans="1:4" hidden="1">
      <c r="A1390" t="s">
        <v>43</v>
      </c>
      <c r="B1390" t="s">
        <v>83</v>
      </c>
      <c r="C1390">
        <v>2019</v>
      </c>
      <c r="D1390" s="98">
        <v>6.9173460117879004E-2</v>
      </c>
    </row>
    <row r="1391" spans="1:4" hidden="1">
      <c r="A1391" t="s">
        <v>43</v>
      </c>
      <c r="B1391" t="s">
        <v>82</v>
      </c>
      <c r="C1391">
        <v>2014</v>
      </c>
      <c r="D1391" s="98">
        <v>8.9765134546147998E-2</v>
      </c>
    </row>
    <row r="1392" spans="1:4" hidden="1">
      <c r="A1392" t="s">
        <v>43</v>
      </c>
      <c r="B1392" t="s">
        <v>82</v>
      </c>
      <c r="C1392">
        <v>2015</v>
      </c>
      <c r="D1392" s="98">
        <v>8.9765134546147998E-2</v>
      </c>
    </row>
    <row r="1393" spans="1:4" hidden="1">
      <c r="A1393" t="s">
        <v>43</v>
      </c>
      <c r="B1393" t="s">
        <v>82</v>
      </c>
      <c r="C1393">
        <v>2016</v>
      </c>
      <c r="D1393" s="98">
        <v>4.3476323935440001E-2</v>
      </c>
    </row>
    <row r="1394" spans="1:4" hidden="1">
      <c r="A1394" t="s">
        <v>43</v>
      </c>
      <c r="B1394" t="s">
        <v>82</v>
      </c>
      <c r="C1394">
        <v>2017</v>
      </c>
      <c r="D1394" s="98">
        <v>4.3648423211365001E-2</v>
      </c>
    </row>
    <row r="1395" spans="1:4" hidden="1">
      <c r="A1395" t="s">
        <v>43</v>
      </c>
      <c r="B1395" t="s">
        <v>82</v>
      </c>
      <c r="C1395">
        <v>2018</v>
      </c>
      <c r="D1395" s="98">
        <v>4.3548500123275997E-2</v>
      </c>
    </row>
    <row r="1396" spans="1:4" hidden="1">
      <c r="A1396" t="s">
        <v>43</v>
      </c>
      <c r="B1396" t="s">
        <v>82</v>
      </c>
      <c r="C1396">
        <v>2019</v>
      </c>
      <c r="D1396" s="98">
        <v>4.3096058651588998E-2</v>
      </c>
    </row>
    <row r="1397" spans="1:4" hidden="1">
      <c r="A1397" t="s">
        <v>44</v>
      </c>
      <c r="B1397" t="s">
        <v>83</v>
      </c>
      <c r="C1397">
        <v>2014</v>
      </c>
      <c r="D1397" s="98">
        <v>9.3245674797646005E-2</v>
      </c>
    </row>
    <row r="1398" spans="1:4" hidden="1">
      <c r="A1398" t="s">
        <v>44</v>
      </c>
      <c r="B1398" t="s">
        <v>83</v>
      </c>
      <c r="C1398">
        <v>2015</v>
      </c>
      <c r="D1398" s="98">
        <v>9.3245674797646005E-2</v>
      </c>
    </row>
    <row r="1399" spans="1:4" hidden="1">
      <c r="A1399" t="s">
        <v>44</v>
      </c>
      <c r="B1399" t="s">
        <v>83</v>
      </c>
      <c r="C1399">
        <v>2016</v>
      </c>
      <c r="D1399" s="98">
        <v>9.3245674797646005E-2</v>
      </c>
    </row>
    <row r="1400" spans="1:4" hidden="1">
      <c r="A1400" t="s">
        <v>44</v>
      </c>
      <c r="B1400" t="s">
        <v>83</v>
      </c>
      <c r="C1400">
        <v>2017</v>
      </c>
      <c r="D1400" s="98">
        <v>9.3245674797646005E-2</v>
      </c>
    </row>
    <row r="1401" spans="1:4" hidden="1">
      <c r="A1401" t="s">
        <v>44</v>
      </c>
      <c r="B1401" t="s">
        <v>83</v>
      </c>
      <c r="C1401">
        <v>2018</v>
      </c>
      <c r="D1401" s="98">
        <v>6.7382056916384006E-2</v>
      </c>
    </row>
    <row r="1402" spans="1:4" hidden="1">
      <c r="A1402" t="s">
        <v>44</v>
      </c>
      <c r="B1402" t="s">
        <v>83</v>
      </c>
      <c r="C1402">
        <v>2019</v>
      </c>
      <c r="D1402" s="98">
        <v>6.7054934309611999E-2</v>
      </c>
    </row>
    <row r="1403" spans="1:4" hidden="1">
      <c r="A1403" t="s">
        <v>44</v>
      </c>
      <c r="B1403" t="s">
        <v>82</v>
      </c>
      <c r="C1403">
        <v>2014</v>
      </c>
      <c r="D1403" s="98">
        <v>6.5541593370026005E-2</v>
      </c>
    </row>
    <row r="1404" spans="1:4" hidden="1">
      <c r="A1404" t="s">
        <v>44</v>
      </c>
      <c r="B1404" t="s">
        <v>82</v>
      </c>
      <c r="C1404">
        <v>2015</v>
      </c>
      <c r="D1404" s="98">
        <v>6.5541593370026005E-2</v>
      </c>
    </row>
    <row r="1405" spans="1:4" hidden="1">
      <c r="A1405" t="s">
        <v>44</v>
      </c>
      <c r="B1405" t="s">
        <v>82</v>
      </c>
      <c r="C1405">
        <v>2016</v>
      </c>
      <c r="D1405" s="98">
        <v>6.5541593370026005E-2</v>
      </c>
    </row>
    <row r="1406" spans="1:4" hidden="1">
      <c r="A1406" t="s">
        <v>44</v>
      </c>
      <c r="B1406" t="s">
        <v>82</v>
      </c>
      <c r="C1406">
        <v>2017</v>
      </c>
      <c r="D1406" s="98">
        <v>6.5541593370026005E-2</v>
      </c>
    </row>
    <row r="1407" spans="1:4" hidden="1">
      <c r="A1407" t="s">
        <v>44</v>
      </c>
      <c r="B1407" t="s">
        <v>82</v>
      </c>
      <c r="C1407">
        <v>2018</v>
      </c>
      <c r="D1407" s="98">
        <v>4.1857690545670997E-2</v>
      </c>
    </row>
    <row r="1408" spans="1:4" hidden="1">
      <c r="A1408" t="s">
        <v>44</v>
      </c>
      <c r="B1408" t="s">
        <v>82</v>
      </c>
      <c r="C1408">
        <v>2019</v>
      </c>
      <c r="D1408" s="98">
        <v>4.1538390439952E-2</v>
      </c>
    </row>
    <row r="1409" spans="1:4" hidden="1">
      <c r="A1409" t="s">
        <v>52</v>
      </c>
      <c r="B1409" t="s">
        <v>83</v>
      </c>
      <c r="C1409">
        <v>2014</v>
      </c>
      <c r="D1409" s="98">
        <v>0.10605591517846701</v>
      </c>
    </row>
    <row r="1410" spans="1:4" hidden="1">
      <c r="A1410" t="s">
        <v>52</v>
      </c>
      <c r="B1410" t="s">
        <v>83</v>
      </c>
      <c r="C1410">
        <v>2015</v>
      </c>
      <c r="D1410" s="98">
        <v>6.8788917805928995E-2</v>
      </c>
    </row>
    <row r="1411" spans="1:4" hidden="1">
      <c r="A1411" t="s">
        <v>52</v>
      </c>
      <c r="B1411" t="s">
        <v>83</v>
      </c>
      <c r="C1411">
        <v>2016</v>
      </c>
      <c r="D1411" s="98">
        <v>6.7677919529517003E-2</v>
      </c>
    </row>
    <row r="1412" spans="1:4" hidden="1">
      <c r="A1412" t="s">
        <v>52</v>
      </c>
      <c r="B1412" t="s">
        <v>83</v>
      </c>
      <c r="C1412">
        <v>2017</v>
      </c>
      <c r="D1412" s="98">
        <v>6.7317375856430994E-2</v>
      </c>
    </row>
    <row r="1413" spans="1:4" hidden="1">
      <c r="A1413" t="s">
        <v>52</v>
      </c>
      <c r="B1413" t="s">
        <v>83</v>
      </c>
      <c r="C1413">
        <v>2018</v>
      </c>
      <c r="D1413" s="98">
        <v>6.6733649079233001E-2</v>
      </c>
    </row>
    <row r="1414" spans="1:4" hidden="1">
      <c r="A1414" t="s">
        <v>52</v>
      </c>
      <c r="B1414" t="s">
        <v>83</v>
      </c>
      <c r="C1414">
        <v>2019</v>
      </c>
      <c r="D1414" s="98">
        <v>6.5822799695264E-2</v>
      </c>
    </row>
    <row r="1415" spans="1:4" hidden="1">
      <c r="A1415" t="s">
        <v>52</v>
      </c>
      <c r="B1415" t="s">
        <v>82</v>
      </c>
      <c r="C1415">
        <v>2014</v>
      </c>
      <c r="D1415" s="98">
        <v>7.9343772602318993E-2</v>
      </c>
    </row>
    <row r="1416" spans="1:4" hidden="1">
      <c r="A1416" t="s">
        <v>52</v>
      </c>
      <c r="B1416" t="s">
        <v>82</v>
      </c>
      <c r="C1416">
        <v>2015</v>
      </c>
      <c r="D1416" s="98">
        <v>4.3943072676233999E-2</v>
      </c>
    </row>
    <row r="1417" spans="1:4" hidden="1">
      <c r="A1417" t="s">
        <v>52</v>
      </c>
      <c r="B1417" t="s">
        <v>82</v>
      </c>
      <c r="C1417">
        <v>2016</v>
      </c>
      <c r="D1417" s="98">
        <v>4.2857901474426002E-2</v>
      </c>
    </row>
    <row r="1418" spans="1:4" hidden="1">
      <c r="A1418" t="s">
        <v>52</v>
      </c>
      <c r="B1418" t="s">
        <v>82</v>
      </c>
      <c r="C1418">
        <v>2017</v>
      </c>
      <c r="D1418" s="98">
        <v>4.2505739261996002E-2</v>
      </c>
    </row>
    <row r="1419" spans="1:4" hidden="1">
      <c r="A1419" t="s">
        <v>52</v>
      </c>
      <c r="B1419" t="s">
        <v>82</v>
      </c>
      <c r="C1419">
        <v>2018</v>
      </c>
      <c r="D1419" s="98">
        <v>4.1935582222341998E-2</v>
      </c>
    </row>
    <row r="1420" spans="1:4" hidden="1">
      <c r="A1420" t="s">
        <v>52</v>
      </c>
      <c r="B1420" t="s">
        <v>82</v>
      </c>
      <c r="C1420">
        <v>2019</v>
      </c>
      <c r="D1420" s="98">
        <v>4.1045907106138001E-2</v>
      </c>
    </row>
    <row r="1421" spans="1:4">
      <c r="A1421" t="s">
        <v>49</v>
      </c>
      <c r="B1421" t="s">
        <v>83</v>
      </c>
      <c r="C1421">
        <v>2014</v>
      </c>
      <c r="D1421" s="98">
        <v>0.107090845998425</v>
      </c>
    </row>
    <row r="1422" spans="1:4">
      <c r="A1422" t="s">
        <v>49</v>
      </c>
      <c r="B1422" t="s">
        <v>83</v>
      </c>
      <c r="C1422">
        <v>2015</v>
      </c>
      <c r="D1422" s="98">
        <v>7.4214370619515996E-2</v>
      </c>
    </row>
    <row r="1423" spans="1:4">
      <c r="A1423" t="s">
        <v>49</v>
      </c>
      <c r="B1423" t="s">
        <v>83</v>
      </c>
      <c r="C1423">
        <v>2016</v>
      </c>
      <c r="D1423" s="98">
        <v>7.327831192282E-2</v>
      </c>
    </row>
    <row r="1424" spans="1:4">
      <c r="A1424" t="s">
        <v>49</v>
      </c>
      <c r="B1424" t="s">
        <v>83</v>
      </c>
      <c r="C1424">
        <v>2017</v>
      </c>
      <c r="D1424" s="98">
        <v>7.2461282319525006E-2</v>
      </c>
    </row>
    <row r="1425" spans="1:4">
      <c r="A1425" t="s">
        <v>49</v>
      </c>
      <c r="B1425" t="s">
        <v>83</v>
      </c>
      <c r="C1425">
        <v>2018</v>
      </c>
      <c r="D1425" s="98">
        <v>7.1389736883741006E-2</v>
      </c>
    </row>
    <row r="1426" spans="1:4">
      <c r="A1426" t="s">
        <v>49</v>
      </c>
      <c r="B1426" t="s">
        <v>83</v>
      </c>
      <c r="C1426">
        <v>2019</v>
      </c>
      <c r="D1426" s="98">
        <v>7.1574051354929002E-2</v>
      </c>
    </row>
    <row r="1427" spans="1:4">
      <c r="A1427" t="s">
        <v>49</v>
      </c>
      <c r="B1427" t="s">
        <v>82</v>
      </c>
      <c r="C1427">
        <v>2014</v>
      </c>
      <c r="D1427" s="98">
        <v>8.0353709008124996E-2</v>
      </c>
    </row>
    <row r="1428" spans="1:4">
      <c r="A1428" t="s">
        <v>49</v>
      </c>
      <c r="B1428" t="s">
        <v>82</v>
      </c>
      <c r="C1428">
        <v>2015</v>
      </c>
      <c r="D1428" s="98">
        <v>4.8832621186796002E-2</v>
      </c>
    </row>
    <row r="1429" spans="1:4">
      <c r="A1429" t="s">
        <v>49</v>
      </c>
      <c r="B1429" t="s">
        <v>82</v>
      </c>
      <c r="C1429">
        <v>2016</v>
      </c>
      <c r="D1429" s="98">
        <v>4.7918679869966001E-2</v>
      </c>
    </row>
    <row r="1430" spans="1:4">
      <c r="A1430" t="s">
        <v>49</v>
      </c>
      <c r="B1430" t="s">
        <v>82</v>
      </c>
      <c r="C1430">
        <v>2017</v>
      </c>
      <c r="D1430" s="98">
        <v>4.7120955203597999E-2</v>
      </c>
    </row>
    <row r="1431" spans="1:4">
      <c r="A1431" t="s">
        <v>49</v>
      </c>
      <c r="B1431" t="s">
        <v>82</v>
      </c>
      <c r="C1431">
        <v>2018</v>
      </c>
      <c r="D1431" s="98">
        <v>4.6074728455127001E-2</v>
      </c>
    </row>
    <row r="1432" spans="1:4">
      <c r="A1432" t="s">
        <v>49</v>
      </c>
      <c r="B1432" t="s">
        <v>82</v>
      </c>
      <c r="C1432">
        <v>2019</v>
      </c>
      <c r="D1432" s="98">
        <v>4.5948816321914998E-2</v>
      </c>
    </row>
    <row r="1433" spans="1:4" hidden="1">
      <c r="A1433" t="s">
        <v>45</v>
      </c>
      <c r="B1433" t="s">
        <v>83</v>
      </c>
      <c r="C1433">
        <v>2014</v>
      </c>
      <c r="D1433" s="98">
        <v>0.106928017819213</v>
      </c>
    </row>
    <row r="1434" spans="1:4" hidden="1">
      <c r="A1434" t="s">
        <v>45</v>
      </c>
      <c r="B1434" t="s">
        <v>83</v>
      </c>
      <c r="C1434">
        <v>2015</v>
      </c>
      <c r="D1434" s="98">
        <v>0.106928017819213</v>
      </c>
    </row>
    <row r="1435" spans="1:4" hidden="1">
      <c r="A1435" t="s">
        <v>45</v>
      </c>
      <c r="B1435" t="s">
        <v>83</v>
      </c>
      <c r="C1435">
        <v>2016</v>
      </c>
      <c r="D1435" s="98">
        <v>7.2542150315538997E-2</v>
      </c>
    </row>
    <row r="1436" spans="1:4" hidden="1">
      <c r="A1436" t="s">
        <v>45</v>
      </c>
      <c r="B1436" t="s">
        <v>83</v>
      </c>
      <c r="C1436">
        <v>2017</v>
      </c>
      <c r="D1436" s="98">
        <v>7.1892068566312001E-2</v>
      </c>
    </row>
    <row r="1437" spans="1:4" hidden="1">
      <c r="A1437" t="s">
        <v>45</v>
      </c>
      <c r="B1437" t="s">
        <v>83</v>
      </c>
      <c r="C1437">
        <v>2018</v>
      </c>
      <c r="D1437" s="98">
        <v>7.1307438344064E-2</v>
      </c>
    </row>
    <row r="1438" spans="1:4" hidden="1">
      <c r="A1438" t="s">
        <v>45</v>
      </c>
      <c r="B1438" t="s">
        <v>83</v>
      </c>
      <c r="C1438">
        <v>2019</v>
      </c>
      <c r="D1438" s="98">
        <v>7.0685488722490003E-2</v>
      </c>
    </row>
    <row r="1439" spans="1:4" hidden="1">
      <c r="A1439" t="s">
        <v>45</v>
      </c>
      <c r="B1439" t="s">
        <v>82</v>
      </c>
      <c r="C1439">
        <v>2014</v>
      </c>
      <c r="D1439" s="98">
        <v>7.9141470216966006E-2</v>
      </c>
    </row>
    <row r="1440" spans="1:4" hidden="1">
      <c r="A1440" t="s">
        <v>45</v>
      </c>
      <c r="B1440" t="s">
        <v>82</v>
      </c>
      <c r="C1440">
        <v>2015</v>
      </c>
      <c r="D1440" s="98">
        <v>7.9141470216966006E-2</v>
      </c>
    </row>
    <row r="1441" spans="1:4" hidden="1">
      <c r="A1441" t="s">
        <v>45</v>
      </c>
      <c r="B1441" t="s">
        <v>82</v>
      </c>
      <c r="C1441">
        <v>2016</v>
      </c>
      <c r="D1441" s="98">
        <v>4.7921268909003001E-2</v>
      </c>
    </row>
    <row r="1442" spans="1:4" hidden="1">
      <c r="A1442" t="s">
        <v>45</v>
      </c>
      <c r="B1442" t="s">
        <v>82</v>
      </c>
      <c r="C1442">
        <v>2017</v>
      </c>
      <c r="D1442" s="98">
        <v>4.7286110196271998E-2</v>
      </c>
    </row>
    <row r="1443" spans="1:4" hidden="1">
      <c r="A1443" t="s">
        <v>45</v>
      </c>
      <c r="B1443" t="s">
        <v>82</v>
      </c>
      <c r="C1443">
        <v>2018</v>
      </c>
      <c r="D1443" s="98">
        <v>4.6714900529443E-2</v>
      </c>
    </row>
    <row r="1444" spans="1:4" hidden="1">
      <c r="A1444" t="s">
        <v>45</v>
      </c>
      <c r="B1444" t="s">
        <v>82</v>
      </c>
      <c r="C1444">
        <v>2019</v>
      </c>
      <c r="D1444" s="98">
        <v>4.6107228153635001E-2</v>
      </c>
    </row>
    <row r="1445" spans="1:4" hidden="1">
      <c r="A1445" s="4" t="s">
        <v>33</v>
      </c>
      <c r="B1445" s="4" t="s">
        <v>0</v>
      </c>
      <c r="C1445" s="4">
        <v>2014</v>
      </c>
      <c r="D1445" s="98">
        <v>2388579325.9794683</v>
      </c>
    </row>
    <row r="1446" spans="1:4" hidden="1">
      <c r="A1446" s="4" t="s">
        <v>33</v>
      </c>
      <c r="B1446" s="4" t="s">
        <v>0</v>
      </c>
      <c r="C1446" s="4">
        <v>2015</v>
      </c>
      <c r="D1446" s="98">
        <v>2257099880.6141539</v>
      </c>
    </row>
    <row r="1447" spans="1:4" hidden="1">
      <c r="A1447" s="4" t="s">
        <v>33</v>
      </c>
      <c r="B1447" s="4" t="s">
        <v>0</v>
      </c>
      <c r="C1447" s="4">
        <v>2016</v>
      </c>
      <c r="D1447" s="98">
        <v>1690384512.953198</v>
      </c>
    </row>
    <row r="1448" spans="1:4" hidden="1">
      <c r="A1448" s="4" t="s">
        <v>33</v>
      </c>
      <c r="B1448" s="4" t="s">
        <v>0</v>
      </c>
      <c r="C1448" s="4">
        <v>2017</v>
      </c>
      <c r="D1448" s="98">
        <v>1731583891.2426064</v>
      </c>
    </row>
    <row r="1449" spans="1:4" hidden="1">
      <c r="A1449" s="4" t="s">
        <v>33</v>
      </c>
      <c r="B1449" s="4" t="s">
        <v>0</v>
      </c>
      <c r="C1449" s="4">
        <v>2018</v>
      </c>
      <c r="D1449" s="98">
        <v>1686327198.0101404</v>
      </c>
    </row>
    <row r="1450" spans="1:4" hidden="1">
      <c r="A1450" s="4" t="s">
        <v>33</v>
      </c>
      <c r="B1450" s="4" t="s">
        <v>0</v>
      </c>
      <c r="C1450" s="4">
        <v>2019</v>
      </c>
      <c r="D1450" s="98">
        <v>1702683768.801702</v>
      </c>
    </row>
    <row r="1451" spans="1:4" hidden="1">
      <c r="A1451" s="4" t="s">
        <v>33</v>
      </c>
      <c r="B1451" s="4" t="s">
        <v>1</v>
      </c>
      <c r="C1451" s="4">
        <v>2014</v>
      </c>
      <c r="D1451" s="98">
        <v>516009464.69834232</v>
      </c>
    </row>
    <row r="1452" spans="1:4" hidden="1">
      <c r="A1452" s="4" t="s">
        <v>33</v>
      </c>
      <c r="B1452" s="4" t="s">
        <v>1</v>
      </c>
      <c r="C1452" s="4">
        <v>2015</v>
      </c>
      <c r="D1452" s="98">
        <v>561444165.52166796</v>
      </c>
    </row>
    <row r="1453" spans="1:4" hidden="1">
      <c r="A1453" s="4" t="s">
        <v>33</v>
      </c>
      <c r="B1453" s="4" t="s">
        <v>1</v>
      </c>
      <c r="C1453" s="4">
        <v>2016</v>
      </c>
      <c r="D1453" s="98">
        <v>521761267.63574702</v>
      </c>
    </row>
    <row r="1454" spans="1:4" hidden="1">
      <c r="A1454" s="4" t="s">
        <v>33</v>
      </c>
      <c r="B1454" s="4" t="s">
        <v>1</v>
      </c>
      <c r="C1454" s="4">
        <v>2017</v>
      </c>
      <c r="D1454" s="98">
        <v>530532636</v>
      </c>
    </row>
    <row r="1455" spans="1:4" hidden="1">
      <c r="A1455" s="4" t="s">
        <v>33</v>
      </c>
      <c r="B1455" s="4" t="s">
        <v>1</v>
      </c>
      <c r="C1455" s="4">
        <v>2018</v>
      </c>
      <c r="D1455" s="98">
        <v>504571752</v>
      </c>
    </row>
    <row r="1456" spans="1:4" hidden="1">
      <c r="A1456" s="4" t="s">
        <v>33</v>
      </c>
      <c r="B1456" s="4" t="s">
        <v>1</v>
      </c>
      <c r="C1456" s="4">
        <v>2019</v>
      </c>
      <c r="D1456" s="98">
        <v>529189771</v>
      </c>
    </row>
    <row r="1457" spans="1:4" hidden="1">
      <c r="A1457" s="4" t="s">
        <v>33</v>
      </c>
      <c r="B1457" s="4" t="s">
        <v>2</v>
      </c>
      <c r="C1457" s="4">
        <v>2014</v>
      </c>
      <c r="D1457" s="98">
        <v>0</v>
      </c>
    </row>
    <row r="1458" spans="1:4" hidden="1">
      <c r="A1458" s="4" t="s">
        <v>33</v>
      </c>
      <c r="B1458" s="4" t="s">
        <v>2</v>
      </c>
      <c r="C1458" s="4">
        <v>2015</v>
      </c>
      <c r="D1458" s="98">
        <v>0</v>
      </c>
    </row>
    <row r="1459" spans="1:4" hidden="1">
      <c r="A1459" s="4" t="s">
        <v>33</v>
      </c>
      <c r="B1459" s="4" t="s">
        <v>2</v>
      </c>
      <c r="C1459" s="4">
        <v>2016</v>
      </c>
      <c r="D1459" s="98">
        <v>0</v>
      </c>
    </row>
    <row r="1460" spans="1:4" hidden="1">
      <c r="A1460" s="4" t="s">
        <v>33</v>
      </c>
      <c r="B1460" s="4" t="s">
        <v>2</v>
      </c>
      <c r="C1460" s="4">
        <v>2017</v>
      </c>
      <c r="D1460" s="98">
        <v>0</v>
      </c>
    </row>
    <row r="1461" spans="1:4" hidden="1">
      <c r="A1461" s="4" t="s">
        <v>33</v>
      </c>
      <c r="B1461" s="4" t="s">
        <v>2</v>
      </c>
      <c r="C1461" s="4">
        <v>2018</v>
      </c>
      <c r="D1461" s="98">
        <v>0</v>
      </c>
    </row>
    <row r="1462" spans="1:4" hidden="1">
      <c r="A1462" s="4" t="s">
        <v>33</v>
      </c>
      <c r="B1462" s="4" t="s">
        <v>2</v>
      </c>
      <c r="C1462" s="4">
        <v>2019</v>
      </c>
      <c r="D1462" s="98">
        <v>0</v>
      </c>
    </row>
    <row r="1463" spans="1:4" hidden="1">
      <c r="A1463" s="4" t="s">
        <v>33</v>
      </c>
      <c r="B1463" s="4" t="s">
        <v>3</v>
      </c>
      <c r="C1463" s="4">
        <v>2014</v>
      </c>
      <c r="D1463" s="98">
        <v>57352250.090000004</v>
      </c>
    </row>
    <row r="1464" spans="1:4" hidden="1">
      <c r="A1464" s="4" t="s">
        <v>33</v>
      </c>
      <c r="B1464" s="4" t="s">
        <v>3</v>
      </c>
      <c r="C1464" s="4">
        <v>2015</v>
      </c>
      <c r="D1464" s="98">
        <v>208487567.97731799</v>
      </c>
    </row>
    <row r="1465" spans="1:4" hidden="1">
      <c r="A1465" s="4" t="s">
        <v>33</v>
      </c>
      <c r="B1465" s="4" t="s">
        <v>3</v>
      </c>
      <c r="C1465" s="4">
        <v>2016</v>
      </c>
      <c r="D1465" s="98">
        <v>204957927.21769899</v>
      </c>
    </row>
    <row r="1466" spans="1:4" hidden="1">
      <c r="A1466" s="4" t="s">
        <v>33</v>
      </c>
      <c r="B1466" s="4" t="s">
        <v>3</v>
      </c>
      <c r="C1466" s="4">
        <v>2017</v>
      </c>
      <c r="D1466" s="98">
        <v>180542787.69999999</v>
      </c>
    </row>
    <row r="1467" spans="1:4" hidden="1">
      <c r="A1467" s="4" t="s">
        <v>33</v>
      </c>
      <c r="B1467" s="4" t="s">
        <v>3</v>
      </c>
      <c r="C1467" s="4">
        <v>2018</v>
      </c>
      <c r="D1467" s="98">
        <v>152337621</v>
      </c>
    </row>
    <row r="1468" spans="1:4" hidden="1">
      <c r="A1468" s="4" t="s">
        <v>33</v>
      </c>
      <c r="B1468" s="4" t="s">
        <v>3</v>
      </c>
      <c r="C1468" s="4">
        <v>2019</v>
      </c>
      <c r="D1468" s="98">
        <v>99356729</v>
      </c>
    </row>
    <row r="1469" spans="1:4" hidden="1">
      <c r="A1469" s="4" t="s">
        <v>33</v>
      </c>
      <c r="B1469" s="4" t="s">
        <v>4</v>
      </c>
      <c r="C1469" s="4">
        <v>2014</v>
      </c>
      <c r="D1469" s="99">
        <v>151342877.19537112</v>
      </c>
    </row>
    <row r="1470" spans="1:4" hidden="1">
      <c r="A1470" s="4" t="s">
        <v>33</v>
      </c>
      <c r="B1470" s="4" t="s">
        <v>4</v>
      </c>
      <c r="C1470" s="4">
        <v>2015</v>
      </c>
      <c r="D1470" s="99">
        <v>880079.22113009903</v>
      </c>
    </row>
    <row r="1471" spans="1:4" hidden="1">
      <c r="A1471" s="4" t="s">
        <v>33</v>
      </c>
      <c r="B1471" s="4" t="s">
        <v>4</v>
      </c>
      <c r="C1471" s="4">
        <v>2016</v>
      </c>
      <c r="D1471" s="99">
        <v>534295.77712999994</v>
      </c>
    </row>
    <row r="1472" spans="1:4" hidden="1">
      <c r="A1472" s="4" t="s">
        <v>33</v>
      </c>
      <c r="B1472" s="4" t="s">
        <v>4</v>
      </c>
      <c r="C1472" s="4">
        <v>2017</v>
      </c>
      <c r="D1472" s="99">
        <v>261891.82191537201</v>
      </c>
    </row>
    <row r="1473" spans="1:4" hidden="1">
      <c r="A1473" s="4" t="s">
        <v>33</v>
      </c>
      <c r="B1473" s="4" t="s">
        <v>4</v>
      </c>
      <c r="C1473" s="4">
        <v>2018</v>
      </c>
      <c r="D1473" s="99">
        <v>4611915</v>
      </c>
    </row>
    <row r="1474" spans="1:4" hidden="1">
      <c r="A1474" s="4" t="s">
        <v>33</v>
      </c>
      <c r="B1474" s="4" t="s">
        <v>4</v>
      </c>
      <c r="C1474" s="4">
        <v>2019</v>
      </c>
      <c r="D1474" s="99">
        <v>3258042</v>
      </c>
    </row>
    <row r="1475" spans="1:4" hidden="1">
      <c r="A1475" s="4" t="s">
        <v>33</v>
      </c>
      <c r="B1475" s="4" t="s">
        <v>7</v>
      </c>
      <c r="C1475" s="4">
        <v>2014</v>
      </c>
      <c r="D1475" s="98">
        <v>528553718.19999987</v>
      </c>
    </row>
    <row r="1476" spans="1:4" hidden="1">
      <c r="A1476" s="4" t="s">
        <v>33</v>
      </c>
      <c r="B1476" s="4" t="s">
        <v>7</v>
      </c>
      <c r="C1476" s="4">
        <v>2015</v>
      </c>
      <c r="D1476" s="98">
        <v>511859748.79314399</v>
      </c>
    </row>
    <row r="1477" spans="1:4" hidden="1">
      <c r="A1477" s="4" t="s">
        <v>33</v>
      </c>
      <c r="B1477" s="4" t="s">
        <v>7</v>
      </c>
      <c r="C1477" s="4">
        <v>2016</v>
      </c>
      <c r="D1477" s="98">
        <v>478556222.79664803</v>
      </c>
    </row>
    <row r="1478" spans="1:4" hidden="1">
      <c r="A1478" s="4" t="s">
        <v>33</v>
      </c>
      <c r="B1478" s="4" t="s">
        <v>7</v>
      </c>
      <c r="C1478" s="4">
        <v>2017</v>
      </c>
      <c r="D1478" s="98">
        <v>456175432.04256499</v>
      </c>
    </row>
    <row r="1479" spans="1:4" hidden="1">
      <c r="A1479" s="4" t="s">
        <v>33</v>
      </c>
      <c r="B1479" s="4" t="s">
        <v>7</v>
      </c>
      <c r="C1479" s="4">
        <v>2018</v>
      </c>
      <c r="D1479" s="98">
        <v>430863836</v>
      </c>
    </row>
    <row r="1480" spans="1:4" hidden="1">
      <c r="A1480" s="4" t="s">
        <v>33</v>
      </c>
      <c r="B1480" s="4" t="s">
        <v>7</v>
      </c>
      <c r="C1480" s="4">
        <v>2019</v>
      </c>
      <c r="D1480" s="98">
        <v>373813185</v>
      </c>
    </row>
    <row r="1481" spans="1:4" hidden="1">
      <c r="A1481" s="4" t="s">
        <v>33</v>
      </c>
      <c r="B1481" s="4" t="s">
        <v>8</v>
      </c>
      <c r="C1481" s="4">
        <v>2014</v>
      </c>
      <c r="D1481" s="98">
        <v>0</v>
      </c>
    </row>
    <row r="1482" spans="1:4" hidden="1">
      <c r="A1482" s="4" t="s">
        <v>33</v>
      </c>
      <c r="B1482" s="4" t="s">
        <v>8</v>
      </c>
      <c r="C1482" s="4">
        <v>2015</v>
      </c>
      <c r="D1482" s="98">
        <v>472295.23</v>
      </c>
    </row>
    <row r="1483" spans="1:4" hidden="1">
      <c r="A1483" s="4" t="s">
        <v>33</v>
      </c>
      <c r="B1483" s="4" t="s">
        <v>8</v>
      </c>
      <c r="C1483" s="4">
        <v>2016</v>
      </c>
      <c r="D1483" s="98">
        <v>294174.08000000002</v>
      </c>
    </row>
    <row r="1484" spans="1:4" hidden="1">
      <c r="A1484" s="4" t="s">
        <v>33</v>
      </c>
      <c r="B1484" s="4" t="s">
        <v>8</v>
      </c>
      <c r="C1484" s="4">
        <v>2017</v>
      </c>
      <c r="D1484" s="98">
        <v>815541.30388038699</v>
      </c>
    </row>
    <row r="1485" spans="1:4" hidden="1">
      <c r="A1485" s="4" t="s">
        <v>33</v>
      </c>
      <c r="B1485" s="4" t="s">
        <v>8</v>
      </c>
      <c r="C1485" s="4">
        <v>2018</v>
      </c>
      <c r="D1485" s="98">
        <v>506893</v>
      </c>
    </row>
    <row r="1486" spans="1:4" hidden="1">
      <c r="A1486" s="4" t="s">
        <v>33</v>
      </c>
      <c r="B1486" s="4" t="s">
        <v>8</v>
      </c>
      <c r="C1486" s="4">
        <v>2019</v>
      </c>
      <c r="D1486" s="98">
        <v>-363985</v>
      </c>
    </row>
    <row r="1487" spans="1:4" hidden="1">
      <c r="A1487" s="4" t="s">
        <v>33</v>
      </c>
      <c r="B1487" s="4" t="s">
        <v>9</v>
      </c>
      <c r="C1487" s="4">
        <v>2014</v>
      </c>
      <c r="D1487" s="98">
        <v>0</v>
      </c>
    </row>
    <row r="1488" spans="1:4" hidden="1">
      <c r="A1488" s="4" t="s">
        <v>33</v>
      </c>
      <c r="B1488" s="4" t="s">
        <v>9</v>
      </c>
      <c r="C1488" s="4">
        <v>2015</v>
      </c>
      <c r="D1488" s="98">
        <v>0</v>
      </c>
    </row>
    <row r="1489" spans="1:4" hidden="1">
      <c r="A1489" s="4" t="s">
        <v>33</v>
      </c>
      <c r="B1489" s="4" t="s">
        <v>9</v>
      </c>
      <c r="C1489" s="4">
        <v>2016</v>
      </c>
      <c r="D1489" s="98">
        <v>0</v>
      </c>
    </row>
    <row r="1490" spans="1:4" hidden="1">
      <c r="A1490" s="4" t="s">
        <v>33</v>
      </c>
      <c r="B1490" s="4" t="s">
        <v>9</v>
      </c>
      <c r="C1490" s="4">
        <v>2017</v>
      </c>
      <c r="D1490" s="98">
        <v>0</v>
      </c>
    </row>
    <row r="1491" spans="1:4" hidden="1">
      <c r="A1491" s="4" t="s">
        <v>33</v>
      </c>
      <c r="B1491" s="4" t="s">
        <v>9</v>
      </c>
      <c r="C1491" s="4">
        <v>2018</v>
      </c>
      <c r="D1491" s="98">
        <v>0</v>
      </c>
    </row>
    <row r="1492" spans="1:4" hidden="1">
      <c r="A1492" s="4" t="s">
        <v>33</v>
      </c>
      <c r="B1492" s="4" t="s">
        <v>9</v>
      </c>
      <c r="C1492" s="4">
        <v>2019</v>
      </c>
      <c r="D1492" s="98">
        <v>0</v>
      </c>
    </row>
    <row r="1493" spans="1:4" hidden="1">
      <c r="A1493" s="4" t="s">
        <v>33</v>
      </c>
      <c r="B1493" s="4" t="s">
        <v>10</v>
      </c>
      <c r="C1493" s="4">
        <v>2014</v>
      </c>
      <c r="D1493" s="98">
        <v>57351916.379999995</v>
      </c>
    </row>
    <row r="1494" spans="1:4" hidden="1">
      <c r="A1494" s="4" t="s">
        <v>33</v>
      </c>
      <c r="B1494" s="4" t="s">
        <v>10</v>
      </c>
      <c r="C1494" s="4">
        <v>2015</v>
      </c>
      <c r="D1494" s="98">
        <v>205236467.47</v>
      </c>
    </row>
    <row r="1495" spans="1:4" hidden="1">
      <c r="A1495" s="4" t="s">
        <v>33</v>
      </c>
      <c r="B1495" s="4" t="s">
        <v>10</v>
      </c>
      <c r="C1495" s="4">
        <v>2016</v>
      </c>
      <c r="D1495" s="98">
        <v>202500740.47999999</v>
      </c>
    </row>
    <row r="1496" spans="1:4" hidden="1">
      <c r="A1496" s="4" t="s">
        <v>33</v>
      </c>
      <c r="B1496" s="4" t="s">
        <v>10</v>
      </c>
      <c r="C1496" s="4">
        <v>2017</v>
      </c>
      <c r="D1496" s="98">
        <v>164570003.38432801</v>
      </c>
    </row>
    <row r="1497" spans="1:4" hidden="1">
      <c r="A1497" s="4" t="s">
        <v>33</v>
      </c>
      <c r="B1497" s="4" t="s">
        <v>10</v>
      </c>
      <c r="C1497" s="4">
        <v>2018</v>
      </c>
      <c r="D1497" s="98">
        <v>138402547</v>
      </c>
    </row>
    <row r="1498" spans="1:4" hidden="1">
      <c r="A1498" s="4" t="s">
        <v>33</v>
      </c>
      <c r="B1498" s="4" t="s">
        <v>10</v>
      </c>
      <c r="C1498" s="4">
        <v>2019</v>
      </c>
      <c r="D1498" s="98">
        <v>135588183</v>
      </c>
    </row>
    <row r="1499" spans="1:4" hidden="1">
      <c r="A1499" s="4" t="s">
        <v>33</v>
      </c>
      <c r="B1499" s="4" t="s">
        <v>11</v>
      </c>
      <c r="C1499" s="4">
        <v>2014</v>
      </c>
      <c r="D1499" s="98">
        <v>0</v>
      </c>
    </row>
    <row r="1500" spans="1:4" hidden="1">
      <c r="A1500" s="4" t="s">
        <v>33</v>
      </c>
      <c r="B1500" s="4" t="s">
        <v>11</v>
      </c>
      <c r="C1500" s="4">
        <v>2015</v>
      </c>
      <c r="D1500" s="98">
        <v>0</v>
      </c>
    </row>
    <row r="1501" spans="1:4" hidden="1">
      <c r="A1501" s="4" t="s">
        <v>33</v>
      </c>
      <c r="B1501" s="4" t="s">
        <v>11</v>
      </c>
      <c r="C1501" s="4">
        <v>2016</v>
      </c>
      <c r="D1501" s="98">
        <v>0</v>
      </c>
    </row>
    <row r="1502" spans="1:4" hidden="1">
      <c r="A1502" s="4" t="s">
        <v>33</v>
      </c>
      <c r="B1502" s="4" t="s">
        <v>11</v>
      </c>
      <c r="C1502" s="4">
        <v>2017</v>
      </c>
      <c r="D1502" s="98">
        <v>0</v>
      </c>
    </row>
    <row r="1503" spans="1:4" hidden="1">
      <c r="A1503" s="4" t="s">
        <v>33</v>
      </c>
      <c r="B1503" s="4" t="s">
        <v>11</v>
      </c>
      <c r="C1503" s="4">
        <v>2018</v>
      </c>
      <c r="D1503" s="98">
        <v>0</v>
      </c>
    </row>
    <row r="1504" spans="1:4" hidden="1">
      <c r="A1504" s="4" t="s">
        <v>33</v>
      </c>
      <c r="B1504" s="4" t="s">
        <v>11</v>
      </c>
      <c r="C1504" s="4">
        <v>2019</v>
      </c>
      <c r="D1504" s="98">
        <v>0</v>
      </c>
    </row>
    <row r="1505" spans="1:4" hidden="1">
      <c r="A1505" s="4" t="s">
        <v>33</v>
      </c>
      <c r="B1505" s="4" t="s">
        <v>103</v>
      </c>
      <c r="C1505" s="4">
        <v>2014</v>
      </c>
      <c r="D1505" s="99">
        <v>306123944.21207964</v>
      </c>
    </row>
    <row r="1506" spans="1:4" hidden="1">
      <c r="A1506" s="4" t="s">
        <v>33</v>
      </c>
      <c r="B1506" s="4" t="s">
        <v>103</v>
      </c>
      <c r="C1506" s="4">
        <v>2015</v>
      </c>
      <c r="D1506" s="99">
        <v>368871242.57851201</v>
      </c>
    </row>
    <row r="1507" spans="1:4" hidden="1">
      <c r="A1507" s="4" t="s">
        <v>33</v>
      </c>
      <c r="B1507" s="4" t="s">
        <v>103</v>
      </c>
      <c r="C1507" s="4">
        <v>2016</v>
      </c>
      <c r="D1507" s="99">
        <v>390840382.14951301</v>
      </c>
    </row>
    <row r="1508" spans="1:4" hidden="1">
      <c r="A1508" s="4" t="s">
        <v>33</v>
      </c>
      <c r="B1508" s="4" t="s">
        <v>103</v>
      </c>
      <c r="C1508" s="4">
        <v>2017</v>
      </c>
      <c r="D1508" s="99">
        <v>353839400.74250197</v>
      </c>
    </row>
    <row r="1509" spans="1:4" hidden="1">
      <c r="A1509" s="4" t="s">
        <v>33</v>
      </c>
      <c r="B1509" s="4" t="s">
        <v>103</v>
      </c>
      <c r="C1509" s="4">
        <v>2018</v>
      </c>
      <c r="D1509" s="99">
        <v>338868754</v>
      </c>
    </row>
    <row r="1510" spans="1:4" hidden="1">
      <c r="A1510" s="4" t="s">
        <v>33</v>
      </c>
      <c r="B1510" s="4" t="s">
        <v>103</v>
      </c>
      <c r="C1510" s="4">
        <v>2019</v>
      </c>
      <c r="D1510" s="99">
        <v>309484930</v>
      </c>
    </row>
    <row r="1511" spans="1:4" hidden="1">
      <c r="A1511" s="4" t="s">
        <v>33</v>
      </c>
      <c r="B1511" s="4" t="s">
        <v>63</v>
      </c>
      <c r="C1511" s="4">
        <v>2014</v>
      </c>
      <c r="D1511" s="98">
        <v>0</v>
      </c>
    </row>
    <row r="1512" spans="1:4" hidden="1">
      <c r="A1512" s="4" t="s">
        <v>33</v>
      </c>
      <c r="B1512" s="4" t="s">
        <v>63</v>
      </c>
      <c r="C1512" s="4">
        <v>2015</v>
      </c>
      <c r="D1512" s="98">
        <v>0</v>
      </c>
    </row>
    <row r="1513" spans="1:4" hidden="1">
      <c r="A1513" s="4" t="s">
        <v>33</v>
      </c>
      <c r="B1513" s="4" t="s">
        <v>63</v>
      </c>
      <c r="C1513" s="4">
        <v>2016</v>
      </c>
      <c r="D1513" s="98">
        <v>0</v>
      </c>
    </row>
    <row r="1514" spans="1:4" hidden="1">
      <c r="A1514" s="4" t="s">
        <v>33</v>
      </c>
      <c r="B1514" s="4" t="s">
        <v>63</v>
      </c>
      <c r="C1514" s="4">
        <v>2017</v>
      </c>
      <c r="D1514" s="98">
        <v>0</v>
      </c>
    </row>
    <row r="1515" spans="1:4" hidden="1">
      <c r="A1515" s="4" t="s">
        <v>33</v>
      </c>
      <c r="B1515" s="4" t="s">
        <v>63</v>
      </c>
      <c r="C1515" s="4">
        <v>2018</v>
      </c>
      <c r="D1515" s="98">
        <v>0</v>
      </c>
    </row>
    <row r="1516" spans="1:4" hidden="1">
      <c r="A1516" s="4" t="s">
        <v>33</v>
      </c>
      <c r="B1516" s="4" t="s">
        <v>63</v>
      </c>
      <c r="C1516" s="4">
        <v>2019</v>
      </c>
      <c r="D1516" s="98">
        <v>0</v>
      </c>
    </row>
    <row r="1517" spans="1:4" hidden="1">
      <c r="A1517" s="4" t="s">
        <v>34</v>
      </c>
      <c r="B1517" s="4" t="s">
        <v>0</v>
      </c>
      <c r="C1517" s="4">
        <v>2014</v>
      </c>
      <c r="D1517" s="98">
        <v>581194457.50197816</v>
      </c>
    </row>
    <row r="1518" spans="1:4" hidden="1">
      <c r="A1518" s="4" t="s">
        <v>34</v>
      </c>
      <c r="B1518" s="4" t="s">
        <v>0</v>
      </c>
      <c r="C1518" s="4">
        <v>2015</v>
      </c>
      <c r="D1518" s="98">
        <v>660253876.98790598</v>
      </c>
    </row>
    <row r="1519" spans="1:4" hidden="1">
      <c r="A1519" s="4" t="s">
        <v>34</v>
      </c>
      <c r="B1519" s="4" t="s">
        <v>0</v>
      </c>
      <c r="C1519" s="4">
        <v>2016</v>
      </c>
      <c r="D1519" s="98">
        <v>588125125.42628396</v>
      </c>
    </row>
    <row r="1520" spans="1:4" hidden="1">
      <c r="A1520" s="4" t="s">
        <v>34</v>
      </c>
      <c r="B1520" s="4" t="s">
        <v>0</v>
      </c>
      <c r="C1520" s="4">
        <v>2017</v>
      </c>
      <c r="D1520" s="98">
        <v>648042240.60526204</v>
      </c>
    </row>
    <row r="1521" spans="1:4" hidden="1">
      <c r="A1521" s="4" t="s">
        <v>34</v>
      </c>
      <c r="B1521" s="4" t="s">
        <v>0</v>
      </c>
      <c r="C1521" s="4">
        <v>2018</v>
      </c>
      <c r="D1521" s="98">
        <v>616347133.00307405</v>
      </c>
    </row>
    <row r="1522" spans="1:4" hidden="1">
      <c r="A1522" s="4" t="s">
        <v>34</v>
      </c>
      <c r="B1522" s="4" t="s">
        <v>0</v>
      </c>
      <c r="C1522" s="4">
        <v>2019</v>
      </c>
      <c r="D1522" s="98">
        <v>662677186.31102896</v>
      </c>
    </row>
    <row r="1523" spans="1:4" hidden="1">
      <c r="A1523" s="4" t="s">
        <v>34</v>
      </c>
      <c r="B1523" s="4" t="s">
        <v>1</v>
      </c>
      <c r="C1523" s="4">
        <v>2014</v>
      </c>
      <c r="D1523" s="98">
        <v>72479020.574203178</v>
      </c>
    </row>
    <row r="1524" spans="1:4" hidden="1">
      <c r="A1524" s="4" t="s">
        <v>34</v>
      </c>
      <c r="B1524" s="4" t="s">
        <v>1</v>
      </c>
      <c r="C1524" s="4">
        <v>2015</v>
      </c>
      <c r="D1524" s="98">
        <v>115982345.684095</v>
      </c>
    </row>
    <row r="1525" spans="1:4" hidden="1">
      <c r="A1525" s="4" t="s">
        <v>34</v>
      </c>
      <c r="B1525" s="4" t="s">
        <v>1</v>
      </c>
      <c r="C1525" s="4">
        <v>2016</v>
      </c>
      <c r="D1525" s="98">
        <v>97491690.555004597</v>
      </c>
    </row>
    <row r="1526" spans="1:4" hidden="1">
      <c r="A1526" s="4" t="s">
        <v>34</v>
      </c>
      <c r="B1526" s="4" t="s">
        <v>1</v>
      </c>
      <c r="C1526" s="4">
        <v>2017</v>
      </c>
      <c r="D1526" s="98">
        <v>83214590.9932376</v>
      </c>
    </row>
    <row r="1527" spans="1:4" hidden="1">
      <c r="A1527" s="4" t="s">
        <v>34</v>
      </c>
      <c r="B1527" s="4" t="s">
        <v>1</v>
      </c>
      <c r="C1527" s="4">
        <v>2018</v>
      </c>
      <c r="D1527" s="98">
        <v>85695255.389604405</v>
      </c>
    </row>
    <row r="1528" spans="1:4" hidden="1">
      <c r="A1528" s="4" t="s">
        <v>34</v>
      </c>
      <c r="B1528" s="4" t="s">
        <v>1</v>
      </c>
      <c r="C1528" s="4">
        <v>2019</v>
      </c>
      <c r="D1528" s="98">
        <v>81899232.80088152</v>
      </c>
    </row>
    <row r="1529" spans="1:4" hidden="1">
      <c r="A1529" s="4" t="s">
        <v>34</v>
      </c>
      <c r="B1529" s="4" t="s">
        <v>2</v>
      </c>
      <c r="C1529" s="4">
        <v>2014</v>
      </c>
      <c r="D1529" s="98">
        <v>3981724.3800000004</v>
      </c>
    </row>
    <row r="1530" spans="1:4" hidden="1">
      <c r="A1530" s="4" t="s">
        <v>34</v>
      </c>
      <c r="B1530" s="4" t="s">
        <v>2</v>
      </c>
      <c r="C1530" s="4">
        <v>2015</v>
      </c>
      <c r="D1530" s="98">
        <v>5003654.74</v>
      </c>
    </row>
    <row r="1531" spans="1:4" hidden="1">
      <c r="A1531" s="4" t="s">
        <v>34</v>
      </c>
      <c r="B1531" s="4" t="s">
        <v>2</v>
      </c>
      <c r="C1531" s="4">
        <v>2016</v>
      </c>
      <c r="D1531" s="98">
        <v>4554374.67</v>
      </c>
    </row>
    <row r="1532" spans="1:4" hidden="1">
      <c r="A1532" s="4" t="s">
        <v>34</v>
      </c>
      <c r="B1532" s="4" t="s">
        <v>2</v>
      </c>
      <c r="C1532" s="4">
        <v>2017</v>
      </c>
      <c r="D1532" s="98">
        <v>7663260</v>
      </c>
    </row>
    <row r="1533" spans="1:4" hidden="1">
      <c r="A1533" s="4" t="s">
        <v>34</v>
      </c>
      <c r="B1533" s="4" t="s">
        <v>2</v>
      </c>
      <c r="C1533" s="4">
        <v>2018</v>
      </c>
      <c r="D1533" s="98">
        <v>5492512.3300000001</v>
      </c>
    </row>
    <row r="1534" spans="1:4" hidden="1">
      <c r="A1534" s="4" t="s">
        <v>34</v>
      </c>
      <c r="B1534" s="4" t="s">
        <v>2</v>
      </c>
      <c r="C1534" s="4">
        <v>2019</v>
      </c>
      <c r="D1534" s="98">
        <v>6763961.21</v>
      </c>
    </row>
    <row r="1535" spans="1:4" hidden="1">
      <c r="A1535" s="4" t="s">
        <v>34</v>
      </c>
      <c r="B1535" s="4" t="s">
        <v>3</v>
      </c>
      <c r="C1535" s="4">
        <v>2014</v>
      </c>
      <c r="D1535" s="98">
        <v>49448079.845004529</v>
      </c>
    </row>
    <row r="1536" spans="1:4" hidden="1">
      <c r="A1536" s="4" t="s">
        <v>34</v>
      </c>
      <c r="B1536" s="4" t="s">
        <v>3</v>
      </c>
      <c r="C1536" s="4">
        <v>2015</v>
      </c>
      <c r="D1536" s="98">
        <v>40447872.991966799</v>
      </c>
    </row>
    <row r="1537" spans="1:4" hidden="1">
      <c r="A1537" s="4" t="s">
        <v>34</v>
      </c>
      <c r="B1537" s="4" t="s">
        <v>3</v>
      </c>
      <c r="C1537" s="4">
        <v>2016</v>
      </c>
      <c r="D1537" s="98">
        <v>39172897.572101101</v>
      </c>
    </row>
    <row r="1538" spans="1:4" hidden="1">
      <c r="A1538" s="4" t="s">
        <v>34</v>
      </c>
      <c r="B1538" s="4" t="s">
        <v>3</v>
      </c>
      <c r="C1538" s="4">
        <v>2017</v>
      </c>
      <c r="D1538" s="98">
        <v>26384071.281500001</v>
      </c>
    </row>
    <row r="1539" spans="1:4" hidden="1">
      <c r="A1539" s="4" t="s">
        <v>34</v>
      </c>
      <c r="B1539" s="4" t="s">
        <v>3</v>
      </c>
      <c r="C1539" s="4">
        <v>2018</v>
      </c>
      <c r="D1539" s="98">
        <v>18166135.097321</v>
      </c>
    </row>
    <row r="1540" spans="1:4" hidden="1">
      <c r="A1540" s="4" t="s">
        <v>34</v>
      </c>
      <c r="B1540" s="4" t="s">
        <v>3</v>
      </c>
      <c r="C1540" s="4">
        <v>2019</v>
      </c>
      <c r="D1540" s="98">
        <v>26460106.048089333</v>
      </c>
    </row>
    <row r="1541" spans="1:4" hidden="1">
      <c r="A1541" s="4" t="s">
        <v>34</v>
      </c>
      <c r="B1541" s="4" t="s">
        <v>4</v>
      </c>
      <c r="C1541" s="4">
        <v>2014</v>
      </c>
      <c r="D1541" s="99">
        <v>338728.57213500008</v>
      </c>
    </row>
    <row r="1542" spans="1:4" hidden="1">
      <c r="A1542" s="4" t="s">
        <v>34</v>
      </c>
      <c r="B1542" s="4" t="s">
        <v>4</v>
      </c>
      <c r="C1542" s="4">
        <v>2015</v>
      </c>
      <c r="D1542" s="99">
        <v>1941.82</v>
      </c>
    </row>
    <row r="1543" spans="1:4" hidden="1">
      <c r="A1543" s="4" t="s">
        <v>34</v>
      </c>
      <c r="B1543" s="4" t="s">
        <v>4</v>
      </c>
      <c r="C1543" s="4">
        <v>2016</v>
      </c>
      <c r="D1543" s="99">
        <v>0</v>
      </c>
    </row>
    <row r="1544" spans="1:4" hidden="1">
      <c r="A1544" s="4" t="s">
        <v>34</v>
      </c>
      <c r="B1544" s="4" t="s">
        <v>4</v>
      </c>
      <c r="C1544" s="4">
        <v>2017</v>
      </c>
      <c r="D1544" s="99">
        <v>0</v>
      </c>
    </row>
    <row r="1545" spans="1:4" hidden="1">
      <c r="A1545" s="4" t="s">
        <v>34</v>
      </c>
      <c r="B1545" s="4" t="s">
        <v>4</v>
      </c>
      <c r="C1545" s="4">
        <v>2018</v>
      </c>
      <c r="D1545" s="99">
        <v>443548.15</v>
      </c>
    </row>
    <row r="1546" spans="1:4" hidden="1">
      <c r="A1546" s="4" t="s">
        <v>34</v>
      </c>
      <c r="B1546" s="4" t="s">
        <v>4</v>
      </c>
      <c r="C1546" s="4">
        <v>2019</v>
      </c>
      <c r="D1546" s="99">
        <v>0</v>
      </c>
    </row>
    <row r="1547" spans="1:4" hidden="1">
      <c r="A1547" s="4" t="s">
        <v>34</v>
      </c>
      <c r="B1547" s="4" t="s">
        <v>7</v>
      </c>
      <c r="C1547" s="4">
        <v>2014</v>
      </c>
      <c r="D1547" s="98">
        <v>100844201.13</v>
      </c>
    </row>
    <row r="1548" spans="1:4" hidden="1">
      <c r="A1548" s="4" t="s">
        <v>34</v>
      </c>
      <c r="B1548" s="4" t="s">
        <v>7</v>
      </c>
      <c r="C1548" s="4">
        <v>2015</v>
      </c>
      <c r="D1548" s="98">
        <v>108688085.55</v>
      </c>
    </row>
    <row r="1549" spans="1:4" hidden="1">
      <c r="A1549" s="4" t="s">
        <v>34</v>
      </c>
      <c r="B1549" s="4" t="s">
        <v>7</v>
      </c>
      <c r="C1549" s="4">
        <v>2016</v>
      </c>
      <c r="D1549" s="98">
        <v>106721315.47499999</v>
      </c>
    </row>
    <row r="1550" spans="1:4" hidden="1">
      <c r="A1550" s="4" t="s">
        <v>34</v>
      </c>
      <c r="B1550" s="4" t="s">
        <v>7</v>
      </c>
      <c r="C1550" s="4">
        <v>2017</v>
      </c>
      <c r="D1550" s="98">
        <v>92551168.870000005</v>
      </c>
    </row>
    <row r="1551" spans="1:4" hidden="1">
      <c r="A1551" s="4" t="s">
        <v>34</v>
      </c>
      <c r="B1551" s="4" t="s">
        <v>7</v>
      </c>
      <c r="C1551" s="4">
        <v>2018</v>
      </c>
      <c r="D1551" s="98">
        <v>87278046.700000003</v>
      </c>
    </row>
    <row r="1552" spans="1:4" hidden="1">
      <c r="A1552" s="4" t="s">
        <v>34</v>
      </c>
      <c r="B1552" s="4" t="s">
        <v>7</v>
      </c>
      <c r="C1552" s="4">
        <v>2019</v>
      </c>
      <c r="D1552" s="98">
        <v>97876356.995000005</v>
      </c>
    </row>
    <row r="1553" spans="1:4" hidden="1">
      <c r="A1553" s="4" t="s">
        <v>34</v>
      </c>
      <c r="B1553" s="4" t="s">
        <v>8</v>
      </c>
      <c r="C1553" s="4">
        <v>2014</v>
      </c>
      <c r="D1553" s="98">
        <v>0</v>
      </c>
    </row>
    <row r="1554" spans="1:4" hidden="1">
      <c r="A1554" s="4" t="s">
        <v>34</v>
      </c>
      <c r="B1554" s="4" t="s">
        <v>8</v>
      </c>
      <c r="C1554" s="4">
        <v>2015</v>
      </c>
      <c r="D1554" s="98">
        <v>0</v>
      </c>
    </row>
    <row r="1555" spans="1:4" hidden="1">
      <c r="A1555" s="4" t="s">
        <v>34</v>
      </c>
      <c r="B1555" s="4" t="s">
        <v>8</v>
      </c>
      <c r="C1555" s="4">
        <v>2016</v>
      </c>
      <c r="D1555" s="98">
        <v>801138.745</v>
      </c>
    </row>
    <row r="1556" spans="1:4" hidden="1">
      <c r="A1556" s="4" t="s">
        <v>34</v>
      </c>
      <c r="B1556" s="4" t="s">
        <v>8</v>
      </c>
      <c r="C1556" s="4">
        <v>2017</v>
      </c>
      <c r="D1556" s="98">
        <v>708910.13</v>
      </c>
    </row>
    <row r="1557" spans="1:4" hidden="1">
      <c r="A1557" s="4" t="s">
        <v>34</v>
      </c>
      <c r="B1557" s="4" t="s">
        <v>8</v>
      </c>
      <c r="C1557" s="4">
        <v>2018</v>
      </c>
      <c r="D1557" s="98">
        <v>651671.53</v>
      </c>
    </row>
    <row r="1558" spans="1:4" hidden="1">
      <c r="A1558" s="4" t="s">
        <v>34</v>
      </c>
      <c r="B1558" s="4" t="s">
        <v>8</v>
      </c>
      <c r="C1558" s="4">
        <v>2019</v>
      </c>
      <c r="D1558" s="100">
        <v>876889.85499999998</v>
      </c>
    </row>
    <row r="1559" spans="1:4" hidden="1">
      <c r="A1559" s="4" t="s">
        <v>34</v>
      </c>
      <c r="B1559" s="4" t="s">
        <v>9</v>
      </c>
      <c r="C1559" s="4">
        <v>2014</v>
      </c>
      <c r="D1559" s="98">
        <v>845448.30999999982</v>
      </c>
    </row>
    <row r="1560" spans="1:4" hidden="1">
      <c r="A1560" s="4" t="s">
        <v>34</v>
      </c>
      <c r="B1560" s="4" t="s">
        <v>9</v>
      </c>
      <c r="C1560" s="4">
        <v>2015</v>
      </c>
      <c r="D1560" s="98">
        <v>0</v>
      </c>
    </row>
    <row r="1561" spans="1:4" hidden="1">
      <c r="A1561" s="4" t="s">
        <v>34</v>
      </c>
      <c r="B1561" s="4" t="s">
        <v>9</v>
      </c>
      <c r="C1561" s="4">
        <v>2016</v>
      </c>
      <c r="D1561" s="98">
        <v>686190.56</v>
      </c>
    </row>
    <row r="1562" spans="1:4" hidden="1">
      <c r="A1562" s="4" t="s">
        <v>34</v>
      </c>
      <c r="B1562" s="4" t="s">
        <v>9</v>
      </c>
      <c r="C1562" s="4">
        <v>2017</v>
      </c>
      <c r="D1562" s="98">
        <v>205734</v>
      </c>
    </row>
    <row r="1563" spans="1:4" hidden="1">
      <c r="A1563" s="4" t="s">
        <v>34</v>
      </c>
      <c r="B1563" s="4" t="s">
        <v>9</v>
      </c>
      <c r="C1563" s="4">
        <v>2018</v>
      </c>
      <c r="D1563" s="98">
        <v>628188.85</v>
      </c>
    </row>
    <row r="1564" spans="1:4" hidden="1">
      <c r="A1564" s="4" t="s">
        <v>34</v>
      </c>
      <c r="B1564" s="4" t="s">
        <v>9</v>
      </c>
      <c r="C1564" s="4">
        <v>2019</v>
      </c>
      <c r="D1564" s="98">
        <v>1310911.02</v>
      </c>
    </row>
    <row r="1565" spans="1:4" hidden="1">
      <c r="A1565" s="4" t="s">
        <v>34</v>
      </c>
      <c r="B1565" s="4" t="s">
        <v>10</v>
      </c>
      <c r="C1565" s="4">
        <v>2014</v>
      </c>
      <c r="D1565" s="98">
        <v>36907498.201185875</v>
      </c>
    </row>
    <row r="1566" spans="1:4" hidden="1">
      <c r="A1566" s="4" t="s">
        <v>34</v>
      </c>
      <c r="B1566" s="4" t="s">
        <v>10</v>
      </c>
      <c r="C1566" s="4">
        <v>2015</v>
      </c>
      <c r="D1566" s="98">
        <v>35231058.743968002</v>
      </c>
    </row>
    <row r="1567" spans="1:4" hidden="1">
      <c r="A1567" s="4" t="s">
        <v>34</v>
      </c>
      <c r="B1567" s="4" t="s">
        <v>10</v>
      </c>
      <c r="C1567" s="4">
        <v>2016</v>
      </c>
      <c r="D1567" s="98">
        <v>33582143.133390002</v>
      </c>
    </row>
    <row r="1568" spans="1:4" hidden="1">
      <c r="A1568" s="4" t="s">
        <v>34</v>
      </c>
      <c r="B1568" s="4" t="s">
        <v>10</v>
      </c>
      <c r="C1568" s="4">
        <v>2017</v>
      </c>
      <c r="D1568" s="98">
        <v>24934888.181526002</v>
      </c>
    </row>
    <row r="1569" spans="1:5" hidden="1">
      <c r="A1569" s="4" t="s">
        <v>34</v>
      </c>
      <c r="B1569" s="4" t="s">
        <v>10</v>
      </c>
      <c r="C1569" s="4">
        <v>2018</v>
      </c>
      <c r="D1569" s="98">
        <v>25114221.809999999</v>
      </c>
    </row>
    <row r="1570" spans="1:5" hidden="1">
      <c r="A1570" s="4" t="s">
        <v>34</v>
      </c>
      <c r="B1570" s="4" t="s">
        <v>10</v>
      </c>
      <c r="C1570" s="4">
        <v>2019</v>
      </c>
      <c r="D1570" s="98">
        <v>24960691.300000001</v>
      </c>
    </row>
    <row r="1571" spans="1:5" hidden="1">
      <c r="A1571" s="4" t="s">
        <v>34</v>
      </c>
      <c r="B1571" s="4" t="s">
        <v>11</v>
      </c>
      <c r="C1571" s="4">
        <v>2014</v>
      </c>
      <c r="D1571" s="98">
        <v>0</v>
      </c>
    </row>
    <row r="1572" spans="1:5" hidden="1">
      <c r="A1572" s="4" t="s">
        <v>34</v>
      </c>
      <c r="B1572" s="4" t="s">
        <v>11</v>
      </c>
      <c r="C1572" s="4">
        <v>2015</v>
      </c>
      <c r="D1572" s="98">
        <v>0</v>
      </c>
    </row>
    <row r="1573" spans="1:5" hidden="1">
      <c r="A1573" s="4" t="s">
        <v>34</v>
      </c>
      <c r="B1573" s="4" t="s">
        <v>11</v>
      </c>
      <c r="C1573" s="4">
        <v>2016</v>
      </c>
      <c r="D1573" s="98">
        <v>0</v>
      </c>
    </row>
    <row r="1574" spans="1:5" hidden="1">
      <c r="A1574" s="4" t="s">
        <v>34</v>
      </c>
      <c r="B1574" s="4" t="s">
        <v>11</v>
      </c>
      <c r="C1574" s="4">
        <v>2017</v>
      </c>
      <c r="D1574" s="98">
        <v>0</v>
      </c>
    </row>
    <row r="1575" spans="1:5" hidden="1">
      <c r="A1575" s="4" t="s">
        <v>34</v>
      </c>
      <c r="B1575" s="4" t="s">
        <v>11</v>
      </c>
      <c r="C1575" s="4">
        <v>2018</v>
      </c>
      <c r="D1575" s="98">
        <v>0</v>
      </c>
    </row>
    <row r="1576" spans="1:5" hidden="1">
      <c r="A1576" s="4" t="s">
        <v>34</v>
      </c>
      <c r="B1576" s="4" t="s">
        <v>11</v>
      </c>
      <c r="C1576" s="4">
        <v>2019</v>
      </c>
      <c r="D1576" s="98">
        <v>0</v>
      </c>
    </row>
    <row r="1577" spans="1:5" hidden="1">
      <c r="A1577" s="4" t="s">
        <v>34</v>
      </c>
      <c r="B1577" s="4" t="s">
        <v>103</v>
      </c>
      <c r="C1577" s="4">
        <v>2014</v>
      </c>
      <c r="D1577" s="99">
        <v>109430659.09853819</v>
      </c>
      <c r="E1577" s="30"/>
    </row>
    <row r="1578" spans="1:5" hidden="1">
      <c r="A1578" s="4" t="s">
        <v>34</v>
      </c>
      <c r="B1578" s="4" t="s">
        <v>103</v>
      </c>
      <c r="C1578" s="4">
        <v>2015</v>
      </c>
      <c r="D1578" s="99">
        <v>130349268.862826</v>
      </c>
    </row>
    <row r="1579" spans="1:5" hidden="1">
      <c r="A1579" s="4" t="s">
        <v>34</v>
      </c>
      <c r="B1579" s="4" t="s">
        <v>103</v>
      </c>
      <c r="C1579" s="4">
        <v>2016</v>
      </c>
      <c r="D1579" s="99">
        <v>158256811.11219099</v>
      </c>
    </row>
    <row r="1580" spans="1:5" hidden="1">
      <c r="A1580" s="4" t="s">
        <v>34</v>
      </c>
      <c r="B1580" s="4" t="s">
        <v>103</v>
      </c>
      <c r="C1580" s="4">
        <v>2017</v>
      </c>
      <c r="D1580" s="99">
        <v>140955658.81094</v>
      </c>
    </row>
    <row r="1581" spans="1:5" hidden="1">
      <c r="A1581" s="4" t="s">
        <v>34</v>
      </c>
      <c r="B1581" s="4" t="s">
        <v>103</v>
      </c>
      <c r="C1581" s="4">
        <v>2018</v>
      </c>
      <c r="D1581" s="99">
        <v>134187415.826361</v>
      </c>
    </row>
    <row r="1582" spans="1:5" hidden="1">
      <c r="A1582" s="4" t="s">
        <v>34</v>
      </c>
      <c r="B1582" s="4" t="s">
        <v>103</v>
      </c>
      <c r="C1582" s="4">
        <v>2019</v>
      </c>
      <c r="D1582" s="99">
        <v>125614875.72667812</v>
      </c>
    </row>
    <row r="1583" spans="1:5" hidden="1">
      <c r="A1583" s="4" t="s">
        <v>34</v>
      </c>
      <c r="B1583" s="4" t="s">
        <v>63</v>
      </c>
      <c r="C1583" s="4">
        <v>2014</v>
      </c>
      <c r="D1583" s="98">
        <v>0</v>
      </c>
    </row>
    <row r="1584" spans="1:5" hidden="1">
      <c r="A1584" s="4" t="s">
        <v>34</v>
      </c>
      <c r="B1584" s="4" t="s">
        <v>63</v>
      </c>
      <c r="C1584" s="4">
        <v>2015</v>
      </c>
      <c r="D1584" s="98">
        <v>0</v>
      </c>
    </row>
    <row r="1585" spans="1:4" hidden="1">
      <c r="A1585" s="4" t="s">
        <v>34</v>
      </c>
      <c r="B1585" s="4" t="s">
        <v>63</v>
      </c>
      <c r="C1585" s="4">
        <v>2016</v>
      </c>
      <c r="D1585" s="98">
        <v>0</v>
      </c>
    </row>
    <row r="1586" spans="1:4" hidden="1">
      <c r="A1586" s="4" t="s">
        <v>34</v>
      </c>
      <c r="B1586" s="4" t="s">
        <v>63</v>
      </c>
      <c r="C1586" s="4">
        <v>2017</v>
      </c>
      <c r="D1586" s="98">
        <v>0</v>
      </c>
    </row>
    <row r="1587" spans="1:4" hidden="1">
      <c r="A1587" s="4" t="s">
        <v>34</v>
      </c>
      <c r="B1587" s="4" t="s">
        <v>63</v>
      </c>
      <c r="C1587" s="4">
        <v>2018</v>
      </c>
      <c r="D1587" s="98">
        <v>0</v>
      </c>
    </row>
    <row r="1588" spans="1:4" hidden="1">
      <c r="A1588" s="4" t="s">
        <v>34</v>
      </c>
      <c r="B1588" s="4" t="s">
        <v>63</v>
      </c>
      <c r="C1588" s="4">
        <v>2019</v>
      </c>
      <c r="D1588" s="98">
        <v>0</v>
      </c>
    </row>
    <row r="1589" spans="1:4" hidden="1">
      <c r="A1589" s="4" t="s">
        <v>35</v>
      </c>
      <c r="B1589" s="4" t="s">
        <v>0</v>
      </c>
      <c r="C1589" s="4">
        <v>2014</v>
      </c>
      <c r="D1589" s="98">
        <v>254485656.10491335</v>
      </c>
    </row>
    <row r="1590" spans="1:4" hidden="1">
      <c r="A1590" s="4" t="s">
        <v>35</v>
      </c>
      <c r="B1590" s="4" t="s">
        <v>0</v>
      </c>
      <c r="C1590" s="4">
        <v>2015</v>
      </c>
      <c r="D1590" s="98">
        <v>287663082.17571002</v>
      </c>
    </row>
    <row r="1591" spans="1:4" hidden="1">
      <c r="A1591" s="4" t="s">
        <v>35</v>
      </c>
      <c r="B1591" s="4" t="s">
        <v>0</v>
      </c>
      <c r="C1591" s="4">
        <v>2016</v>
      </c>
      <c r="D1591" s="98">
        <v>279326173.30000001</v>
      </c>
    </row>
    <row r="1592" spans="1:4" hidden="1">
      <c r="A1592" s="4" t="s">
        <v>35</v>
      </c>
      <c r="B1592" s="4" t="s">
        <v>0</v>
      </c>
      <c r="C1592" s="4">
        <v>2017</v>
      </c>
      <c r="D1592" s="98">
        <v>278537163</v>
      </c>
    </row>
    <row r="1593" spans="1:4" hidden="1">
      <c r="A1593" s="4" t="s">
        <v>35</v>
      </c>
      <c r="B1593" s="4" t="s">
        <v>0</v>
      </c>
      <c r="C1593" s="4">
        <v>2018</v>
      </c>
      <c r="D1593" s="98">
        <v>290594469.420421</v>
      </c>
    </row>
    <row r="1594" spans="1:4" hidden="1">
      <c r="A1594" s="4" t="s">
        <v>35</v>
      </c>
      <c r="B1594" s="4" t="s">
        <v>0</v>
      </c>
      <c r="C1594" s="4">
        <v>2019</v>
      </c>
      <c r="D1594" s="98">
        <v>299178861.24000001</v>
      </c>
    </row>
    <row r="1595" spans="1:4" hidden="1">
      <c r="A1595" s="4" t="s">
        <v>35</v>
      </c>
      <c r="B1595" s="4" t="s">
        <v>1</v>
      </c>
      <c r="C1595" s="4">
        <v>2014</v>
      </c>
      <c r="D1595" s="98">
        <v>70755293</v>
      </c>
    </row>
    <row r="1596" spans="1:4" hidden="1">
      <c r="A1596" s="4" t="s">
        <v>35</v>
      </c>
      <c r="B1596" s="4" t="s">
        <v>1</v>
      </c>
      <c r="C1596" s="4">
        <v>2015</v>
      </c>
      <c r="D1596" s="98">
        <v>107561968</v>
      </c>
    </row>
    <row r="1597" spans="1:4" hidden="1">
      <c r="A1597" s="4" t="s">
        <v>35</v>
      </c>
      <c r="B1597" s="4" t="s">
        <v>1</v>
      </c>
      <c r="C1597" s="4">
        <v>2016</v>
      </c>
      <c r="D1597" s="98">
        <v>78001172</v>
      </c>
    </row>
    <row r="1598" spans="1:4" hidden="1">
      <c r="A1598" s="4" t="s">
        <v>35</v>
      </c>
      <c r="B1598" s="4" t="s">
        <v>1</v>
      </c>
      <c r="C1598" s="4">
        <v>2017</v>
      </c>
      <c r="D1598" s="98">
        <v>96115574</v>
      </c>
    </row>
    <row r="1599" spans="1:4" hidden="1">
      <c r="A1599" s="4" t="s">
        <v>35</v>
      </c>
      <c r="B1599" s="4" t="s">
        <v>1</v>
      </c>
      <c r="C1599" s="4">
        <v>2018</v>
      </c>
      <c r="D1599" s="98">
        <v>103354553</v>
      </c>
    </row>
    <row r="1600" spans="1:4" hidden="1">
      <c r="A1600" s="4" t="s">
        <v>35</v>
      </c>
      <c r="B1600" s="4" t="s">
        <v>1</v>
      </c>
      <c r="C1600" s="4">
        <v>2019</v>
      </c>
      <c r="D1600" s="98">
        <v>104542283</v>
      </c>
    </row>
    <row r="1601" spans="1:4" hidden="1">
      <c r="A1601" s="4" t="s">
        <v>35</v>
      </c>
      <c r="B1601" s="4" t="s">
        <v>2</v>
      </c>
      <c r="C1601" s="4">
        <v>2014</v>
      </c>
      <c r="D1601" s="98">
        <v>3618498</v>
      </c>
    </row>
    <row r="1602" spans="1:4" hidden="1">
      <c r="A1602" s="4" t="s">
        <v>35</v>
      </c>
      <c r="B1602" s="4" t="s">
        <v>2</v>
      </c>
      <c r="C1602" s="4">
        <v>2015</v>
      </c>
      <c r="D1602" s="98">
        <v>3810895</v>
      </c>
    </row>
    <row r="1603" spans="1:4" hidden="1">
      <c r="A1603" s="4" t="s">
        <v>35</v>
      </c>
      <c r="B1603" s="4" t="s">
        <v>2</v>
      </c>
      <c r="C1603" s="4">
        <v>2016</v>
      </c>
      <c r="D1603" s="98">
        <v>4468245</v>
      </c>
    </row>
    <row r="1604" spans="1:4" hidden="1">
      <c r="A1604" s="4" t="s">
        <v>35</v>
      </c>
      <c r="B1604" s="4" t="s">
        <v>2</v>
      </c>
      <c r="C1604" s="4">
        <v>2017</v>
      </c>
      <c r="D1604" s="98">
        <v>3681762</v>
      </c>
    </row>
    <row r="1605" spans="1:4" hidden="1">
      <c r="A1605" s="4" t="s">
        <v>35</v>
      </c>
      <c r="B1605" s="4" t="s">
        <v>2</v>
      </c>
      <c r="C1605" s="4">
        <v>2018</v>
      </c>
      <c r="D1605" s="98">
        <v>0</v>
      </c>
    </row>
    <row r="1606" spans="1:4" hidden="1">
      <c r="A1606" s="4" t="s">
        <v>35</v>
      </c>
      <c r="B1606" s="4" t="s">
        <v>2</v>
      </c>
      <c r="C1606" s="4">
        <v>2019</v>
      </c>
      <c r="D1606" s="98">
        <v>0</v>
      </c>
    </row>
    <row r="1607" spans="1:4" hidden="1">
      <c r="A1607" s="4" t="s">
        <v>35</v>
      </c>
      <c r="B1607" s="4" t="s">
        <v>3</v>
      </c>
      <c r="C1607" s="4">
        <v>2014</v>
      </c>
      <c r="D1607" s="98">
        <v>2823841</v>
      </c>
    </row>
    <row r="1608" spans="1:4" hidden="1">
      <c r="A1608" s="4" t="s">
        <v>35</v>
      </c>
      <c r="B1608" s="4" t="s">
        <v>3</v>
      </c>
      <c r="C1608" s="4">
        <v>2015</v>
      </c>
      <c r="D1608" s="98">
        <v>4010417</v>
      </c>
    </row>
    <row r="1609" spans="1:4" hidden="1">
      <c r="A1609" s="4" t="s">
        <v>35</v>
      </c>
      <c r="B1609" s="4" t="s">
        <v>3</v>
      </c>
      <c r="C1609" s="4">
        <v>2016</v>
      </c>
      <c r="D1609" s="98">
        <v>2693534</v>
      </c>
    </row>
    <row r="1610" spans="1:4" hidden="1">
      <c r="A1610" s="4" t="s">
        <v>35</v>
      </c>
      <c r="B1610" s="4" t="s">
        <v>3</v>
      </c>
      <c r="C1610" s="4">
        <v>2017</v>
      </c>
      <c r="D1610" s="98">
        <v>2148472</v>
      </c>
    </row>
    <row r="1611" spans="1:4" hidden="1">
      <c r="A1611" s="4" t="s">
        <v>35</v>
      </c>
      <c r="B1611" s="4" t="s">
        <v>3</v>
      </c>
      <c r="C1611" s="4">
        <v>2018</v>
      </c>
      <c r="D1611" s="98">
        <v>2146871</v>
      </c>
    </row>
    <row r="1612" spans="1:4" hidden="1">
      <c r="A1612" s="4" t="s">
        <v>35</v>
      </c>
      <c r="B1612" s="4" t="s">
        <v>3</v>
      </c>
      <c r="C1612" s="4">
        <v>2019</v>
      </c>
      <c r="D1612" s="98">
        <v>2284724</v>
      </c>
    </row>
    <row r="1613" spans="1:4" hidden="1">
      <c r="A1613" s="4" t="s">
        <v>35</v>
      </c>
      <c r="B1613" s="4" t="s">
        <v>4</v>
      </c>
      <c r="C1613" s="4">
        <v>2014</v>
      </c>
      <c r="D1613" s="99">
        <v>1353522.6300000001</v>
      </c>
    </row>
    <row r="1614" spans="1:4" hidden="1">
      <c r="A1614" s="4" t="s">
        <v>35</v>
      </c>
      <c r="B1614" s="4" t="s">
        <v>4</v>
      </c>
      <c r="C1614" s="4">
        <v>2015</v>
      </c>
      <c r="D1614" s="99">
        <v>727021.99</v>
      </c>
    </row>
    <row r="1615" spans="1:4" hidden="1">
      <c r="A1615" s="4" t="s">
        <v>35</v>
      </c>
      <c r="B1615" s="4" t="s">
        <v>4</v>
      </c>
      <c r="C1615" s="4">
        <v>2016</v>
      </c>
      <c r="D1615" s="99">
        <v>89324.57</v>
      </c>
    </row>
    <row r="1616" spans="1:4" hidden="1">
      <c r="A1616" s="4" t="s">
        <v>35</v>
      </c>
      <c r="B1616" s="4" t="s">
        <v>4</v>
      </c>
      <c r="C1616" s="4">
        <v>2017</v>
      </c>
      <c r="D1616" s="99">
        <v>2738225</v>
      </c>
    </row>
    <row r="1617" spans="1:4" hidden="1">
      <c r="A1617" s="4" t="s">
        <v>35</v>
      </c>
      <c r="B1617" s="4" t="s">
        <v>4</v>
      </c>
      <c r="C1617" s="4">
        <v>2018</v>
      </c>
      <c r="D1617" s="99">
        <v>2186045.71</v>
      </c>
    </row>
    <row r="1618" spans="1:4" hidden="1">
      <c r="A1618" s="4" t="s">
        <v>35</v>
      </c>
      <c r="B1618" s="4" t="s">
        <v>4</v>
      </c>
      <c r="C1618" s="4">
        <v>2019</v>
      </c>
      <c r="D1618" s="99">
        <v>721575.9</v>
      </c>
    </row>
    <row r="1619" spans="1:4" hidden="1">
      <c r="A1619" s="4" t="s">
        <v>35</v>
      </c>
      <c r="B1619" s="4" t="s">
        <v>7</v>
      </c>
      <c r="C1619" s="4">
        <v>2014</v>
      </c>
      <c r="D1619" s="98">
        <v>70755293</v>
      </c>
    </row>
    <row r="1620" spans="1:4" hidden="1">
      <c r="A1620" s="4" t="s">
        <v>35</v>
      </c>
      <c r="B1620" s="4" t="s">
        <v>7</v>
      </c>
      <c r="C1620" s="4">
        <v>2015</v>
      </c>
      <c r="D1620" s="98">
        <v>107561968</v>
      </c>
    </row>
    <row r="1621" spans="1:4" hidden="1">
      <c r="A1621" s="4" t="s">
        <v>35</v>
      </c>
      <c r="B1621" s="4" t="s">
        <v>7</v>
      </c>
      <c r="C1621" s="4">
        <v>2016</v>
      </c>
      <c r="D1621" s="98">
        <v>78001172</v>
      </c>
    </row>
    <row r="1622" spans="1:4" hidden="1">
      <c r="A1622" s="4" t="s">
        <v>35</v>
      </c>
      <c r="B1622" s="4" t="s">
        <v>7</v>
      </c>
      <c r="C1622" s="4">
        <v>2017</v>
      </c>
      <c r="D1622" s="98">
        <v>96115574</v>
      </c>
    </row>
    <row r="1623" spans="1:4" hidden="1">
      <c r="A1623" s="4" t="s">
        <v>35</v>
      </c>
      <c r="B1623" s="4" t="s">
        <v>7</v>
      </c>
      <c r="C1623" s="4">
        <v>2018</v>
      </c>
      <c r="D1623" s="98">
        <v>98860579</v>
      </c>
    </row>
    <row r="1624" spans="1:4" hidden="1">
      <c r="A1624" s="4" t="s">
        <v>35</v>
      </c>
      <c r="B1624" s="4" t="s">
        <v>7</v>
      </c>
      <c r="C1624" s="4">
        <v>2019</v>
      </c>
      <c r="D1624" s="98">
        <v>103010894</v>
      </c>
    </row>
    <row r="1625" spans="1:4" hidden="1">
      <c r="A1625" s="4" t="s">
        <v>35</v>
      </c>
      <c r="B1625" s="4" t="s">
        <v>8</v>
      </c>
      <c r="C1625" s="4">
        <v>2014</v>
      </c>
      <c r="D1625" s="98">
        <v>0</v>
      </c>
    </row>
    <row r="1626" spans="1:4" hidden="1">
      <c r="A1626" s="4" t="s">
        <v>35</v>
      </c>
      <c r="B1626" s="4" t="s">
        <v>8</v>
      </c>
      <c r="C1626" s="4">
        <v>2015</v>
      </c>
      <c r="D1626" s="98">
        <v>0</v>
      </c>
    </row>
    <row r="1627" spans="1:4" hidden="1">
      <c r="A1627" s="4" t="s">
        <v>35</v>
      </c>
      <c r="B1627" s="4" t="s">
        <v>8</v>
      </c>
      <c r="C1627" s="4">
        <v>2016</v>
      </c>
      <c r="D1627" s="98">
        <v>0</v>
      </c>
    </row>
    <row r="1628" spans="1:4" hidden="1">
      <c r="A1628" s="4" t="s">
        <v>35</v>
      </c>
      <c r="B1628" s="4" t="s">
        <v>8</v>
      </c>
      <c r="C1628" s="4">
        <v>2017</v>
      </c>
      <c r="D1628" s="98">
        <v>0</v>
      </c>
    </row>
    <row r="1629" spans="1:4" hidden="1">
      <c r="A1629" s="4" t="s">
        <v>35</v>
      </c>
      <c r="B1629" s="4" t="s">
        <v>8</v>
      </c>
      <c r="C1629" s="4">
        <v>2018</v>
      </c>
      <c r="D1629" s="98">
        <v>0</v>
      </c>
    </row>
    <row r="1630" spans="1:4" hidden="1">
      <c r="A1630" s="4" t="s">
        <v>35</v>
      </c>
      <c r="B1630" s="4" t="s">
        <v>8</v>
      </c>
      <c r="C1630" s="4">
        <v>2019</v>
      </c>
      <c r="D1630" s="98">
        <v>0</v>
      </c>
    </row>
    <row r="1631" spans="1:4" hidden="1">
      <c r="A1631" s="4" t="s">
        <v>35</v>
      </c>
      <c r="B1631" s="4" t="s">
        <v>9</v>
      </c>
      <c r="C1631" s="4">
        <v>2014</v>
      </c>
      <c r="D1631" s="98">
        <v>3618498</v>
      </c>
    </row>
    <row r="1632" spans="1:4" hidden="1">
      <c r="A1632" s="4" t="s">
        <v>35</v>
      </c>
      <c r="B1632" s="4" t="s">
        <v>9</v>
      </c>
      <c r="C1632" s="4">
        <v>2015</v>
      </c>
      <c r="D1632" s="98">
        <v>3810895</v>
      </c>
    </row>
    <row r="1633" spans="1:4" hidden="1">
      <c r="A1633" s="4" t="s">
        <v>35</v>
      </c>
      <c r="B1633" s="4" t="s">
        <v>9</v>
      </c>
      <c r="C1633" s="4">
        <v>2016</v>
      </c>
      <c r="D1633" s="98">
        <v>4468245</v>
      </c>
    </row>
    <row r="1634" spans="1:4" hidden="1">
      <c r="A1634" s="4" t="s">
        <v>35</v>
      </c>
      <c r="B1634" s="4" t="s">
        <v>9</v>
      </c>
      <c r="C1634" s="4">
        <v>2017</v>
      </c>
      <c r="D1634" s="98">
        <v>3681762</v>
      </c>
    </row>
    <row r="1635" spans="1:4" hidden="1">
      <c r="A1635" s="4" t="s">
        <v>35</v>
      </c>
      <c r="B1635" s="4" t="s">
        <v>9</v>
      </c>
      <c r="C1635" s="4">
        <v>2018</v>
      </c>
      <c r="D1635" s="98">
        <v>3376674</v>
      </c>
    </row>
    <row r="1636" spans="1:4" hidden="1">
      <c r="A1636" s="4" t="s">
        <v>35</v>
      </c>
      <c r="B1636" s="4" t="s">
        <v>9</v>
      </c>
      <c r="C1636" s="4">
        <v>2019</v>
      </c>
      <c r="D1636" s="98">
        <v>3418819</v>
      </c>
    </row>
    <row r="1637" spans="1:4" hidden="1">
      <c r="A1637" s="4" t="s">
        <v>35</v>
      </c>
      <c r="B1637" s="4" t="s">
        <v>10</v>
      </c>
      <c r="C1637" s="4">
        <v>2014</v>
      </c>
      <c r="D1637" s="98">
        <v>2823841</v>
      </c>
    </row>
    <row r="1638" spans="1:4" hidden="1">
      <c r="A1638" s="4" t="s">
        <v>35</v>
      </c>
      <c r="B1638" s="4" t="s">
        <v>10</v>
      </c>
      <c r="C1638" s="4">
        <v>2015</v>
      </c>
      <c r="D1638" s="98">
        <v>4010417</v>
      </c>
    </row>
    <row r="1639" spans="1:4" hidden="1">
      <c r="A1639" s="4" t="s">
        <v>35</v>
      </c>
      <c r="B1639" s="4" t="s">
        <v>10</v>
      </c>
      <c r="C1639" s="4">
        <v>2016</v>
      </c>
      <c r="D1639" s="98">
        <v>2693534</v>
      </c>
    </row>
    <row r="1640" spans="1:4" hidden="1">
      <c r="A1640" s="4" t="s">
        <v>35</v>
      </c>
      <c r="B1640" s="4" t="s">
        <v>10</v>
      </c>
      <c r="C1640" s="4">
        <v>2017</v>
      </c>
      <c r="D1640" s="98">
        <v>2148472</v>
      </c>
    </row>
    <row r="1641" spans="1:4" hidden="1">
      <c r="A1641" s="4" t="s">
        <v>35</v>
      </c>
      <c r="B1641" s="4" t="s">
        <v>10</v>
      </c>
      <c r="C1641" s="4">
        <v>2018</v>
      </c>
      <c r="D1641" s="98">
        <v>2173123</v>
      </c>
    </row>
    <row r="1642" spans="1:4" hidden="1">
      <c r="A1642" s="4" t="s">
        <v>35</v>
      </c>
      <c r="B1642" s="4" t="s">
        <v>10</v>
      </c>
      <c r="C1642" s="4">
        <v>2019</v>
      </c>
      <c r="D1642" s="98">
        <v>2295696</v>
      </c>
    </row>
    <row r="1643" spans="1:4" hidden="1">
      <c r="A1643" s="4" t="s">
        <v>35</v>
      </c>
      <c r="B1643" s="4" t="s">
        <v>11</v>
      </c>
      <c r="C1643" s="4">
        <v>2014</v>
      </c>
      <c r="D1643" s="98">
        <v>0</v>
      </c>
    </row>
    <row r="1644" spans="1:4" hidden="1">
      <c r="A1644" s="4" t="s">
        <v>35</v>
      </c>
      <c r="B1644" s="4" t="s">
        <v>11</v>
      </c>
      <c r="C1644" s="4">
        <v>2015</v>
      </c>
      <c r="D1644" s="98">
        <v>0</v>
      </c>
    </row>
    <row r="1645" spans="1:4" hidden="1">
      <c r="A1645" s="4" t="s">
        <v>35</v>
      </c>
      <c r="B1645" s="4" t="s">
        <v>11</v>
      </c>
      <c r="C1645" s="4">
        <v>2016</v>
      </c>
      <c r="D1645" s="98">
        <v>0</v>
      </c>
    </row>
    <row r="1646" spans="1:4" hidden="1">
      <c r="A1646" s="4" t="s">
        <v>35</v>
      </c>
      <c r="B1646" s="4" t="s">
        <v>11</v>
      </c>
      <c r="C1646" s="4">
        <v>2017</v>
      </c>
      <c r="D1646" s="98">
        <v>0</v>
      </c>
    </row>
    <row r="1647" spans="1:4" hidden="1">
      <c r="A1647" s="4" t="s">
        <v>35</v>
      </c>
      <c r="B1647" s="4" t="s">
        <v>11</v>
      </c>
      <c r="C1647" s="4">
        <v>2018</v>
      </c>
      <c r="D1647" s="98">
        <v>0</v>
      </c>
    </row>
    <row r="1648" spans="1:4" hidden="1">
      <c r="A1648" s="4" t="s">
        <v>35</v>
      </c>
      <c r="B1648" s="4" t="s">
        <v>11</v>
      </c>
      <c r="C1648" s="4">
        <v>2019</v>
      </c>
      <c r="D1648" s="98">
        <v>0</v>
      </c>
    </row>
    <row r="1649" spans="1:5" hidden="1">
      <c r="A1649" s="4" t="s">
        <v>35</v>
      </c>
      <c r="B1649" s="4" t="s">
        <v>103</v>
      </c>
      <c r="C1649" s="4">
        <v>2014</v>
      </c>
      <c r="D1649" s="99">
        <v>25910606.464396343</v>
      </c>
      <c r="E1649" s="30"/>
    </row>
    <row r="1650" spans="1:5" hidden="1">
      <c r="A1650" s="4" t="s">
        <v>35</v>
      </c>
      <c r="B1650" s="4" t="s">
        <v>103</v>
      </c>
      <c r="C1650" s="4">
        <v>2015</v>
      </c>
      <c r="D1650" s="99">
        <v>30028397.411352798</v>
      </c>
    </row>
    <row r="1651" spans="1:5" hidden="1">
      <c r="A1651" s="4" t="s">
        <v>35</v>
      </c>
      <c r="B1651" s="4" t="s">
        <v>103</v>
      </c>
      <c r="C1651" s="4">
        <v>2016</v>
      </c>
      <c r="D1651" s="99">
        <v>49214599.934437498</v>
      </c>
    </row>
    <row r="1652" spans="1:5" hidden="1">
      <c r="A1652" s="4" t="s">
        <v>35</v>
      </c>
      <c r="B1652" s="4" t="s">
        <v>103</v>
      </c>
      <c r="C1652" s="4">
        <v>2017</v>
      </c>
      <c r="D1652" s="99">
        <v>45039819</v>
      </c>
    </row>
    <row r="1653" spans="1:5" hidden="1">
      <c r="A1653" s="4" t="s">
        <v>35</v>
      </c>
      <c r="B1653" s="4" t="s">
        <v>103</v>
      </c>
      <c r="C1653" s="4">
        <v>2018</v>
      </c>
      <c r="D1653" s="99">
        <v>44175547.727898799</v>
      </c>
    </row>
    <row r="1654" spans="1:5" hidden="1">
      <c r="A1654" s="4" t="s">
        <v>35</v>
      </c>
      <c r="B1654" s="4" t="s">
        <v>103</v>
      </c>
      <c r="C1654" s="4">
        <v>2019</v>
      </c>
      <c r="D1654" s="99">
        <v>40748593.490999997</v>
      </c>
    </row>
    <row r="1655" spans="1:5" hidden="1">
      <c r="A1655" s="4" t="s">
        <v>35</v>
      </c>
      <c r="B1655" s="4" t="s">
        <v>63</v>
      </c>
      <c r="C1655" s="4">
        <v>2014</v>
      </c>
      <c r="D1655" s="98">
        <v>0</v>
      </c>
    </row>
    <row r="1656" spans="1:5" hidden="1">
      <c r="A1656" s="4" t="s">
        <v>35</v>
      </c>
      <c r="B1656" s="4" t="s">
        <v>63</v>
      </c>
      <c r="C1656" s="4">
        <v>2015</v>
      </c>
      <c r="D1656" s="98">
        <v>0</v>
      </c>
    </row>
    <row r="1657" spans="1:5" hidden="1">
      <c r="A1657" s="4" t="s">
        <v>35</v>
      </c>
      <c r="B1657" s="4" t="s">
        <v>63</v>
      </c>
      <c r="C1657" s="4">
        <v>2016</v>
      </c>
      <c r="D1657" s="98">
        <v>-9992.2404023236595</v>
      </c>
    </row>
    <row r="1658" spans="1:5" hidden="1">
      <c r="A1658" s="4" t="s">
        <v>35</v>
      </c>
      <c r="B1658" s="4" t="s">
        <v>63</v>
      </c>
      <c r="C1658" s="4">
        <v>2017</v>
      </c>
      <c r="D1658" s="98">
        <v>97622</v>
      </c>
    </row>
    <row r="1659" spans="1:5" hidden="1">
      <c r="A1659" s="4" t="s">
        <v>35</v>
      </c>
      <c r="B1659" s="4" t="s">
        <v>63</v>
      </c>
      <c r="C1659" s="4">
        <v>2018</v>
      </c>
      <c r="D1659" s="98">
        <v>0</v>
      </c>
    </row>
    <row r="1660" spans="1:5" hidden="1">
      <c r="A1660" s="4" t="s">
        <v>35</v>
      </c>
      <c r="B1660" s="4" t="s">
        <v>63</v>
      </c>
      <c r="C1660" s="4">
        <v>2019</v>
      </c>
      <c r="D1660" s="98">
        <v>0</v>
      </c>
    </row>
    <row r="1661" spans="1:5" hidden="1">
      <c r="A1661" s="4" t="s">
        <v>36</v>
      </c>
      <c r="B1661" s="4" t="s">
        <v>0</v>
      </c>
      <c r="C1661" s="4">
        <v>2014</v>
      </c>
      <c r="D1661" s="98">
        <v>996451541.55724895</v>
      </c>
    </row>
    <row r="1662" spans="1:5" hidden="1">
      <c r="A1662" s="4" t="s">
        <v>36</v>
      </c>
      <c r="B1662" s="4" t="s">
        <v>0</v>
      </c>
      <c r="C1662" s="4">
        <v>2015</v>
      </c>
      <c r="D1662" s="98">
        <v>979685248.99356198</v>
      </c>
    </row>
    <row r="1663" spans="1:5" hidden="1">
      <c r="A1663" s="4" t="s">
        <v>36</v>
      </c>
      <c r="B1663" s="4" t="s">
        <v>0</v>
      </c>
      <c r="C1663" s="4">
        <v>2016</v>
      </c>
      <c r="D1663" s="98">
        <v>844067304.25055003</v>
      </c>
    </row>
    <row r="1664" spans="1:5" hidden="1">
      <c r="A1664" s="4" t="s">
        <v>36</v>
      </c>
      <c r="B1664" s="4" t="s">
        <v>0</v>
      </c>
      <c r="C1664" s="4">
        <v>2017</v>
      </c>
      <c r="D1664" s="98">
        <v>875734346.61291599</v>
      </c>
    </row>
    <row r="1665" spans="1:4" hidden="1">
      <c r="A1665" s="4" t="s">
        <v>36</v>
      </c>
      <c r="B1665" s="4" t="s">
        <v>0</v>
      </c>
      <c r="C1665" s="4">
        <v>2018</v>
      </c>
      <c r="D1665" s="98">
        <v>841273907.054811</v>
      </c>
    </row>
    <row r="1666" spans="1:4" hidden="1">
      <c r="A1666" s="4" t="s">
        <v>36</v>
      </c>
      <c r="B1666" s="4" t="s">
        <v>0</v>
      </c>
      <c r="C1666" s="4">
        <v>2019</v>
      </c>
      <c r="D1666" s="98">
        <v>871635721.62371099</v>
      </c>
    </row>
    <row r="1667" spans="1:4" hidden="1">
      <c r="A1667" s="4" t="s">
        <v>36</v>
      </c>
      <c r="B1667" s="4" t="s">
        <v>1</v>
      </c>
      <c r="C1667" s="4">
        <v>2014</v>
      </c>
      <c r="D1667" s="98">
        <v>185027504.43275106</v>
      </c>
    </row>
    <row r="1668" spans="1:4" hidden="1">
      <c r="A1668" s="4" t="s">
        <v>36</v>
      </c>
      <c r="B1668" s="4" t="s">
        <v>1</v>
      </c>
      <c r="C1668" s="4">
        <v>2015</v>
      </c>
      <c r="D1668" s="98">
        <v>223356285.76643801</v>
      </c>
    </row>
    <row r="1669" spans="1:4" hidden="1">
      <c r="A1669" s="4" t="s">
        <v>36</v>
      </c>
      <c r="B1669" s="4" t="s">
        <v>1</v>
      </c>
      <c r="C1669" s="4">
        <v>2016</v>
      </c>
      <c r="D1669" s="98">
        <v>206884250.86945</v>
      </c>
    </row>
    <row r="1670" spans="1:4" hidden="1">
      <c r="A1670" s="4" t="s">
        <v>36</v>
      </c>
      <c r="B1670" s="4" t="s">
        <v>1</v>
      </c>
      <c r="C1670" s="4">
        <v>2017</v>
      </c>
      <c r="D1670" s="98">
        <v>210867817.14708301</v>
      </c>
    </row>
    <row r="1671" spans="1:4" hidden="1">
      <c r="A1671" s="4" t="s">
        <v>36</v>
      </c>
      <c r="B1671" s="4" t="s">
        <v>1</v>
      </c>
      <c r="C1671" s="4">
        <v>2018</v>
      </c>
      <c r="D1671" s="98">
        <v>194284871.57518899</v>
      </c>
    </row>
    <row r="1672" spans="1:4" hidden="1">
      <c r="A1672" s="4" t="s">
        <v>36</v>
      </c>
      <c r="B1672" s="4" t="s">
        <v>1</v>
      </c>
      <c r="C1672" s="4">
        <v>2019</v>
      </c>
      <c r="D1672" s="98">
        <v>157108666.226289</v>
      </c>
    </row>
    <row r="1673" spans="1:4" hidden="1">
      <c r="A1673" s="4" t="s">
        <v>36</v>
      </c>
      <c r="B1673" s="4" t="s">
        <v>2</v>
      </c>
      <c r="C1673" s="4">
        <v>2014</v>
      </c>
      <c r="D1673" s="98">
        <v>0</v>
      </c>
    </row>
    <row r="1674" spans="1:4" hidden="1">
      <c r="A1674" s="4" t="s">
        <v>36</v>
      </c>
      <c r="B1674" s="4" t="s">
        <v>2</v>
      </c>
      <c r="C1674" s="4">
        <v>2015</v>
      </c>
      <c r="D1674" s="98">
        <v>0</v>
      </c>
    </row>
    <row r="1675" spans="1:4" hidden="1">
      <c r="A1675" s="4" t="s">
        <v>36</v>
      </c>
      <c r="B1675" s="4" t="s">
        <v>2</v>
      </c>
      <c r="C1675" s="4">
        <v>2016</v>
      </c>
      <c r="D1675" s="98">
        <v>0</v>
      </c>
    </row>
    <row r="1676" spans="1:4" hidden="1">
      <c r="A1676" s="4" t="s">
        <v>36</v>
      </c>
      <c r="B1676" s="4" t="s">
        <v>2</v>
      </c>
      <c r="C1676" s="4">
        <v>2017</v>
      </c>
      <c r="D1676" s="98">
        <v>0</v>
      </c>
    </row>
    <row r="1677" spans="1:4" hidden="1">
      <c r="A1677" s="4" t="s">
        <v>36</v>
      </c>
      <c r="B1677" s="4" t="s">
        <v>2</v>
      </c>
      <c r="C1677" s="4">
        <v>2018</v>
      </c>
      <c r="D1677" s="98">
        <v>0</v>
      </c>
    </row>
    <row r="1678" spans="1:4" hidden="1">
      <c r="A1678" s="4" t="s">
        <v>36</v>
      </c>
      <c r="B1678" s="4" t="s">
        <v>2</v>
      </c>
      <c r="C1678" s="4">
        <v>2019</v>
      </c>
      <c r="D1678" s="98">
        <v>0</v>
      </c>
    </row>
    <row r="1679" spans="1:4" hidden="1">
      <c r="A1679" s="4" t="s">
        <v>36</v>
      </c>
      <c r="B1679" s="4" t="s">
        <v>3</v>
      </c>
      <c r="C1679" s="4">
        <v>2014</v>
      </c>
      <c r="D1679" s="98">
        <v>147251181.25</v>
      </c>
    </row>
    <row r="1680" spans="1:4" hidden="1">
      <c r="A1680" s="4" t="s">
        <v>36</v>
      </c>
      <c r="B1680" s="4" t="s">
        <v>3</v>
      </c>
      <c r="C1680" s="4">
        <v>2015</v>
      </c>
      <c r="D1680" s="98">
        <v>150034885.53999999</v>
      </c>
    </row>
    <row r="1681" spans="1:4" hidden="1">
      <c r="A1681" s="4" t="s">
        <v>36</v>
      </c>
      <c r="B1681" s="4" t="s">
        <v>3</v>
      </c>
      <c r="C1681" s="4">
        <v>2016</v>
      </c>
      <c r="D1681" s="98">
        <v>146359457.56999999</v>
      </c>
    </row>
    <row r="1682" spans="1:4" hidden="1">
      <c r="A1682" s="4" t="s">
        <v>36</v>
      </c>
      <c r="B1682" s="4" t="s">
        <v>3</v>
      </c>
      <c r="C1682" s="4">
        <v>2017</v>
      </c>
      <c r="D1682" s="98">
        <v>104237351.23</v>
      </c>
    </row>
    <row r="1683" spans="1:4" hidden="1">
      <c r="A1683" s="4" t="s">
        <v>36</v>
      </c>
      <c r="B1683" s="4" t="s">
        <v>3</v>
      </c>
      <c r="C1683" s="4">
        <v>2018</v>
      </c>
      <c r="D1683" s="98">
        <v>85315942.200000003</v>
      </c>
    </row>
    <row r="1684" spans="1:4" hidden="1">
      <c r="A1684" s="4" t="s">
        <v>36</v>
      </c>
      <c r="B1684" s="4" t="s">
        <v>3</v>
      </c>
      <c r="C1684" s="4">
        <v>2019</v>
      </c>
      <c r="D1684" s="98">
        <v>88683613.730000004</v>
      </c>
    </row>
    <row r="1685" spans="1:4" hidden="1">
      <c r="A1685" s="4" t="s">
        <v>36</v>
      </c>
      <c r="B1685" s="4" t="s">
        <v>4</v>
      </c>
      <c r="C1685" s="4">
        <v>2014</v>
      </c>
      <c r="D1685" s="99">
        <v>13447170.644111492</v>
      </c>
    </row>
    <row r="1686" spans="1:4" hidden="1">
      <c r="A1686" s="4" t="s">
        <v>36</v>
      </c>
      <c r="B1686" s="4" t="s">
        <v>4</v>
      </c>
      <c r="C1686" s="4">
        <v>2015</v>
      </c>
      <c r="D1686" s="99">
        <v>19951094.825192999</v>
      </c>
    </row>
    <row r="1687" spans="1:4" hidden="1">
      <c r="A1687" s="4" t="s">
        <v>36</v>
      </c>
      <c r="B1687" s="4" t="s">
        <v>4</v>
      </c>
      <c r="C1687" s="4">
        <v>2016</v>
      </c>
      <c r="D1687" s="99">
        <v>944671.67899229703</v>
      </c>
    </row>
    <row r="1688" spans="1:4" hidden="1">
      <c r="A1688" s="4" t="s">
        <v>36</v>
      </c>
      <c r="B1688" s="4" t="s">
        <v>4</v>
      </c>
      <c r="C1688" s="4">
        <v>2017</v>
      </c>
      <c r="D1688" s="99">
        <v>245247.23604526799</v>
      </c>
    </row>
    <row r="1689" spans="1:4" hidden="1">
      <c r="A1689" s="4" t="s">
        <v>36</v>
      </c>
      <c r="B1689" s="4" t="s">
        <v>4</v>
      </c>
      <c r="C1689" s="4">
        <v>2018</v>
      </c>
      <c r="D1689" s="99">
        <v>7635113.5199999996</v>
      </c>
    </row>
    <row r="1690" spans="1:4" hidden="1">
      <c r="A1690" s="4" t="s">
        <v>36</v>
      </c>
      <c r="B1690" s="4" t="s">
        <v>4</v>
      </c>
      <c r="C1690" s="4">
        <v>2019</v>
      </c>
      <c r="D1690" s="99">
        <v>897747.25</v>
      </c>
    </row>
    <row r="1691" spans="1:4" hidden="1">
      <c r="A1691" s="4" t="s">
        <v>36</v>
      </c>
      <c r="B1691" s="4" t="s">
        <v>7</v>
      </c>
      <c r="C1691" s="4">
        <v>2014</v>
      </c>
      <c r="D1691" s="98">
        <v>194088405.34</v>
      </c>
    </row>
    <row r="1692" spans="1:4" hidden="1">
      <c r="A1692" s="4" t="s">
        <v>36</v>
      </c>
      <c r="B1692" s="4" t="s">
        <v>7</v>
      </c>
      <c r="C1692" s="4">
        <v>2015</v>
      </c>
      <c r="D1692" s="98">
        <v>212821123.72</v>
      </c>
    </row>
    <row r="1693" spans="1:4" hidden="1">
      <c r="A1693" s="4" t="s">
        <v>36</v>
      </c>
      <c r="B1693" s="4" t="s">
        <v>7</v>
      </c>
      <c r="C1693" s="4">
        <v>2016</v>
      </c>
      <c r="D1693" s="98">
        <v>210901728.61000001</v>
      </c>
    </row>
    <row r="1694" spans="1:4" hidden="1">
      <c r="A1694" s="4" t="s">
        <v>36</v>
      </c>
      <c r="B1694" s="4" t="s">
        <v>7</v>
      </c>
      <c r="C1694" s="4">
        <v>2017</v>
      </c>
      <c r="D1694" s="98">
        <v>205548476.97</v>
      </c>
    </row>
    <row r="1695" spans="1:4" hidden="1">
      <c r="A1695" s="4" t="s">
        <v>36</v>
      </c>
      <c r="B1695" s="4" t="s">
        <v>7</v>
      </c>
      <c r="C1695" s="4">
        <v>2018</v>
      </c>
      <c r="D1695" s="98">
        <v>192543326.77000001</v>
      </c>
    </row>
    <row r="1696" spans="1:4" hidden="1">
      <c r="A1696" s="4" t="s">
        <v>36</v>
      </c>
      <c r="B1696" s="4" t="s">
        <v>7</v>
      </c>
      <c r="C1696" s="4">
        <v>2019</v>
      </c>
      <c r="D1696" s="98">
        <v>167345171.522432</v>
      </c>
    </row>
    <row r="1697" spans="1:4" hidden="1">
      <c r="A1697" s="4" t="s">
        <v>36</v>
      </c>
      <c r="B1697" s="4" t="s">
        <v>8</v>
      </c>
      <c r="C1697" s="4">
        <v>2014</v>
      </c>
      <c r="D1697" s="98">
        <v>0</v>
      </c>
    </row>
    <row r="1698" spans="1:4" hidden="1">
      <c r="A1698" s="4" t="s">
        <v>36</v>
      </c>
      <c r="B1698" s="4" t="s">
        <v>8</v>
      </c>
      <c r="C1698" s="4">
        <v>2015</v>
      </c>
      <c r="D1698" s="98">
        <v>1298806</v>
      </c>
    </row>
    <row r="1699" spans="1:4" hidden="1">
      <c r="A1699" s="4" t="s">
        <v>36</v>
      </c>
      <c r="B1699" s="4" t="s">
        <v>8</v>
      </c>
      <c r="C1699" s="4">
        <v>2016</v>
      </c>
      <c r="D1699" s="98">
        <v>3081094</v>
      </c>
    </row>
    <row r="1700" spans="1:4" hidden="1">
      <c r="A1700" s="4" t="s">
        <v>36</v>
      </c>
      <c r="B1700" s="4" t="s">
        <v>8</v>
      </c>
      <c r="C1700" s="4">
        <v>2017</v>
      </c>
      <c r="D1700" s="98">
        <v>1095381.18</v>
      </c>
    </row>
    <row r="1701" spans="1:4" hidden="1">
      <c r="A1701" s="4" t="s">
        <v>36</v>
      </c>
      <c r="B1701" s="4" t="s">
        <v>8</v>
      </c>
      <c r="C1701" s="4">
        <v>2018</v>
      </c>
      <c r="D1701" s="98">
        <v>1268223.33</v>
      </c>
    </row>
    <row r="1702" spans="1:4" hidden="1">
      <c r="A1702" s="4" t="s">
        <v>36</v>
      </c>
      <c r="B1702" s="4" t="s">
        <v>8</v>
      </c>
      <c r="C1702" s="4">
        <v>2019</v>
      </c>
      <c r="D1702" s="98">
        <v>1592630.587568</v>
      </c>
    </row>
    <row r="1703" spans="1:4" hidden="1">
      <c r="A1703" s="4" t="s">
        <v>36</v>
      </c>
      <c r="B1703" s="4" t="s">
        <v>9</v>
      </c>
      <c r="C1703" s="4">
        <v>2014</v>
      </c>
      <c r="D1703" s="98">
        <v>0</v>
      </c>
    </row>
    <row r="1704" spans="1:4" hidden="1">
      <c r="A1704" s="4" t="s">
        <v>36</v>
      </c>
      <c r="B1704" s="4" t="s">
        <v>9</v>
      </c>
      <c r="C1704" s="4">
        <v>2015</v>
      </c>
      <c r="D1704" s="98">
        <v>0</v>
      </c>
    </row>
    <row r="1705" spans="1:4" hidden="1">
      <c r="A1705" s="4" t="s">
        <v>36</v>
      </c>
      <c r="B1705" s="4" t="s">
        <v>9</v>
      </c>
      <c r="C1705" s="4">
        <v>2016</v>
      </c>
      <c r="D1705" s="98">
        <v>0</v>
      </c>
    </row>
    <row r="1706" spans="1:4" hidden="1">
      <c r="A1706" s="4" t="s">
        <v>36</v>
      </c>
      <c r="B1706" s="4" t="s">
        <v>9</v>
      </c>
      <c r="C1706" s="4">
        <v>2017</v>
      </c>
      <c r="D1706" s="98">
        <v>0</v>
      </c>
    </row>
    <row r="1707" spans="1:4" hidden="1">
      <c r="A1707" s="4" t="s">
        <v>36</v>
      </c>
      <c r="B1707" s="4" t="s">
        <v>9</v>
      </c>
      <c r="C1707" s="4">
        <v>2018</v>
      </c>
      <c r="D1707" s="98">
        <v>0</v>
      </c>
    </row>
    <row r="1708" spans="1:4" hidden="1">
      <c r="A1708" s="4" t="s">
        <v>36</v>
      </c>
      <c r="B1708" s="4" t="s">
        <v>9</v>
      </c>
      <c r="C1708" s="4">
        <v>2019</v>
      </c>
      <c r="D1708" s="98">
        <v>0</v>
      </c>
    </row>
    <row r="1709" spans="1:4" hidden="1">
      <c r="A1709" s="4" t="s">
        <v>36</v>
      </c>
      <c r="B1709" s="4" t="s">
        <v>10</v>
      </c>
      <c r="C1709" s="4">
        <v>2014</v>
      </c>
      <c r="D1709" s="98">
        <v>148793625.05000001</v>
      </c>
    </row>
    <row r="1710" spans="1:4" hidden="1">
      <c r="A1710" s="4" t="s">
        <v>36</v>
      </c>
      <c r="B1710" s="4" t="s">
        <v>10</v>
      </c>
      <c r="C1710" s="4">
        <v>2015</v>
      </c>
      <c r="D1710" s="98">
        <v>147217280.40000001</v>
      </c>
    </row>
    <row r="1711" spans="1:4" hidden="1">
      <c r="A1711" s="4" t="s">
        <v>36</v>
      </c>
      <c r="B1711" s="4" t="s">
        <v>10</v>
      </c>
      <c r="C1711" s="4">
        <v>2016</v>
      </c>
      <c r="D1711" s="98">
        <v>141104117.81</v>
      </c>
    </row>
    <row r="1712" spans="1:4" hidden="1">
      <c r="A1712" s="4" t="s">
        <v>36</v>
      </c>
      <c r="B1712" s="4" t="s">
        <v>10</v>
      </c>
      <c r="C1712" s="4">
        <v>2017</v>
      </c>
      <c r="D1712" s="98">
        <v>110197552.81999999</v>
      </c>
    </row>
    <row r="1713" spans="1:5" hidden="1">
      <c r="A1713" s="4" t="s">
        <v>36</v>
      </c>
      <c r="B1713" s="4" t="s">
        <v>10</v>
      </c>
      <c r="C1713" s="4">
        <v>2018</v>
      </c>
      <c r="D1713" s="98">
        <v>88185379.019999996</v>
      </c>
    </row>
    <row r="1714" spans="1:5" hidden="1">
      <c r="A1714" s="4" t="s">
        <v>36</v>
      </c>
      <c r="B1714" s="4" t="s">
        <v>10</v>
      </c>
      <c r="C1714" s="4">
        <v>2019</v>
      </c>
      <c r="D1714" s="98">
        <v>86404911</v>
      </c>
    </row>
    <row r="1715" spans="1:5" hidden="1">
      <c r="A1715" s="4" t="s">
        <v>36</v>
      </c>
      <c r="B1715" s="4" t="s">
        <v>11</v>
      </c>
      <c r="C1715" s="4">
        <v>2014</v>
      </c>
      <c r="D1715" s="98">
        <v>0</v>
      </c>
    </row>
    <row r="1716" spans="1:5" hidden="1">
      <c r="A1716" s="4" t="s">
        <v>36</v>
      </c>
      <c r="B1716" s="4" t="s">
        <v>11</v>
      </c>
      <c r="C1716" s="4">
        <v>2015</v>
      </c>
      <c r="D1716" s="98">
        <v>0</v>
      </c>
    </row>
    <row r="1717" spans="1:5" hidden="1">
      <c r="A1717" s="4" t="s">
        <v>36</v>
      </c>
      <c r="B1717" s="4" t="s">
        <v>11</v>
      </c>
      <c r="C1717" s="4">
        <v>2016</v>
      </c>
      <c r="D1717" s="98">
        <v>0</v>
      </c>
    </row>
    <row r="1718" spans="1:5" hidden="1">
      <c r="A1718" s="4" t="s">
        <v>36</v>
      </c>
      <c r="B1718" s="4" t="s">
        <v>11</v>
      </c>
      <c r="C1718" s="4">
        <v>2017</v>
      </c>
      <c r="D1718" s="98">
        <v>0</v>
      </c>
    </row>
    <row r="1719" spans="1:5" hidden="1">
      <c r="A1719" s="4" t="s">
        <v>36</v>
      </c>
      <c r="B1719" s="4" t="s">
        <v>11</v>
      </c>
      <c r="C1719" s="4">
        <v>2018</v>
      </c>
      <c r="D1719" s="98">
        <v>0</v>
      </c>
    </row>
    <row r="1720" spans="1:5" hidden="1">
      <c r="A1720" s="4" t="s">
        <v>36</v>
      </c>
      <c r="B1720" s="4" t="s">
        <v>11</v>
      </c>
      <c r="C1720" s="4">
        <v>2019</v>
      </c>
      <c r="D1720" s="98">
        <v>0</v>
      </c>
    </row>
    <row r="1721" spans="1:5" hidden="1">
      <c r="A1721" s="4" t="s">
        <v>36</v>
      </c>
      <c r="B1721" s="4" t="s">
        <v>103</v>
      </c>
      <c r="C1721" s="4">
        <v>2014</v>
      </c>
      <c r="D1721" s="98">
        <v>39298153.379057817</v>
      </c>
      <c r="E1721" s="30"/>
    </row>
    <row r="1722" spans="1:5" hidden="1">
      <c r="A1722" s="4" t="s">
        <v>36</v>
      </c>
      <c r="B1722" s="4" t="s">
        <v>103</v>
      </c>
      <c r="C1722" s="4">
        <v>2015</v>
      </c>
      <c r="D1722" s="98">
        <v>24900387.2868146</v>
      </c>
    </row>
    <row r="1723" spans="1:5" hidden="1">
      <c r="A1723" s="4" t="s">
        <v>36</v>
      </c>
      <c r="B1723" s="4" t="s">
        <v>103</v>
      </c>
      <c r="C1723" s="4">
        <v>2016</v>
      </c>
      <c r="D1723" s="98">
        <v>28374674.235993799</v>
      </c>
    </row>
    <row r="1724" spans="1:5" hidden="1">
      <c r="A1724" s="4" t="s">
        <v>36</v>
      </c>
      <c r="B1724" s="4" t="s">
        <v>103</v>
      </c>
      <c r="C1724" s="4">
        <v>2017</v>
      </c>
      <c r="D1724" s="98">
        <v>18130546.1032447</v>
      </c>
    </row>
    <row r="1725" spans="1:5" hidden="1">
      <c r="A1725" s="4" t="s">
        <v>36</v>
      </c>
      <c r="B1725" s="4" t="s">
        <v>103</v>
      </c>
      <c r="C1725" s="4">
        <v>2018</v>
      </c>
      <c r="D1725" s="98">
        <v>16562775.6600457</v>
      </c>
    </row>
    <row r="1726" spans="1:5" hidden="1">
      <c r="A1726" s="4" t="s">
        <v>36</v>
      </c>
      <c r="B1726" s="4" t="s">
        <v>103</v>
      </c>
      <c r="C1726" s="4">
        <v>2019</v>
      </c>
      <c r="D1726" s="98">
        <v>12056116.3777839</v>
      </c>
    </row>
    <row r="1727" spans="1:5" hidden="1">
      <c r="A1727" s="4" t="s">
        <v>36</v>
      </c>
      <c r="B1727" s="4" t="s">
        <v>63</v>
      </c>
      <c r="C1727" s="4">
        <v>2014</v>
      </c>
      <c r="D1727" s="98">
        <v>53311975.256844237</v>
      </c>
    </row>
    <row r="1728" spans="1:5" hidden="1">
      <c r="A1728" s="4" t="s">
        <v>36</v>
      </c>
      <c r="B1728" s="4" t="s">
        <v>63</v>
      </c>
      <c r="C1728" s="4">
        <v>2015</v>
      </c>
      <c r="D1728" s="98">
        <v>24645862.707815301</v>
      </c>
    </row>
    <row r="1729" spans="1:4" hidden="1">
      <c r="A1729" s="4" t="s">
        <v>36</v>
      </c>
      <c r="B1729" s="4" t="s">
        <v>63</v>
      </c>
      <c r="C1729" s="4">
        <v>2016</v>
      </c>
      <c r="D1729" s="98">
        <v>18513425.977092501</v>
      </c>
    </row>
    <row r="1730" spans="1:4" hidden="1">
      <c r="A1730" s="4" t="s">
        <v>36</v>
      </c>
      <c r="B1730" s="4" t="s">
        <v>63</v>
      </c>
      <c r="C1730" s="4">
        <v>2017</v>
      </c>
      <c r="D1730" s="98">
        <v>28121949.0465197</v>
      </c>
    </row>
    <row r="1731" spans="1:4" hidden="1">
      <c r="A1731" s="4" t="s">
        <v>36</v>
      </c>
      <c r="B1731" s="4" t="s">
        <v>63</v>
      </c>
      <c r="C1731" s="4">
        <v>2018</v>
      </c>
      <c r="D1731" s="98">
        <v>30657129.337236602</v>
      </c>
    </row>
    <row r="1732" spans="1:4" hidden="1">
      <c r="A1732" s="4" t="s">
        <v>36</v>
      </c>
      <c r="B1732" s="4" t="s">
        <v>63</v>
      </c>
      <c r="C1732" s="4">
        <v>2019</v>
      </c>
      <c r="D1732" s="98">
        <v>19277935.7537186</v>
      </c>
    </row>
    <row r="1733" spans="1:4" hidden="1">
      <c r="A1733" s="4" t="s">
        <v>39</v>
      </c>
      <c r="B1733" s="4" t="s">
        <v>0</v>
      </c>
      <c r="C1733" s="4">
        <v>2014</v>
      </c>
      <c r="D1733" s="98">
        <v>1382119798</v>
      </c>
    </row>
    <row r="1734" spans="1:4" hidden="1">
      <c r="A1734" s="4" t="s">
        <v>39</v>
      </c>
      <c r="B1734" s="4" t="s">
        <v>0</v>
      </c>
      <c r="C1734" s="4">
        <v>2015</v>
      </c>
      <c r="D1734" s="98">
        <v>1364877764</v>
      </c>
    </row>
    <row r="1735" spans="1:4" hidden="1">
      <c r="A1735" s="4" t="s">
        <v>39</v>
      </c>
      <c r="B1735" s="4" t="s">
        <v>0</v>
      </c>
      <c r="C1735" s="4">
        <v>2016</v>
      </c>
      <c r="D1735" s="98">
        <v>857678429</v>
      </c>
    </row>
    <row r="1736" spans="1:4" hidden="1">
      <c r="A1736" s="4" t="s">
        <v>39</v>
      </c>
      <c r="B1736" s="4" t="s">
        <v>0</v>
      </c>
      <c r="C1736" s="4">
        <v>2017</v>
      </c>
      <c r="D1736" s="98">
        <v>950590443</v>
      </c>
    </row>
    <row r="1737" spans="1:4" hidden="1">
      <c r="A1737" s="4" t="s">
        <v>39</v>
      </c>
      <c r="B1737" s="4" t="s">
        <v>0</v>
      </c>
      <c r="C1737" s="4">
        <v>2018</v>
      </c>
      <c r="D1737" s="98">
        <v>977173632</v>
      </c>
    </row>
    <row r="1738" spans="1:4" hidden="1">
      <c r="A1738" s="4" t="s">
        <v>39</v>
      </c>
      <c r="B1738" s="4" t="s">
        <v>0</v>
      </c>
      <c r="C1738" s="4">
        <v>2019</v>
      </c>
      <c r="D1738" s="98">
        <v>989542000</v>
      </c>
    </row>
    <row r="1739" spans="1:4" hidden="1">
      <c r="A1739" s="4" t="s">
        <v>39</v>
      </c>
      <c r="B1739" s="4" t="s">
        <v>1</v>
      </c>
      <c r="C1739" s="4">
        <v>2014</v>
      </c>
      <c r="D1739" s="98">
        <v>270663000</v>
      </c>
    </row>
    <row r="1740" spans="1:4" hidden="1">
      <c r="A1740" s="4" t="s">
        <v>39</v>
      </c>
      <c r="B1740" s="4" t="s">
        <v>1</v>
      </c>
      <c r="C1740" s="4">
        <v>2015</v>
      </c>
      <c r="D1740" s="98">
        <v>271179476</v>
      </c>
    </row>
    <row r="1741" spans="1:4" hidden="1">
      <c r="A1741" s="4" t="s">
        <v>39</v>
      </c>
      <c r="B1741" s="4" t="s">
        <v>1</v>
      </c>
      <c r="C1741" s="4">
        <v>2016</v>
      </c>
      <c r="D1741" s="98">
        <v>299421133</v>
      </c>
    </row>
    <row r="1742" spans="1:4" hidden="1">
      <c r="A1742" s="4" t="s">
        <v>39</v>
      </c>
      <c r="B1742" s="4" t="s">
        <v>1</v>
      </c>
      <c r="C1742" s="4">
        <v>2017</v>
      </c>
      <c r="D1742" s="98">
        <v>251441529</v>
      </c>
    </row>
    <row r="1743" spans="1:4" hidden="1">
      <c r="A1743" s="4" t="s">
        <v>39</v>
      </c>
      <c r="B1743" s="4" t="s">
        <v>1</v>
      </c>
      <c r="C1743" s="4">
        <v>2018</v>
      </c>
      <c r="D1743" s="98">
        <v>213230097</v>
      </c>
    </row>
    <row r="1744" spans="1:4" hidden="1">
      <c r="A1744" s="4" t="s">
        <v>39</v>
      </c>
      <c r="B1744" s="4" t="s">
        <v>1</v>
      </c>
      <c r="C1744" s="4">
        <v>2019</v>
      </c>
      <c r="D1744" s="98">
        <v>215376401</v>
      </c>
    </row>
    <row r="1745" spans="1:4" hidden="1">
      <c r="A1745" s="4" t="s">
        <v>39</v>
      </c>
      <c r="B1745" s="4" t="s">
        <v>2</v>
      </c>
      <c r="C1745" s="4">
        <v>2014</v>
      </c>
      <c r="D1745" s="98">
        <v>0</v>
      </c>
    </row>
    <row r="1746" spans="1:4" hidden="1">
      <c r="A1746" s="4" t="s">
        <v>39</v>
      </c>
      <c r="B1746" s="4" t="s">
        <v>2</v>
      </c>
      <c r="C1746" s="4">
        <v>2015</v>
      </c>
      <c r="D1746" s="98">
        <v>0</v>
      </c>
    </row>
    <row r="1747" spans="1:4" hidden="1">
      <c r="A1747" s="4" t="s">
        <v>39</v>
      </c>
      <c r="B1747" s="4" t="s">
        <v>2</v>
      </c>
      <c r="C1747" s="4">
        <v>2016</v>
      </c>
      <c r="D1747" s="98">
        <v>0</v>
      </c>
    </row>
    <row r="1748" spans="1:4" hidden="1">
      <c r="A1748" s="4" t="s">
        <v>39</v>
      </c>
      <c r="B1748" s="4" t="s">
        <v>2</v>
      </c>
      <c r="C1748" s="4">
        <v>2017</v>
      </c>
      <c r="D1748" s="98">
        <v>0</v>
      </c>
    </row>
    <row r="1749" spans="1:4" hidden="1">
      <c r="A1749" s="4" t="s">
        <v>39</v>
      </c>
      <c r="B1749" s="4" t="s">
        <v>2</v>
      </c>
      <c r="C1749" s="4">
        <v>2018</v>
      </c>
      <c r="D1749" s="98">
        <v>0</v>
      </c>
    </row>
    <row r="1750" spans="1:4" hidden="1">
      <c r="A1750" s="4" t="s">
        <v>39</v>
      </c>
      <c r="B1750" s="4" t="s">
        <v>2</v>
      </c>
      <c r="C1750" s="4">
        <v>2019</v>
      </c>
      <c r="D1750" s="98">
        <v>0</v>
      </c>
    </row>
    <row r="1751" spans="1:4" hidden="1">
      <c r="A1751" s="4" t="s">
        <v>39</v>
      </c>
      <c r="B1751" s="4" t="s">
        <v>3</v>
      </c>
      <c r="C1751" s="4">
        <v>2014</v>
      </c>
      <c r="D1751" s="98">
        <v>159999107</v>
      </c>
    </row>
    <row r="1752" spans="1:4" hidden="1">
      <c r="A1752" s="4" t="s">
        <v>39</v>
      </c>
      <c r="B1752" s="4" t="s">
        <v>3</v>
      </c>
      <c r="C1752" s="4">
        <v>2015</v>
      </c>
      <c r="D1752" s="98">
        <v>166159853</v>
      </c>
    </row>
    <row r="1753" spans="1:4" hidden="1">
      <c r="A1753" s="4" t="s">
        <v>39</v>
      </c>
      <c r="B1753" s="4" t="s">
        <v>3</v>
      </c>
      <c r="C1753" s="4">
        <v>2016</v>
      </c>
      <c r="D1753" s="98">
        <v>156637942</v>
      </c>
    </row>
    <row r="1754" spans="1:4" hidden="1">
      <c r="A1754" s="4" t="s">
        <v>39</v>
      </c>
      <c r="B1754" s="4" t="s">
        <v>3</v>
      </c>
      <c r="C1754" s="4">
        <v>2017</v>
      </c>
      <c r="D1754" s="98">
        <v>112864405</v>
      </c>
    </row>
    <row r="1755" spans="1:4" hidden="1">
      <c r="A1755" s="4" t="s">
        <v>39</v>
      </c>
      <c r="B1755" s="4" t="s">
        <v>3</v>
      </c>
      <c r="C1755" s="4">
        <v>2018</v>
      </c>
      <c r="D1755" s="98">
        <v>54864106</v>
      </c>
    </row>
    <row r="1756" spans="1:4" hidden="1">
      <c r="A1756" s="4" t="s">
        <v>39</v>
      </c>
      <c r="B1756" s="4" t="s">
        <v>3</v>
      </c>
      <c r="C1756" s="4">
        <v>2019</v>
      </c>
      <c r="D1756" s="98">
        <v>60364991</v>
      </c>
    </row>
    <row r="1757" spans="1:4" hidden="1">
      <c r="A1757" s="4" t="s">
        <v>39</v>
      </c>
      <c r="B1757" s="4" t="s">
        <v>4</v>
      </c>
      <c r="C1757" s="4">
        <v>2014</v>
      </c>
      <c r="D1757" s="98">
        <v>24454081</v>
      </c>
    </row>
    <row r="1758" spans="1:4" hidden="1">
      <c r="A1758" s="4" t="s">
        <v>39</v>
      </c>
      <c r="B1758" s="4" t="s">
        <v>4</v>
      </c>
      <c r="C1758" s="4">
        <v>2015</v>
      </c>
      <c r="D1758" s="98">
        <v>13296973</v>
      </c>
    </row>
    <row r="1759" spans="1:4" hidden="1">
      <c r="A1759" s="4" t="s">
        <v>39</v>
      </c>
      <c r="B1759" s="4" t="s">
        <v>4</v>
      </c>
      <c r="C1759" s="4">
        <v>2016</v>
      </c>
      <c r="D1759" s="98">
        <v>1119289</v>
      </c>
    </row>
    <row r="1760" spans="1:4" hidden="1">
      <c r="A1760" s="4" t="s">
        <v>39</v>
      </c>
      <c r="B1760" s="4" t="s">
        <v>4</v>
      </c>
      <c r="C1760" s="4">
        <v>2017</v>
      </c>
      <c r="D1760" s="98">
        <v>4039738</v>
      </c>
    </row>
    <row r="1761" spans="1:4" hidden="1">
      <c r="A1761" s="4" t="s">
        <v>39</v>
      </c>
      <c r="B1761" s="4" t="s">
        <v>4</v>
      </c>
      <c r="C1761" s="4">
        <v>2018</v>
      </c>
      <c r="D1761" s="98">
        <v>5423907</v>
      </c>
    </row>
    <row r="1762" spans="1:4" hidden="1">
      <c r="A1762" s="4" t="s">
        <v>39</v>
      </c>
      <c r="B1762" s="4" t="s">
        <v>4</v>
      </c>
      <c r="C1762" s="4">
        <v>2019</v>
      </c>
      <c r="D1762" s="98">
        <v>4615598</v>
      </c>
    </row>
    <row r="1763" spans="1:4" hidden="1">
      <c r="A1763" s="4" t="s">
        <v>39</v>
      </c>
      <c r="B1763" s="4" t="s">
        <v>7</v>
      </c>
      <c r="C1763" s="4">
        <v>2014</v>
      </c>
      <c r="D1763" s="98">
        <v>274106980</v>
      </c>
    </row>
    <row r="1764" spans="1:4" hidden="1">
      <c r="A1764" s="4" t="s">
        <v>39</v>
      </c>
      <c r="B1764" s="4" t="s">
        <v>7</v>
      </c>
      <c r="C1764" s="4">
        <v>2015</v>
      </c>
      <c r="D1764" s="98">
        <v>298975470</v>
      </c>
    </row>
    <row r="1765" spans="1:4" hidden="1">
      <c r="A1765" s="4" t="s">
        <v>39</v>
      </c>
      <c r="B1765" s="4" t="s">
        <v>7</v>
      </c>
      <c r="C1765" s="4">
        <v>2016</v>
      </c>
      <c r="D1765" s="98">
        <v>278706526</v>
      </c>
    </row>
    <row r="1766" spans="1:4" hidden="1">
      <c r="A1766" s="4" t="s">
        <v>39</v>
      </c>
      <c r="B1766" s="4" t="s">
        <v>7</v>
      </c>
      <c r="C1766" s="4">
        <v>2017</v>
      </c>
      <c r="D1766" s="98">
        <v>243474120</v>
      </c>
    </row>
    <row r="1767" spans="1:4" hidden="1">
      <c r="A1767" s="4" t="s">
        <v>39</v>
      </c>
      <c r="B1767" s="4" t="s">
        <v>7</v>
      </c>
      <c r="C1767" s="4">
        <v>2018</v>
      </c>
      <c r="D1767" s="98">
        <v>226506391</v>
      </c>
    </row>
    <row r="1768" spans="1:4" hidden="1">
      <c r="A1768" s="4" t="s">
        <v>39</v>
      </c>
      <c r="B1768" s="4" t="s">
        <v>7</v>
      </c>
      <c r="C1768" s="4">
        <v>2019</v>
      </c>
      <c r="D1768" s="98">
        <v>217335343</v>
      </c>
    </row>
    <row r="1769" spans="1:4" hidden="1">
      <c r="A1769" s="4" t="s">
        <v>39</v>
      </c>
      <c r="B1769" s="4" t="s">
        <v>8</v>
      </c>
      <c r="C1769" s="4">
        <v>2014</v>
      </c>
      <c r="D1769" s="98">
        <v>0</v>
      </c>
    </row>
    <row r="1770" spans="1:4" hidden="1">
      <c r="A1770" s="4" t="s">
        <v>39</v>
      </c>
      <c r="B1770" s="4" t="s">
        <v>8</v>
      </c>
      <c r="C1770" s="4">
        <v>2015</v>
      </c>
      <c r="D1770" s="98">
        <v>2172414</v>
      </c>
    </row>
    <row r="1771" spans="1:4" hidden="1">
      <c r="A1771" s="4" t="s">
        <v>39</v>
      </c>
      <c r="B1771" s="4" t="s">
        <v>8</v>
      </c>
      <c r="C1771" s="4">
        <v>2016</v>
      </c>
      <c r="D1771" s="98">
        <v>2231149</v>
      </c>
    </row>
    <row r="1772" spans="1:4" hidden="1">
      <c r="A1772" s="4" t="s">
        <v>39</v>
      </c>
      <c r="B1772" s="4" t="s">
        <v>8</v>
      </c>
      <c r="C1772" s="4">
        <v>2017</v>
      </c>
      <c r="D1772" s="98">
        <v>2362230</v>
      </c>
    </row>
    <row r="1773" spans="1:4" hidden="1">
      <c r="A1773" s="4" t="s">
        <v>39</v>
      </c>
      <c r="B1773" s="4" t="s">
        <v>8</v>
      </c>
      <c r="C1773" s="4">
        <v>2018</v>
      </c>
      <c r="D1773" s="98">
        <v>2155981</v>
      </c>
    </row>
    <row r="1774" spans="1:4" hidden="1">
      <c r="A1774" s="4" t="s">
        <v>39</v>
      </c>
      <c r="B1774" s="4" t="s">
        <v>8</v>
      </c>
      <c r="C1774" s="4">
        <v>2019</v>
      </c>
      <c r="D1774" s="98">
        <v>2570329</v>
      </c>
    </row>
    <row r="1775" spans="1:4" hidden="1">
      <c r="A1775" s="4" t="s">
        <v>39</v>
      </c>
      <c r="B1775" s="4" t="s">
        <v>9</v>
      </c>
      <c r="C1775" s="4">
        <v>2014</v>
      </c>
      <c r="D1775" s="98">
        <v>0</v>
      </c>
    </row>
    <row r="1776" spans="1:4" hidden="1">
      <c r="A1776" s="4" t="s">
        <v>39</v>
      </c>
      <c r="B1776" s="4" t="s">
        <v>9</v>
      </c>
      <c r="C1776" s="4">
        <v>2015</v>
      </c>
      <c r="D1776" s="98">
        <v>0</v>
      </c>
    </row>
    <row r="1777" spans="1:4" hidden="1">
      <c r="A1777" s="4" t="s">
        <v>39</v>
      </c>
      <c r="B1777" s="4" t="s">
        <v>9</v>
      </c>
      <c r="C1777" s="4">
        <v>2016</v>
      </c>
      <c r="D1777" s="98">
        <v>0</v>
      </c>
    </row>
    <row r="1778" spans="1:4" hidden="1">
      <c r="A1778" s="4" t="s">
        <v>39</v>
      </c>
      <c r="B1778" s="4" t="s">
        <v>9</v>
      </c>
      <c r="C1778" s="4">
        <v>2017</v>
      </c>
      <c r="D1778" s="98">
        <v>0</v>
      </c>
    </row>
    <row r="1779" spans="1:4" hidden="1">
      <c r="A1779" s="4" t="s">
        <v>39</v>
      </c>
      <c r="B1779" s="4" t="s">
        <v>9</v>
      </c>
      <c r="C1779" s="4">
        <v>2018</v>
      </c>
      <c r="D1779" s="98">
        <v>0</v>
      </c>
    </row>
    <row r="1780" spans="1:4" hidden="1">
      <c r="A1780" s="4" t="s">
        <v>39</v>
      </c>
      <c r="B1780" s="4" t="s">
        <v>9</v>
      </c>
      <c r="C1780" s="4">
        <v>2019</v>
      </c>
      <c r="D1780" s="98">
        <v>0</v>
      </c>
    </row>
    <row r="1781" spans="1:4" hidden="1">
      <c r="A1781" s="4" t="s">
        <v>39</v>
      </c>
      <c r="B1781" s="4" t="s">
        <v>10</v>
      </c>
      <c r="C1781" s="4">
        <v>2014</v>
      </c>
      <c r="D1781" s="98">
        <v>164259709</v>
      </c>
    </row>
    <row r="1782" spans="1:4" hidden="1">
      <c r="A1782" s="4" t="s">
        <v>39</v>
      </c>
      <c r="B1782" s="4" t="s">
        <v>10</v>
      </c>
      <c r="C1782" s="4">
        <v>2015</v>
      </c>
      <c r="D1782" s="98">
        <v>162158312</v>
      </c>
    </row>
    <row r="1783" spans="1:4" hidden="1">
      <c r="A1783" s="4" t="s">
        <v>39</v>
      </c>
      <c r="B1783" s="4" t="s">
        <v>10</v>
      </c>
      <c r="C1783" s="4">
        <v>2016</v>
      </c>
      <c r="D1783" s="98">
        <v>159735957</v>
      </c>
    </row>
    <row r="1784" spans="1:4" hidden="1">
      <c r="A1784" s="4" t="s">
        <v>39</v>
      </c>
      <c r="B1784" s="4" t="s">
        <v>10</v>
      </c>
      <c r="C1784" s="4">
        <v>2017</v>
      </c>
      <c r="D1784" s="98">
        <v>106025949</v>
      </c>
    </row>
    <row r="1785" spans="1:4" hidden="1">
      <c r="A1785" s="4" t="s">
        <v>39</v>
      </c>
      <c r="B1785" s="4" t="s">
        <v>10</v>
      </c>
      <c r="C1785" s="4">
        <v>2018</v>
      </c>
      <c r="D1785" s="98">
        <v>61646859</v>
      </c>
    </row>
    <row r="1786" spans="1:4" hidden="1">
      <c r="A1786" s="4" t="s">
        <v>39</v>
      </c>
      <c r="B1786" s="4" t="s">
        <v>10</v>
      </c>
      <c r="C1786" s="4">
        <v>2019</v>
      </c>
      <c r="D1786" s="98">
        <v>60186461</v>
      </c>
    </row>
    <row r="1787" spans="1:4" hidden="1">
      <c r="A1787" s="4" t="s">
        <v>39</v>
      </c>
      <c r="B1787" s="4" t="s">
        <v>11</v>
      </c>
      <c r="C1787" s="4">
        <v>2014</v>
      </c>
      <c r="D1787" s="98">
        <v>0</v>
      </c>
    </row>
    <row r="1788" spans="1:4" hidden="1">
      <c r="A1788" s="4" t="s">
        <v>39</v>
      </c>
      <c r="B1788" s="4" t="s">
        <v>11</v>
      </c>
      <c r="C1788" s="4">
        <v>2015</v>
      </c>
      <c r="D1788" s="98">
        <v>0</v>
      </c>
    </row>
    <row r="1789" spans="1:4" hidden="1">
      <c r="A1789" s="4" t="s">
        <v>39</v>
      </c>
      <c r="B1789" s="4" t="s">
        <v>11</v>
      </c>
      <c r="C1789" s="4">
        <v>2016</v>
      </c>
      <c r="D1789" s="98">
        <v>0</v>
      </c>
    </row>
    <row r="1790" spans="1:4" hidden="1">
      <c r="A1790" s="4" t="s">
        <v>39</v>
      </c>
      <c r="B1790" s="4" t="s">
        <v>11</v>
      </c>
      <c r="C1790" s="4">
        <v>2017</v>
      </c>
      <c r="D1790" s="98">
        <v>0</v>
      </c>
    </row>
    <row r="1791" spans="1:4" hidden="1">
      <c r="A1791" s="4" t="s">
        <v>39</v>
      </c>
      <c r="B1791" s="4" t="s">
        <v>11</v>
      </c>
      <c r="C1791" s="4">
        <v>2018</v>
      </c>
      <c r="D1791" s="98">
        <v>0</v>
      </c>
    </row>
    <row r="1792" spans="1:4" hidden="1">
      <c r="A1792" s="4" t="s">
        <v>39</v>
      </c>
      <c r="B1792" s="4" t="s">
        <v>11</v>
      </c>
      <c r="C1792" s="4">
        <v>2019</v>
      </c>
      <c r="D1792" s="98">
        <v>0</v>
      </c>
    </row>
    <row r="1793" spans="1:5" hidden="1">
      <c r="A1793" s="4" t="s">
        <v>39</v>
      </c>
      <c r="B1793" s="4" t="s">
        <v>103</v>
      </c>
      <c r="C1793" s="4">
        <v>2014</v>
      </c>
      <c r="D1793" s="98">
        <v>69477949</v>
      </c>
      <c r="E1793" s="30"/>
    </row>
    <row r="1794" spans="1:5" hidden="1">
      <c r="A1794" s="4" t="s">
        <v>39</v>
      </c>
      <c r="B1794" s="4" t="s">
        <v>103</v>
      </c>
      <c r="C1794" s="4">
        <v>2015</v>
      </c>
      <c r="D1794" s="98">
        <v>38642596</v>
      </c>
    </row>
    <row r="1795" spans="1:5" hidden="1">
      <c r="A1795" s="4" t="s">
        <v>39</v>
      </c>
      <c r="B1795" s="4" t="s">
        <v>103</v>
      </c>
      <c r="C1795" s="4">
        <v>2016</v>
      </c>
      <c r="D1795" s="98">
        <v>5523693</v>
      </c>
    </row>
    <row r="1796" spans="1:5" hidden="1">
      <c r="A1796" s="4" t="s">
        <v>39</v>
      </c>
      <c r="B1796" s="4" t="s">
        <v>103</v>
      </c>
      <c r="C1796" s="4">
        <v>2017</v>
      </c>
      <c r="D1796" s="98">
        <v>8496594</v>
      </c>
    </row>
    <row r="1797" spans="1:5" hidden="1">
      <c r="A1797" s="4" t="s">
        <v>39</v>
      </c>
      <c r="B1797" s="4" t="s">
        <v>103</v>
      </c>
      <c r="C1797" s="4">
        <v>2018</v>
      </c>
      <c r="D1797" s="98">
        <v>15589515</v>
      </c>
    </row>
    <row r="1798" spans="1:5" hidden="1">
      <c r="A1798" s="4" t="s">
        <v>39</v>
      </c>
      <c r="B1798" s="4" t="s">
        <v>103</v>
      </c>
      <c r="C1798" s="4">
        <v>2019</v>
      </c>
      <c r="D1798" s="98">
        <v>27061397</v>
      </c>
    </row>
    <row r="1799" spans="1:5" hidden="1">
      <c r="A1799" s="4" t="s">
        <v>39</v>
      </c>
      <c r="B1799" s="4" t="s">
        <v>63</v>
      </c>
      <c r="C1799" s="4">
        <v>2014</v>
      </c>
      <c r="D1799" s="98">
        <v>0</v>
      </c>
    </row>
    <row r="1800" spans="1:5" hidden="1">
      <c r="A1800" s="4" t="s">
        <v>39</v>
      </c>
      <c r="B1800" s="4" t="s">
        <v>63</v>
      </c>
      <c r="C1800" s="4">
        <v>2015</v>
      </c>
      <c r="D1800" s="98">
        <v>-4773015</v>
      </c>
    </row>
    <row r="1801" spans="1:5" hidden="1">
      <c r="A1801" s="4" t="s">
        <v>39</v>
      </c>
      <c r="B1801" s="4" t="s">
        <v>63</v>
      </c>
      <c r="C1801" s="4">
        <v>2016</v>
      </c>
      <c r="D1801" s="98">
        <v>0</v>
      </c>
    </row>
    <row r="1802" spans="1:5" hidden="1">
      <c r="A1802" s="4" t="s">
        <v>39</v>
      </c>
      <c r="B1802" s="4" t="s">
        <v>63</v>
      </c>
      <c r="C1802" s="4">
        <v>2017</v>
      </c>
      <c r="D1802" s="98">
        <v>0</v>
      </c>
    </row>
    <row r="1803" spans="1:5" hidden="1">
      <c r="A1803" s="4" t="s">
        <v>39</v>
      </c>
      <c r="B1803" s="4" t="s">
        <v>63</v>
      </c>
      <c r="C1803" s="4">
        <v>2018</v>
      </c>
      <c r="D1803" s="98">
        <v>0</v>
      </c>
    </row>
    <row r="1804" spans="1:5" hidden="1">
      <c r="A1804" s="4" t="s">
        <v>39</v>
      </c>
      <c r="B1804" s="4" t="s">
        <v>63</v>
      </c>
      <c r="C1804" s="4">
        <v>2019</v>
      </c>
      <c r="D1804" s="98">
        <v>0</v>
      </c>
    </row>
    <row r="1805" spans="1:5" hidden="1">
      <c r="A1805" s="4" t="s">
        <v>40</v>
      </c>
      <c r="B1805" s="4" t="s">
        <v>0</v>
      </c>
      <c r="C1805" s="4">
        <v>2014</v>
      </c>
      <c r="D1805" s="98">
        <v>226457702</v>
      </c>
    </row>
    <row r="1806" spans="1:5" hidden="1">
      <c r="A1806" s="4" t="s">
        <v>40</v>
      </c>
      <c r="B1806" s="4" t="s">
        <v>0</v>
      </c>
      <c r="C1806" s="4">
        <v>2015</v>
      </c>
      <c r="D1806" s="98">
        <v>186033481</v>
      </c>
    </row>
    <row r="1807" spans="1:5" hidden="1">
      <c r="A1807" s="4" t="s">
        <v>40</v>
      </c>
      <c r="B1807" s="4" t="s">
        <v>0</v>
      </c>
      <c r="C1807" s="4">
        <v>2016</v>
      </c>
      <c r="D1807" s="98">
        <v>160131306</v>
      </c>
    </row>
    <row r="1808" spans="1:5" hidden="1">
      <c r="A1808" s="4" t="s">
        <v>40</v>
      </c>
      <c r="B1808" s="4" t="s">
        <v>0</v>
      </c>
      <c r="C1808" s="4">
        <v>2017</v>
      </c>
      <c r="D1808" s="98">
        <v>168320973</v>
      </c>
    </row>
    <row r="1809" spans="1:4" hidden="1">
      <c r="A1809" s="4" t="s">
        <v>40</v>
      </c>
      <c r="B1809" s="4" t="s">
        <v>0</v>
      </c>
      <c r="C1809" s="4">
        <v>2018</v>
      </c>
      <c r="D1809" s="98">
        <v>156802716</v>
      </c>
    </row>
    <row r="1810" spans="1:4" hidden="1">
      <c r="A1810" s="4" t="s">
        <v>40</v>
      </c>
      <c r="B1810" s="4" t="s">
        <v>0</v>
      </c>
      <c r="C1810" s="4">
        <v>2019</v>
      </c>
      <c r="D1810" s="98">
        <v>160193304</v>
      </c>
    </row>
    <row r="1811" spans="1:4" hidden="1">
      <c r="A1811" s="4" t="s">
        <v>40</v>
      </c>
      <c r="B1811" s="4" t="s">
        <v>1</v>
      </c>
      <c r="C1811" s="4">
        <v>2014</v>
      </c>
      <c r="D1811" s="98">
        <v>0</v>
      </c>
    </row>
    <row r="1812" spans="1:4" hidden="1">
      <c r="A1812" s="4" t="s">
        <v>40</v>
      </c>
      <c r="B1812" s="4" t="s">
        <v>1</v>
      </c>
      <c r="C1812" s="4">
        <v>2015</v>
      </c>
      <c r="D1812" s="98">
        <v>60136594</v>
      </c>
    </row>
    <row r="1813" spans="1:4" hidden="1">
      <c r="A1813" s="4" t="s">
        <v>40</v>
      </c>
      <c r="B1813" s="4" t="s">
        <v>1</v>
      </c>
      <c r="C1813" s="4">
        <v>2016</v>
      </c>
      <c r="D1813" s="98">
        <v>64791435</v>
      </c>
    </row>
    <row r="1814" spans="1:4" hidden="1">
      <c r="A1814" s="4" t="s">
        <v>40</v>
      </c>
      <c r="B1814" s="4" t="s">
        <v>1</v>
      </c>
      <c r="C1814" s="4">
        <v>2017</v>
      </c>
      <c r="D1814" s="99">
        <v>61787564</v>
      </c>
    </row>
    <row r="1815" spans="1:4" hidden="1">
      <c r="A1815" s="4" t="s">
        <v>40</v>
      </c>
      <c r="B1815" s="4" t="s">
        <v>1</v>
      </c>
      <c r="C1815" s="4">
        <v>2018</v>
      </c>
      <c r="D1815" s="98">
        <v>58392029</v>
      </c>
    </row>
    <row r="1816" spans="1:4" hidden="1">
      <c r="A1816" s="4" t="s">
        <v>40</v>
      </c>
      <c r="B1816" s="4" t="s">
        <v>1</v>
      </c>
      <c r="C1816" s="4">
        <v>2019</v>
      </c>
      <c r="D1816" s="98">
        <v>45533610</v>
      </c>
    </row>
    <row r="1817" spans="1:4" hidden="1">
      <c r="A1817" s="4" t="s">
        <v>40</v>
      </c>
      <c r="B1817" s="4" t="s">
        <v>2</v>
      </c>
      <c r="C1817" s="4">
        <v>2014</v>
      </c>
      <c r="D1817" s="98">
        <v>0</v>
      </c>
    </row>
    <row r="1818" spans="1:4" hidden="1">
      <c r="A1818" s="4" t="s">
        <v>40</v>
      </c>
      <c r="B1818" s="4" t="s">
        <v>2</v>
      </c>
      <c r="C1818" s="4">
        <v>2015</v>
      </c>
      <c r="D1818" s="98">
        <v>0</v>
      </c>
    </row>
    <row r="1819" spans="1:4" hidden="1">
      <c r="A1819" s="4" t="s">
        <v>40</v>
      </c>
      <c r="B1819" s="4" t="s">
        <v>2</v>
      </c>
      <c r="C1819" s="4">
        <v>2016</v>
      </c>
      <c r="D1819" s="98">
        <v>0</v>
      </c>
    </row>
    <row r="1820" spans="1:4" hidden="1">
      <c r="A1820" s="4" t="s">
        <v>40</v>
      </c>
      <c r="B1820" s="4" t="s">
        <v>2</v>
      </c>
      <c r="C1820" s="4">
        <v>2017</v>
      </c>
      <c r="D1820" s="98">
        <v>0</v>
      </c>
    </row>
    <row r="1821" spans="1:4" hidden="1">
      <c r="A1821" s="4" t="s">
        <v>40</v>
      </c>
      <c r="B1821" s="4" t="s">
        <v>2</v>
      </c>
      <c r="C1821" s="4">
        <v>2018</v>
      </c>
      <c r="D1821" s="98">
        <v>0</v>
      </c>
    </row>
    <row r="1822" spans="1:4" hidden="1">
      <c r="A1822" s="4" t="s">
        <v>40</v>
      </c>
      <c r="B1822" s="4" t="s">
        <v>2</v>
      </c>
      <c r="C1822" s="4">
        <v>2019</v>
      </c>
      <c r="D1822" s="98">
        <v>0</v>
      </c>
    </row>
    <row r="1823" spans="1:4" hidden="1">
      <c r="A1823" s="4" t="s">
        <v>40</v>
      </c>
      <c r="B1823" s="4" t="s">
        <v>3</v>
      </c>
      <c r="C1823" s="4">
        <v>2014</v>
      </c>
      <c r="D1823" s="98">
        <v>0</v>
      </c>
    </row>
    <row r="1824" spans="1:4" hidden="1">
      <c r="A1824" s="4" t="s">
        <v>40</v>
      </c>
      <c r="B1824" s="4" t="s">
        <v>3</v>
      </c>
      <c r="C1824" s="4">
        <v>2015</v>
      </c>
      <c r="D1824" s="98">
        <v>26267878</v>
      </c>
    </row>
    <row r="1825" spans="1:4" hidden="1">
      <c r="A1825" s="4" t="s">
        <v>40</v>
      </c>
      <c r="B1825" s="4" t="s">
        <v>3</v>
      </c>
      <c r="C1825" s="4">
        <v>2016</v>
      </c>
      <c r="D1825" s="98">
        <v>30303508</v>
      </c>
    </row>
    <row r="1826" spans="1:4" hidden="1">
      <c r="A1826" s="4" t="s">
        <v>40</v>
      </c>
      <c r="B1826" s="4" t="s">
        <v>3</v>
      </c>
      <c r="C1826" s="4">
        <v>2017</v>
      </c>
      <c r="D1826" s="98">
        <v>29362826</v>
      </c>
    </row>
    <row r="1827" spans="1:4" hidden="1">
      <c r="A1827" s="4" t="s">
        <v>40</v>
      </c>
      <c r="B1827" s="4" t="s">
        <v>3</v>
      </c>
      <c r="C1827" s="4">
        <v>2018</v>
      </c>
      <c r="D1827" s="98">
        <v>65856734</v>
      </c>
    </row>
    <row r="1828" spans="1:4" hidden="1">
      <c r="A1828" s="4" t="s">
        <v>40</v>
      </c>
      <c r="B1828" s="4" t="s">
        <v>3</v>
      </c>
      <c r="C1828" s="4">
        <v>2019</v>
      </c>
      <c r="D1828" s="98">
        <v>58897950</v>
      </c>
    </row>
    <row r="1829" spans="1:4" hidden="1">
      <c r="A1829" s="4" t="s">
        <v>40</v>
      </c>
      <c r="B1829" s="4" t="s">
        <v>4</v>
      </c>
      <c r="C1829" s="4">
        <v>2014</v>
      </c>
      <c r="D1829" s="98">
        <v>1440545</v>
      </c>
    </row>
    <row r="1830" spans="1:4" hidden="1">
      <c r="A1830" s="4" t="s">
        <v>40</v>
      </c>
      <c r="B1830" s="4" t="s">
        <v>4</v>
      </c>
      <c r="C1830" s="4">
        <v>2015</v>
      </c>
      <c r="D1830" s="98">
        <v>0</v>
      </c>
    </row>
    <row r="1831" spans="1:4" hidden="1">
      <c r="A1831" s="4" t="s">
        <v>40</v>
      </c>
      <c r="B1831" s="4" t="s">
        <v>4</v>
      </c>
      <c r="C1831" s="4">
        <v>2016</v>
      </c>
      <c r="D1831" s="98">
        <v>0</v>
      </c>
    </row>
    <row r="1832" spans="1:4" hidden="1">
      <c r="A1832" s="4" t="s">
        <v>40</v>
      </c>
      <c r="B1832" s="4" t="s">
        <v>4</v>
      </c>
      <c r="C1832" s="4">
        <v>2017</v>
      </c>
      <c r="D1832" s="98">
        <v>1462253</v>
      </c>
    </row>
    <row r="1833" spans="1:4" hidden="1">
      <c r="A1833" s="4" t="s">
        <v>40</v>
      </c>
      <c r="B1833" s="4" t="s">
        <v>4</v>
      </c>
      <c r="C1833" s="4">
        <v>2018</v>
      </c>
      <c r="D1833" s="98">
        <v>1000625</v>
      </c>
    </row>
    <row r="1834" spans="1:4" hidden="1">
      <c r="A1834" s="4" t="s">
        <v>40</v>
      </c>
      <c r="B1834" s="4" t="s">
        <v>4</v>
      </c>
      <c r="C1834" s="4">
        <v>2019</v>
      </c>
      <c r="D1834" s="98">
        <v>18143576</v>
      </c>
    </row>
    <row r="1835" spans="1:4" hidden="1">
      <c r="A1835" s="4" t="s">
        <v>40</v>
      </c>
      <c r="B1835" s="4" t="s">
        <v>7</v>
      </c>
      <c r="C1835" s="4">
        <v>2014</v>
      </c>
      <c r="D1835" s="98">
        <v>42112609</v>
      </c>
    </row>
    <row r="1836" spans="1:4" hidden="1">
      <c r="A1836" s="4" t="s">
        <v>40</v>
      </c>
      <c r="B1836" s="4" t="s">
        <v>7</v>
      </c>
      <c r="C1836" s="4">
        <v>2015</v>
      </c>
      <c r="D1836" s="98">
        <v>59678062</v>
      </c>
    </row>
    <row r="1837" spans="1:4" hidden="1">
      <c r="A1837" s="4" t="s">
        <v>40</v>
      </c>
      <c r="B1837" s="4" t="s">
        <v>7</v>
      </c>
      <c r="C1837" s="4">
        <v>2016</v>
      </c>
      <c r="D1837" s="98">
        <v>59155870</v>
      </c>
    </row>
    <row r="1838" spans="1:4" hidden="1">
      <c r="A1838" s="4" t="s">
        <v>40</v>
      </c>
      <c r="B1838" s="4" t="s">
        <v>7</v>
      </c>
      <c r="C1838" s="4">
        <v>2017</v>
      </c>
      <c r="D1838" s="98">
        <v>46940357</v>
      </c>
    </row>
    <row r="1839" spans="1:4" hidden="1">
      <c r="A1839" s="4" t="s">
        <v>40</v>
      </c>
      <c r="B1839" s="4" t="s">
        <v>7</v>
      </c>
      <c r="C1839" s="4">
        <v>2018</v>
      </c>
      <c r="D1839" s="98">
        <v>51544048</v>
      </c>
    </row>
    <row r="1840" spans="1:4" hidden="1">
      <c r="A1840" s="4" t="s">
        <v>40</v>
      </c>
      <c r="B1840" s="4" t="s">
        <v>7</v>
      </c>
      <c r="C1840" s="4">
        <v>2019</v>
      </c>
      <c r="D1840" s="98">
        <v>45997709</v>
      </c>
    </row>
    <row r="1841" spans="1:4" hidden="1">
      <c r="A1841" s="4" t="s">
        <v>40</v>
      </c>
      <c r="B1841" s="4" t="s">
        <v>8</v>
      </c>
      <c r="C1841" s="4">
        <v>2014</v>
      </c>
      <c r="D1841" s="98">
        <v>0</v>
      </c>
    </row>
    <row r="1842" spans="1:4" hidden="1">
      <c r="A1842" s="4" t="s">
        <v>40</v>
      </c>
      <c r="B1842" s="4" t="s">
        <v>8</v>
      </c>
      <c r="C1842" s="4">
        <v>2015</v>
      </c>
      <c r="D1842" s="98">
        <v>22215</v>
      </c>
    </row>
    <row r="1843" spans="1:4" hidden="1">
      <c r="A1843" s="4" t="s">
        <v>40</v>
      </c>
      <c r="B1843" s="4" t="s">
        <v>8</v>
      </c>
      <c r="C1843" s="4">
        <v>2016</v>
      </c>
      <c r="D1843" s="98">
        <v>41171</v>
      </c>
    </row>
    <row r="1844" spans="1:4" hidden="1">
      <c r="A1844" s="4" t="s">
        <v>40</v>
      </c>
      <c r="B1844" s="4" t="s">
        <v>8</v>
      </c>
      <c r="C1844" s="4">
        <v>2017</v>
      </c>
      <c r="D1844" s="98">
        <v>60500</v>
      </c>
    </row>
    <row r="1845" spans="1:4" hidden="1">
      <c r="A1845" s="4" t="s">
        <v>40</v>
      </c>
      <c r="B1845" s="4" t="s">
        <v>8</v>
      </c>
      <c r="C1845" s="4">
        <v>2018</v>
      </c>
      <c r="D1845" s="98">
        <v>258789</v>
      </c>
    </row>
    <row r="1846" spans="1:4" hidden="1">
      <c r="A1846" s="4" t="s">
        <v>40</v>
      </c>
      <c r="B1846" s="4" t="s">
        <v>8</v>
      </c>
      <c r="C1846" s="4">
        <v>2019</v>
      </c>
      <c r="D1846" s="98">
        <v>271612</v>
      </c>
    </row>
    <row r="1847" spans="1:4" hidden="1">
      <c r="A1847" s="4" t="s">
        <v>40</v>
      </c>
      <c r="B1847" s="4" t="s">
        <v>9</v>
      </c>
      <c r="C1847" s="4">
        <v>2014</v>
      </c>
      <c r="D1847" s="98">
        <v>19438058</v>
      </c>
    </row>
    <row r="1848" spans="1:4" hidden="1">
      <c r="A1848" s="4" t="s">
        <v>40</v>
      </c>
      <c r="B1848" s="4" t="s">
        <v>9</v>
      </c>
      <c r="C1848" s="4">
        <v>2015</v>
      </c>
      <c r="D1848" s="98">
        <v>0</v>
      </c>
    </row>
    <row r="1849" spans="1:4" hidden="1">
      <c r="A1849" s="4" t="s">
        <v>40</v>
      </c>
      <c r="B1849" s="4" t="s">
        <v>9</v>
      </c>
      <c r="C1849" s="4">
        <v>2016</v>
      </c>
      <c r="D1849" s="98">
        <v>0</v>
      </c>
    </row>
    <row r="1850" spans="1:4" hidden="1">
      <c r="A1850" s="4" t="s">
        <v>40</v>
      </c>
      <c r="B1850" s="4" t="s">
        <v>9</v>
      </c>
      <c r="C1850" s="4">
        <v>2017</v>
      </c>
      <c r="D1850" s="98">
        <v>0</v>
      </c>
    </row>
    <row r="1851" spans="1:4" hidden="1">
      <c r="A1851" s="4" t="s">
        <v>40</v>
      </c>
      <c r="B1851" s="4" t="s">
        <v>9</v>
      </c>
      <c r="C1851" s="4">
        <v>2018</v>
      </c>
      <c r="D1851" s="98">
        <v>0</v>
      </c>
    </row>
    <row r="1852" spans="1:4" hidden="1">
      <c r="A1852" s="4" t="s">
        <v>40</v>
      </c>
      <c r="B1852" s="4" t="s">
        <v>9</v>
      </c>
      <c r="C1852" s="4">
        <v>2019</v>
      </c>
      <c r="D1852" s="98">
        <v>0</v>
      </c>
    </row>
    <row r="1853" spans="1:4" hidden="1">
      <c r="A1853" s="4" t="s">
        <v>40</v>
      </c>
      <c r="B1853" s="4" t="s">
        <v>10</v>
      </c>
      <c r="C1853" s="4">
        <v>2014</v>
      </c>
      <c r="D1853" s="98">
        <v>0</v>
      </c>
    </row>
    <row r="1854" spans="1:4" hidden="1">
      <c r="A1854" s="4" t="s">
        <v>40</v>
      </c>
      <c r="B1854" s="4" t="s">
        <v>10</v>
      </c>
      <c r="C1854" s="4">
        <v>2015</v>
      </c>
      <c r="D1854" s="98">
        <v>25367304</v>
      </c>
    </row>
    <row r="1855" spans="1:4" hidden="1">
      <c r="A1855" s="4" t="s">
        <v>40</v>
      </c>
      <c r="B1855" s="4" t="s">
        <v>10</v>
      </c>
      <c r="C1855" s="4">
        <v>2016</v>
      </c>
      <c r="D1855" s="98">
        <v>27931235</v>
      </c>
    </row>
    <row r="1856" spans="1:4" hidden="1">
      <c r="A1856" s="4" t="s">
        <v>40</v>
      </c>
      <c r="B1856" s="4" t="s">
        <v>10</v>
      </c>
      <c r="C1856" s="4">
        <v>2017</v>
      </c>
      <c r="D1856" s="98">
        <v>30159642</v>
      </c>
    </row>
    <row r="1857" spans="1:5" hidden="1">
      <c r="A1857" s="4" t="s">
        <v>40</v>
      </c>
      <c r="B1857" s="4" t="s">
        <v>10</v>
      </c>
      <c r="C1857" s="4">
        <v>2018</v>
      </c>
      <c r="D1857" s="98">
        <v>40037499</v>
      </c>
    </row>
    <row r="1858" spans="1:5" hidden="1">
      <c r="A1858" s="4" t="s">
        <v>40</v>
      </c>
      <c r="B1858" s="4" t="s">
        <v>10</v>
      </c>
      <c r="C1858" s="4">
        <v>2019</v>
      </c>
      <c r="D1858" s="98">
        <v>36593213</v>
      </c>
    </row>
    <row r="1859" spans="1:5" hidden="1">
      <c r="A1859" s="4" t="s">
        <v>40</v>
      </c>
      <c r="B1859" s="4" t="s">
        <v>11</v>
      </c>
      <c r="C1859" s="4">
        <v>2014</v>
      </c>
      <c r="D1859" s="98">
        <v>0</v>
      </c>
    </row>
    <row r="1860" spans="1:5" hidden="1">
      <c r="A1860" s="4" t="s">
        <v>40</v>
      </c>
      <c r="B1860" s="4" t="s">
        <v>11</v>
      </c>
      <c r="C1860" s="4">
        <v>2015</v>
      </c>
      <c r="D1860" s="98">
        <v>0</v>
      </c>
    </row>
    <row r="1861" spans="1:5" hidden="1">
      <c r="A1861" s="4" t="s">
        <v>40</v>
      </c>
      <c r="B1861" s="4" t="s">
        <v>11</v>
      </c>
      <c r="C1861" s="4">
        <v>2016</v>
      </c>
      <c r="D1861" s="98">
        <v>0</v>
      </c>
    </row>
    <row r="1862" spans="1:5" hidden="1">
      <c r="A1862" s="4" t="s">
        <v>40</v>
      </c>
      <c r="B1862" s="4" t="s">
        <v>11</v>
      </c>
      <c r="C1862" s="4">
        <v>2017</v>
      </c>
      <c r="D1862" s="98">
        <v>0</v>
      </c>
    </row>
    <row r="1863" spans="1:5" hidden="1">
      <c r="A1863" s="4" t="s">
        <v>40</v>
      </c>
      <c r="B1863" s="4" t="s">
        <v>11</v>
      </c>
      <c r="C1863" s="4">
        <v>2018</v>
      </c>
      <c r="D1863" s="98">
        <v>0</v>
      </c>
    </row>
    <row r="1864" spans="1:5" hidden="1">
      <c r="A1864" s="4" t="s">
        <v>40</v>
      </c>
      <c r="B1864" s="4" t="s">
        <v>11</v>
      </c>
      <c r="C1864" s="4">
        <v>2019</v>
      </c>
      <c r="D1864" s="98">
        <v>0</v>
      </c>
    </row>
    <row r="1865" spans="1:5" hidden="1">
      <c r="A1865" s="4" t="s">
        <v>40</v>
      </c>
      <c r="B1865" s="4" t="s">
        <v>103</v>
      </c>
      <c r="C1865" s="4">
        <v>2014</v>
      </c>
      <c r="D1865" s="98">
        <v>64533080</v>
      </c>
      <c r="E1865" s="30"/>
    </row>
    <row r="1866" spans="1:5" hidden="1">
      <c r="A1866" s="4" t="s">
        <v>40</v>
      </c>
      <c r="B1866" s="4" t="s">
        <v>103</v>
      </c>
      <c r="C1866" s="4">
        <v>2015</v>
      </c>
      <c r="D1866" s="98">
        <v>60018346</v>
      </c>
    </row>
    <row r="1867" spans="1:5" hidden="1">
      <c r="A1867" s="4" t="s">
        <v>40</v>
      </c>
      <c r="B1867" s="4" t="s">
        <v>103</v>
      </c>
      <c r="C1867" s="4">
        <v>2016</v>
      </c>
      <c r="D1867" s="98">
        <v>27764048</v>
      </c>
    </row>
    <row r="1868" spans="1:5" hidden="1">
      <c r="A1868" s="4" t="s">
        <v>40</v>
      </c>
      <c r="B1868" s="4" t="s">
        <v>103</v>
      </c>
      <c r="C1868" s="4">
        <v>2017</v>
      </c>
      <c r="D1868" s="98">
        <v>34908480</v>
      </c>
    </row>
    <row r="1869" spans="1:5" hidden="1">
      <c r="A1869" s="4" t="s">
        <v>40</v>
      </c>
      <c r="B1869" s="4" t="s">
        <v>103</v>
      </c>
      <c r="C1869" s="4">
        <v>2018</v>
      </c>
      <c r="D1869" s="98">
        <v>42864127</v>
      </c>
    </row>
    <row r="1870" spans="1:5" hidden="1">
      <c r="A1870" s="4" t="s">
        <v>40</v>
      </c>
      <c r="B1870" s="4" t="s">
        <v>103</v>
      </c>
      <c r="C1870" s="4">
        <v>2019</v>
      </c>
      <c r="D1870" s="98">
        <v>40700721</v>
      </c>
    </row>
    <row r="1871" spans="1:5" hidden="1">
      <c r="A1871" s="4" t="s">
        <v>40</v>
      </c>
      <c r="B1871" s="4" t="s">
        <v>63</v>
      </c>
      <c r="C1871" s="4">
        <v>2014</v>
      </c>
      <c r="D1871" s="98">
        <v>-11237447</v>
      </c>
    </row>
    <row r="1872" spans="1:5" hidden="1">
      <c r="A1872" s="4" t="s">
        <v>40</v>
      </c>
      <c r="B1872" s="4" t="s">
        <v>63</v>
      </c>
      <c r="C1872" s="4">
        <v>2015</v>
      </c>
      <c r="D1872" s="98">
        <v>1437894</v>
      </c>
    </row>
    <row r="1873" spans="1:4" hidden="1">
      <c r="A1873" s="4" t="s">
        <v>40</v>
      </c>
      <c r="B1873" s="4" t="s">
        <v>63</v>
      </c>
      <c r="C1873" s="4">
        <v>2016</v>
      </c>
      <c r="D1873" s="98">
        <v>2878773</v>
      </c>
    </row>
    <row r="1874" spans="1:4" hidden="1">
      <c r="A1874" s="4" t="s">
        <v>40</v>
      </c>
      <c r="B1874" s="4" t="s">
        <v>63</v>
      </c>
      <c r="C1874" s="4">
        <v>2017</v>
      </c>
      <c r="D1874" s="98">
        <v>3903206</v>
      </c>
    </row>
    <row r="1875" spans="1:4" hidden="1">
      <c r="A1875" s="4" t="s">
        <v>40</v>
      </c>
      <c r="B1875" s="4" t="s">
        <v>63</v>
      </c>
      <c r="C1875" s="4">
        <v>2018</v>
      </c>
      <c r="D1875" s="98">
        <v>1686005</v>
      </c>
    </row>
    <row r="1876" spans="1:4" hidden="1">
      <c r="A1876" s="4" t="s">
        <v>40</v>
      </c>
      <c r="B1876" s="4" t="s">
        <v>63</v>
      </c>
      <c r="C1876" s="4">
        <v>2019</v>
      </c>
      <c r="D1876" s="98">
        <v>2507503</v>
      </c>
    </row>
    <row r="1877" spans="1:4" hidden="1">
      <c r="A1877" s="4" t="s">
        <v>37</v>
      </c>
      <c r="B1877" s="4" t="s">
        <v>0</v>
      </c>
      <c r="C1877" s="4">
        <v>2014</v>
      </c>
      <c r="D1877" s="98">
        <v>1608331698</v>
      </c>
    </row>
    <row r="1878" spans="1:4" hidden="1">
      <c r="A1878" s="4" t="s">
        <v>37</v>
      </c>
      <c r="B1878" s="4" t="s">
        <v>0</v>
      </c>
      <c r="C1878" s="4">
        <v>2015</v>
      </c>
      <c r="D1878" s="98">
        <v>1906174399</v>
      </c>
    </row>
    <row r="1879" spans="1:4" hidden="1">
      <c r="A1879" s="4" t="s">
        <v>37</v>
      </c>
      <c r="B1879" s="4" t="s">
        <v>0</v>
      </c>
      <c r="C1879" s="4">
        <v>2016</v>
      </c>
      <c r="D1879" s="98">
        <v>1559679619</v>
      </c>
    </row>
    <row r="1880" spans="1:4" hidden="1">
      <c r="A1880" s="4" t="s">
        <v>37</v>
      </c>
      <c r="B1880" s="4" t="s">
        <v>0</v>
      </c>
      <c r="C1880" s="4">
        <v>2017</v>
      </c>
      <c r="D1880" s="98">
        <v>1542856084</v>
      </c>
    </row>
    <row r="1881" spans="1:4" hidden="1">
      <c r="A1881" s="4" t="s">
        <v>37</v>
      </c>
      <c r="B1881" s="4" t="s">
        <v>0</v>
      </c>
      <c r="C1881" s="4">
        <v>2018</v>
      </c>
      <c r="D1881" s="98">
        <v>1484134034</v>
      </c>
    </row>
    <row r="1882" spans="1:4" hidden="1">
      <c r="A1882" s="4" t="s">
        <v>37</v>
      </c>
      <c r="B1882" s="4" t="s">
        <v>0</v>
      </c>
      <c r="C1882" s="4">
        <v>2019</v>
      </c>
      <c r="D1882" s="98">
        <v>1385341106</v>
      </c>
    </row>
    <row r="1883" spans="1:4" hidden="1">
      <c r="A1883" s="4" t="s">
        <v>37</v>
      </c>
      <c r="B1883" s="4" t="s">
        <v>1</v>
      </c>
      <c r="C1883" s="4">
        <v>2014</v>
      </c>
      <c r="D1883" s="98">
        <v>393354029</v>
      </c>
    </row>
    <row r="1884" spans="1:4" hidden="1">
      <c r="A1884" s="4" t="s">
        <v>37</v>
      </c>
      <c r="B1884" s="4" t="s">
        <v>1</v>
      </c>
      <c r="C1884" s="4">
        <v>2015</v>
      </c>
      <c r="D1884" s="98">
        <v>405910901</v>
      </c>
    </row>
    <row r="1885" spans="1:4" hidden="1">
      <c r="A1885" s="4" t="s">
        <v>37</v>
      </c>
      <c r="B1885" s="4" t="s">
        <v>1</v>
      </c>
      <c r="C1885" s="4">
        <v>2016</v>
      </c>
      <c r="D1885" s="98">
        <v>454084884</v>
      </c>
    </row>
    <row r="1886" spans="1:4" hidden="1">
      <c r="A1886" s="4" t="s">
        <v>37</v>
      </c>
      <c r="B1886" s="4" t="s">
        <v>1</v>
      </c>
      <c r="C1886" s="4">
        <v>2017</v>
      </c>
      <c r="D1886" s="98">
        <v>495856001</v>
      </c>
    </row>
    <row r="1887" spans="1:4" hidden="1">
      <c r="A1887" s="4" t="s">
        <v>37</v>
      </c>
      <c r="B1887" s="4" t="s">
        <v>1</v>
      </c>
      <c r="C1887" s="4">
        <v>2018</v>
      </c>
      <c r="D1887" s="98">
        <v>331609885</v>
      </c>
    </row>
    <row r="1888" spans="1:4" hidden="1">
      <c r="A1888" s="4" t="s">
        <v>37</v>
      </c>
      <c r="B1888" s="4" t="s">
        <v>1</v>
      </c>
      <c r="C1888" s="4">
        <v>2019</v>
      </c>
      <c r="D1888" s="98">
        <v>309757115</v>
      </c>
    </row>
    <row r="1889" spans="1:4" hidden="1">
      <c r="A1889" s="4" t="s">
        <v>37</v>
      </c>
      <c r="B1889" s="4" t="s">
        <v>2</v>
      </c>
      <c r="C1889" s="4">
        <v>2014</v>
      </c>
      <c r="D1889" s="98">
        <v>0</v>
      </c>
    </row>
    <row r="1890" spans="1:4" hidden="1">
      <c r="A1890" s="4" t="s">
        <v>37</v>
      </c>
      <c r="B1890" s="4" t="s">
        <v>2</v>
      </c>
      <c r="C1890" s="4">
        <v>2015</v>
      </c>
      <c r="D1890" s="98">
        <v>0</v>
      </c>
    </row>
    <row r="1891" spans="1:4" hidden="1">
      <c r="A1891" s="4" t="s">
        <v>37</v>
      </c>
      <c r="B1891" s="4" t="s">
        <v>2</v>
      </c>
      <c r="C1891" s="4">
        <v>2016</v>
      </c>
      <c r="D1891" s="98">
        <v>0</v>
      </c>
    </row>
    <row r="1892" spans="1:4" hidden="1">
      <c r="A1892" s="4" t="s">
        <v>37</v>
      </c>
      <c r="B1892" s="4" t="s">
        <v>2</v>
      </c>
      <c r="C1892" s="4">
        <v>2017</v>
      </c>
      <c r="D1892" s="98">
        <v>0</v>
      </c>
    </row>
    <row r="1893" spans="1:4" hidden="1">
      <c r="A1893" s="4" t="s">
        <v>37</v>
      </c>
      <c r="B1893" s="4" t="s">
        <v>2</v>
      </c>
      <c r="C1893" s="4">
        <v>2018</v>
      </c>
      <c r="D1893" s="98">
        <v>0</v>
      </c>
    </row>
    <row r="1894" spans="1:4" hidden="1">
      <c r="A1894" s="4" t="s">
        <v>37</v>
      </c>
      <c r="B1894" s="4" t="s">
        <v>2</v>
      </c>
      <c r="C1894" s="4">
        <v>2019</v>
      </c>
      <c r="D1894" s="98">
        <v>0</v>
      </c>
    </row>
    <row r="1895" spans="1:4" hidden="1">
      <c r="A1895" s="4" t="s">
        <v>37</v>
      </c>
      <c r="B1895" s="4" t="s">
        <v>3</v>
      </c>
      <c r="C1895" s="4">
        <v>2014</v>
      </c>
      <c r="D1895" s="98">
        <v>0</v>
      </c>
    </row>
    <row r="1896" spans="1:4" hidden="1">
      <c r="A1896" s="4" t="s">
        <v>37</v>
      </c>
      <c r="B1896" s="4" t="s">
        <v>3</v>
      </c>
      <c r="C1896" s="4">
        <v>2015</v>
      </c>
      <c r="D1896" s="98">
        <v>0</v>
      </c>
    </row>
    <row r="1897" spans="1:4" hidden="1">
      <c r="A1897" s="4" t="s">
        <v>37</v>
      </c>
      <c r="B1897" s="4" t="s">
        <v>3</v>
      </c>
      <c r="C1897" s="4">
        <v>2016</v>
      </c>
      <c r="D1897" s="98">
        <v>202184485</v>
      </c>
    </row>
    <row r="1898" spans="1:4" hidden="1">
      <c r="A1898" s="4" t="s">
        <v>37</v>
      </c>
      <c r="B1898" s="4" t="s">
        <v>3</v>
      </c>
      <c r="C1898" s="4">
        <v>2017</v>
      </c>
      <c r="D1898" s="98">
        <v>186799753</v>
      </c>
    </row>
    <row r="1899" spans="1:4" hidden="1">
      <c r="A1899" s="4" t="s">
        <v>37</v>
      </c>
      <c r="B1899" s="4" t="s">
        <v>3</v>
      </c>
      <c r="C1899" s="4">
        <v>2018</v>
      </c>
      <c r="D1899" s="98">
        <v>154931400</v>
      </c>
    </row>
    <row r="1900" spans="1:4" hidden="1">
      <c r="A1900" s="4" t="s">
        <v>37</v>
      </c>
      <c r="B1900" s="4" t="s">
        <v>3</v>
      </c>
      <c r="C1900" s="4">
        <v>2019</v>
      </c>
      <c r="D1900" s="98">
        <v>152617797</v>
      </c>
    </row>
    <row r="1901" spans="1:4" hidden="1">
      <c r="A1901" s="4" t="s">
        <v>37</v>
      </c>
      <c r="B1901" s="4" t="s">
        <v>4</v>
      </c>
      <c r="C1901" s="4">
        <v>2014</v>
      </c>
      <c r="D1901" s="98">
        <v>14933084</v>
      </c>
    </row>
    <row r="1902" spans="1:4" hidden="1">
      <c r="A1902" s="4" t="s">
        <v>37</v>
      </c>
      <c r="B1902" s="4" t="s">
        <v>4</v>
      </c>
      <c r="C1902" s="4">
        <v>2015</v>
      </c>
      <c r="D1902" s="98">
        <v>1139835</v>
      </c>
    </row>
    <row r="1903" spans="1:4" hidden="1">
      <c r="A1903" s="4" t="s">
        <v>37</v>
      </c>
      <c r="B1903" s="4" t="s">
        <v>4</v>
      </c>
      <c r="C1903" s="4">
        <v>2016</v>
      </c>
      <c r="D1903" s="98">
        <v>1148133</v>
      </c>
    </row>
    <row r="1904" spans="1:4" hidden="1">
      <c r="A1904" s="4" t="s">
        <v>37</v>
      </c>
      <c r="B1904" s="4" t="s">
        <v>4</v>
      </c>
      <c r="C1904" s="4">
        <v>2017</v>
      </c>
      <c r="D1904" s="98">
        <v>14079737</v>
      </c>
    </row>
    <row r="1905" spans="1:4" hidden="1">
      <c r="A1905" s="4" t="s">
        <v>37</v>
      </c>
      <c r="B1905" s="4" t="s">
        <v>4</v>
      </c>
      <c r="C1905" s="4">
        <v>2018</v>
      </c>
      <c r="D1905" s="98">
        <v>380673</v>
      </c>
    </row>
    <row r="1906" spans="1:4" hidden="1">
      <c r="A1906" s="4" t="s">
        <v>37</v>
      </c>
      <c r="B1906" s="4" t="s">
        <v>4</v>
      </c>
      <c r="C1906" s="4">
        <v>2019</v>
      </c>
      <c r="D1906" s="98">
        <v>772426</v>
      </c>
    </row>
    <row r="1907" spans="1:4" hidden="1">
      <c r="A1907" s="4" t="s">
        <v>37</v>
      </c>
      <c r="B1907" s="4" t="s">
        <v>7</v>
      </c>
      <c r="C1907" s="4">
        <v>2014</v>
      </c>
      <c r="D1907" s="98">
        <v>402486464</v>
      </c>
    </row>
    <row r="1908" spans="1:4" hidden="1">
      <c r="A1908" s="4" t="s">
        <v>37</v>
      </c>
      <c r="B1908" s="4" t="s">
        <v>7</v>
      </c>
      <c r="C1908" s="4">
        <v>2015</v>
      </c>
      <c r="D1908" s="98">
        <v>387380617</v>
      </c>
    </row>
    <row r="1909" spans="1:4" hidden="1">
      <c r="A1909" s="4" t="s">
        <v>37</v>
      </c>
      <c r="B1909" s="4" t="s">
        <v>7</v>
      </c>
      <c r="C1909" s="4">
        <v>2016</v>
      </c>
      <c r="D1909" s="98">
        <v>432722877</v>
      </c>
    </row>
    <row r="1910" spans="1:4" hidden="1">
      <c r="A1910" s="4" t="s">
        <v>37</v>
      </c>
      <c r="B1910" s="4" t="s">
        <v>7</v>
      </c>
      <c r="C1910" s="4">
        <v>2017</v>
      </c>
      <c r="D1910" s="98">
        <v>483915241</v>
      </c>
    </row>
    <row r="1911" spans="1:4" hidden="1">
      <c r="A1911" s="4" t="s">
        <v>37</v>
      </c>
      <c r="B1911" s="4" t="s">
        <v>7</v>
      </c>
      <c r="C1911" s="4">
        <v>2018</v>
      </c>
      <c r="D1911" s="98">
        <v>335766960</v>
      </c>
    </row>
    <row r="1912" spans="1:4" hidden="1">
      <c r="A1912" s="4" t="s">
        <v>37</v>
      </c>
      <c r="B1912" s="4" t="s">
        <v>7</v>
      </c>
      <c r="C1912" s="4">
        <v>2019</v>
      </c>
      <c r="D1912" s="98">
        <v>318634918</v>
      </c>
    </row>
    <row r="1913" spans="1:4" hidden="1">
      <c r="A1913" s="4" t="s">
        <v>37</v>
      </c>
      <c r="B1913" s="4" t="s">
        <v>8</v>
      </c>
      <c r="C1913" s="4">
        <v>2014</v>
      </c>
      <c r="D1913" s="98">
        <v>0</v>
      </c>
    </row>
    <row r="1914" spans="1:4" hidden="1">
      <c r="A1914" s="4" t="s">
        <v>37</v>
      </c>
      <c r="B1914" s="4" t="s">
        <v>8</v>
      </c>
      <c r="C1914" s="4">
        <v>2015</v>
      </c>
      <c r="D1914" s="98">
        <v>0</v>
      </c>
    </row>
    <row r="1915" spans="1:4" hidden="1">
      <c r="A1915" s="4" t="s">
        <v>37</v>
      </c>
      <c r="B1915" s="4" t="s">
        <v>8</v>
      </c>
      <c r="C1915" s="4">
        <v>2016</v>
      </c>
      <c r="D1915" s="98">
        <v>496414</v>
      </c>
    </row>
    <row r="1916" spans="1:4" hidden="1">
      <c r="A1916" s="4" t="s">
        <v>37</v>
      </c>
      <c r="B1916" s="4" t="s">
        <v>8</v>
      </c>
      <c r="C1916" s="4">
        <v>2017</v>
      </c>
      <c r="D1916" s="98">
        <v>354099</v>
      </c>
    </row>
    <row r="1917" spans="1:4" hidden="1">
      <c r="A1917" s="4" t="s">
        <v>37</v>
      </c>
      <c r="B1917" s="4" t="s">
        <v>8</v>
      </c>
      <c r="C1917" s="4">
        <v>2018</v>
      </c>
      <c r="D1917" s="98">
        <v>330408</v>
      </c>
    </row>
    <row r="1918" spans="1:4" hidden="1">
      <c r="A1918" s="4" t="s">
        <v>37</v>
      </c>
      <c r="B1918" s="4" t="s">
        <v>8</v>
      </c>
      <c r="C1918" s="4">
        <v>2019</v>
      </c>
      <c r="D1918" s="98">
        <v>442601</v>
      </c>
    </row>
    <row r="1919" spans="1:4" hidden="1">
      <c r="A1919" s="4" t="s">
        <v>37</v>
      </c>
      <c r="B1919" s="4" t="s">
        <v>9</v>
      </c>
      <c r="C1919" s="4">
        <v>2014</v>
      </c>
      <c r="D1919" s="98">
        <v>1698987</v>
      </c>
    </row>
    <row r="1920" spans="1:4" hidden="1">
      <c r="A1920" s="4" t="s">
        <v>37</v>
      </c>
      <c r="B1920" s="4" t="s">
        <v>9</v>
      </c>
      <c r="C1920" s="4">
        <v>2015</v>
      </c>
      <c r="D1920" s="98">
        <v>344375</v>
      </c>
    </row>
    <row r="1921" spans="1:4" hidden="1">
      <c r="A1921" s="4" t="s">
        <v>37</v>
      </c>
      <c r="B1921" s="4" t="s">
        <v>9</v>
      </c>
      <c r="C1921" s="4">
        <v>2016</v>
      </c>
      <c r="D1921" s="98">
        <v>351944</v>
      </c>
    </row>
    <row r="1922" spans="1:4" hidden="1">
      <c r="A1922" s="4" t="s">
        <v>37</v>
      </c>
      <c r="B1922" s="4" t="s">
        <v>9</v>
      </c>
      <c r="C1922" s="4">
        <v>2017</v>
      </c>
      <c r="D1922" s="98">
        <v>357061</v>
      </c>
    </row>
    <row r="1923" spans="1:4" hidden="1">
      <c r="A1923" s="4" t="s">
        <v>37</v>
      </c>
      <c r="B1923" s="4" t="s">
        <v>9</v>
      </c>
      <c r="C1923" s="4">
        <v>2018</v>
      </c>
      <c r="D1923" s="98">
        <v>416606</v>
      </c>
    </row>
    <row r="1924" spans="1:4" hidden="1">
      <c r="A1924" s="4" t="s">
        <v>37</v>
      </c>
      <c r="B1924" s="4" t="s">
        <v>9</v>
      </c>
      <c r="C1924" s="4">
        <v>2019</v>
      </c>
      <c r="D1924" s="98">
        <v>312915</v>
      </c>
    </row>
    <row r="1925" spans="1:4" hidden="1">
      <c r="A1925" s="4" t="s">
        <v>37</v>
      </c>
      <c r="B1925" s="4" t="s">
        <v>10</v>
      </c>
      <c r="C1925" s="4">
        <v>2014</v>
      </c>
      <c r="D1925" s="98">
        <v>0</v>
      </c>
    </row>
    <row r="1926" spans="1:4" hidden="1">
      <c r="A1926" s="4" t="s">
        <v>37</v>
      </c>
      <c r="B1926" s="4" t="s">
        <v>10</v>
      </c>
      <c r="C1926" s="4">
        <v>2015</v>
      </c>
      <c r="D1926" s="98">
        <v>0</v>
      </c>
    </row>
    <row r="1927" spans="1:4" hidden="1">
      <c r="A1927" s="4" t="s">
        <v>37</v>
      </c>
      <c r="B1927" s="4" t="s">
        <v>10</v>
      </c>
      <c r="C1927" s="4">
        <v>2016</v>
      </c>
      <c r="D1927" s="98">
        <v>187078397</v>
      </c>
    </row>
    <row r="1928" spans="1:4" hidden="1">
      <c r="A1928" s="4" t="s">
        <v>37</v>
      </c>
      <c r="B1928" s="4" t="s">
        <v>10</v>
      </c>
      <c r="C1928" s="4">
        <v>2017</v>
      </c>
      <c r="D1928" s="98">
        <v>177477847</v>
      </c>
    </row>
    <row r="1929" spans="1:4" hidden="1">
      <c r="A1929" s="4" t="s">
        <v>37</v>
      </c>
      <c r="B1929" s="4" t="s">
        <v>10</v>
      </c>
      <c r="C1929" s="4">
        <v>2018</v>
      </c>
      <c r="D1929" s="98">
        <v>172084187</v>
      </c>
    </row>
    <row r="1930" spans="1:4" hidden="1">
      <c r="A1930" s="4" t="s">
        <v>37</v>
      </c>
      <c r="B1930" s="4" t="s">
        <v>10</v>
      </c>
      <c r="C1930" s="4">
        <v>2019</v>
      </c>
      <c r="D1930" s="98">
        <v>160963790</v>
      </c>
    </row>
    <row r="1931" spans="1:4" hidden="1">
      <c r="A1931" s="4" t="s">
        <v>37</v>
      </c>
      <c r="B1931" s="4" t="s">
        <v>11</v>
      </c>
      <c r="C1931" s="4">
        <v>2014</v>
      </c>
      <c r="D1931" s="98">
        <v>0</v>
      </c>
    </row>
    <row r="1932" spans="1:4" hidden="1">
      <c r="A1932" s="4" t="s">
        <v>37</v>
      </c>
      <c r="B1932" s="4" t="s">
        <v>11</v>
      </c>
      <c r="C1932" s="4">
        <v>2015</v>
      </c>
      <c r="D1932" s="98">
        <v>0</v>
      </c>
    </row>
    <row r="1933" spans="1:4" hidden="1">
      <c r="A1933" s="4" t="s">
        <v>37</v>
      </c>
      <c r="B1933" s="4" t="s">
        <v>11</v>
      </c>
      <c r="C1933" s="4">
        <v>2016</v>
      </c>
      <c r="D1933" s="98">
        <v>0</v>
      </c>
    </row>
    <row r="1934" spans="1:4" hidden="1">
      <c r="A1934" s="4" t="s">
        <v>37</v>
      </c>
      <c r="B1934" s="4" t="s">
        <v>11</v>
      </c>
      <c r="C1934" s="4">
        <v>2017</v>
      </c>
      <c r="D1934" s="98">
        <v>0</v>
      </c>
    </row>
    <row r="1935" spans="1:4" hidden="1">
      <c r="A1935" s="4" t="s">
        <v>37</v>
      </c>
      <c r="B1935" s="4" t="s">
        <v>11</v>
      </c>
      <c r="C1935" s="4">
        <v>2018</v>
      </c>
      <c r="D1935" s="98">
        <v>0</v>
      </c>
    </row>
    <row r="1936" spans="1:4" hidden="1">
      <c r="A1936" s="4" t="s">
        <v>37</v>
      </c>
      <c r="B1936" s="4" t="s">
        <v>11</v>
      </c>
      <c r="C1936" s="4">
        <v>2019</v>
      </c>
      <c r="D1936" s="98">
        <v>0</v>
      </c>
    </row>
    <row r="1937" spans="1:5" hidden="1">
      <c r="A1937" s="4" t="s">
        <v>37</v>
      </c>
      <c r="B1937" s="4" t="s">
        <v>103</v>
      </c>
      <c r="C1937" s="4">
        <v>2014</v>
      </c>
      <c r="D1937" s="98">
        <v>153362687</v>
      </c>
      <c r="E1937" s="30"/>
    </row>
    <row r="1938" spans="1:5" hidden="1">
      <c r="A1938" s="4" t="s">
        <v>37</v>
      </c>
      <c r="B1938" s="4" t="s">
        <v>103</v>
      </c>
      <c r="C1938" s="4">
        <v>2015</v>
      </c>
      <c r="D1938" s="98">
        <v>179119996</v>
      </c>
    </row>
    <row r="1939" spans="1:5" hidden="1">
      <c r="A1939" s="4" t="s">
        <v>37</v>
      </c>
      <c r="B1939" s="4" t="s">
        <v>103</v>
      </c>
      <c r="C1939" s="4">
        <v>2016</v>
      </c>
      <c r="D1939" s="98">
        <v>132214556</v>
      </c>
    </row>
    <row r="1940" spans="1:5" hidden="1">
      <c r="A1940" s="4" t="s">
        <v>37</v>
      </c>
      <c r="B1940" s="4" t="s">
        <v>103</v>
      </c>
      <c r="C1940" s="4">
        <v>2017</v>
      </c>
      <c r="D1940" s="98">
        <v>136475729</v>
      </c>
    </row>
    <row r="1941" spans="1:5" hidden="1">
      <c r="A1941" s="4" t="s">
        <v>37</v>
      </c>
      <c r="B1941" s="4" t="s">
        <v>103</v>
      </c>
      <c r="C1941" s="4">
        <v>2018</v>
      </c>
      <c r="D1941" s="98">
        <v>151188235</v>
      </c>
    </row>
    <row r="1942" spans="1:5" hidden="1">
      <c r="A1942" s="4" t="s">
        <v>37</v>
      </c>
      <c r="B1942" s="4" t="s">
        <v>103</v>
      </c>
      <c r="C1942" s="4">
        <v>2019</v>
      </c>
      <c r="D1942" s="98">
        <v>139366577</v>
      </c>
    </row>
    <row r="1943" spans="1:5" hidden="1">
      <c r="A1943" s="4" t="s">
        <v>37</v>
      </c>
      <c r="B1943" s="4" t="s">
        <v>63</v>
      </c>
      <c r="C1943" s="4">
        <v>2014</v>
      </c>
      <c r="D1943" s="98">
        <v>227500000</v>
      </c>
    </row>
    <row r="1944" spans="1:5" hidden="1">
      <c r="A1944" s="4" t="s">
        <v>37</v>
      </c>
      <c r="B1944" s="4" t="s">
        <v>63</v>
      </c>
      <c r="C1944" s="4">
        <v>2015</v>
      </c>
      <c r="D1944" s="98">
        <v>203800000</v>
      </c>
    </row>
    <row r="1945" spans="1:5" hidden="1">
      <c r="A1945" s="4" t="s">
        <v>37</v>
      </c>
      <c r="B1945" s="4" t="s">
        <v>63</v>
      </c>
      <c r="C1945" s="4">
        <v>2016</v>
      </c>
      <c r="D1945" s="98">
        <v>0</v>
      </c>
    </row>
    <row r="1946" spans="1:5" hidden="1">
      <c r="A1946" s="4" t="s">
        <v>37</v>
      </c>
      <c r="B1946" s="4" t="s">
        <v>63</v>
      </c>
      <c r="C1946" s="4">
        <v>2017</v>
      </c>
      <c r="D1946" s="98">
        <v>0</v>
      </c>
    </row>
    <row r="1947" spans="1:5" hidden="1">
      <c r="A1947" s="4" t="s">
        <v>37</v>
      </c>
      <c r="B1947" s="4" t="s">
        <v>63</v>
      </c>
      <c r="C1947" s="4">
        <v>2018</v>
      </c>
      <c r="D1947" s="98">
        <v>0</v>
      </c>
    </row>
    <row r="1948" spans="1:5" hidden="1">
      <c r="A1948" s="4" t="s">
        <v>37</v>
      </c>
      <c r="B1948" s="4" t="s">
        <v>63</v>
      </c>
      <c r="C1948" s="4">
        <v>2019</v>
      </c>
      <c r="D1948" s="98">
        <v>0</v>
      </c>
    </row>
    <row r="1949" spans="1:5" hidden="1">
      <c r="A1949" s="4" t="s">
        <v>38</v>
      </c>
      <c r="B1949" s="4" t="s">
        <v>0</v>
      </c>
      <c r="C1949" s="4">
        <v>2014</v>
      </c>
      <c r="D1949" s="98">
        <v>1533213700</v>
      </c>
    </row>
    <row r="1950" spans="1:5" hidden="1">
      <c r="A1950" s="4" t="s">
        <v>38</v>
      </c>
      <c r="B1950" s="4" t="s">
        <v>0</v>
      </c>
      <c r="C1950" s="4">
        <v>2015</v>
      </c>
      <c r="D1950" s="98">
        <v>1772686338</v>
      </c>
    </row>
    <row r="1951" spans="1:5" hidden="1">
      <c r="A1951" s="4" t="s">
        <v>38</v>
      </c>
      <c r="B1951" s="4" t="s">
        <v>0</v>
      </c>
      <c r="C1951" s="4">
        <v>2016</v>
      </c>
      <c r="D1951" s="98">
        <v>1447653419</v>
      </c>
    </row>
    <row r="1952" spans="1:5" hidden="1">
      <c r="A1952" s="4" t="s">
        <v>38</v>
      </c>
      <c r="B1952" s="4" t="s">
        <v>0</v>
      </c>
      <c r="C1952" s="4">
        <v>2017</v>
      </c>
      <c r="D1952" s="98">
        <v>1500905752</v>
      </c>
    </row>
    <row r="1953" spans="1:4" hidden="1">
      <c r="A1953" s="4" t="s">
        <v>38</v>
      </c>
      <c r="B1953" s="4" t="s">
        <v>0</v>
      </c>
      <c r="C1953" s="4">
        <v>2018</v>
      </c>
      <c r="D1953" s="98">
        <v>1360225218</v>
      </c>
    </row>
    <row r="1954" spans="1:4" hidden="1">
      <c r="A1954" s="4" t="s">
        <v>38</v>
      </c>
      <c r="B1954" s="4" t="s">
        <v>0</v>
      </c>
      <c r="C1954" s="4">
        <v>2019</v>
      </c>
      <c r="D1954" s="98">
        <v>1309118440</v>
      </c>
    </row>
    <row r="1955" spans="1:4" hidden="1">
      <c r="A1955" s="4" t="s">
        <v>38</v>
      </c>
      <c r="B1955" s="4" t="s">
        <v>1</v>
      </c>
      <c r="C1955" s="4">
        <v>2014</v>
      </c>
      <c r="D1955" s="98">
        <v>330426000</v>
      </c>
    </row>
    <row r="1956" spans="1:4" hidden="1">
      <c r="A1956" s="4" t="s">
        <v>38</v>
      </c>
      <c r="B1956" s="4" t="s">
        <v>1</v>
      </c>
      <c r="C1956" s="4">
        <v>2015</v>
      </c>
      <c r="D1956" s="98">
        <v>313599081</v>
      </c>
    </row>
    <row r="1957" spans="1:4" hidden="1">
      <c r="A1957" s="4" t="s">
        <v>38</v>
      </c>
      <c r="B1957" s="4" t="s">
        <v>1</v>
      </c>
      <c r="C1957" s="4">
        <v>2016</v>
      </c>
      <c r="D1957" s="98">
        <v>368569646</v>
      </c>
    </row>
    <row r="1958" spans="1:4" hidden="1">
      <c r="A1958" s="4" t="s">
        <v>38</v>
      </c>
      <c r="B1958" s="4" t="s">
        <v>1</v>
      </c>
      <c r="C1958" s="4">
        <v>2017</v>
      </c>
      <c r="D1958" s="98">
        <v>391134673</v>
      </c>
    </row>
    <row r="1959" spans="1:4" hidden="1">
      <c r="A1959" s="4" t="s">
        <v>38</v>
      </c>
      <c r="B1959" s="4" t="s">
        <v>1</v>
      </c>
      <c r="C1959" s="4">
        <v>2018</v>
      </c>
      <c r="D1959" s="98">
        <v>258984041</v>
      </c>
    </row>
    <row r="1960" spans="1:4" hidden="1">
      <c r="A1960" s="4" t="s">
        <v>38</v>
      </c>
      <c r="B1960" s="4" t="s">
        <v>1</v>
      </c>
      <c r="C1960" s="4">
        <v>2019</v>
      </c>
      <c r="D1960" s="98">
        <v>252531312</v>
      </c>
    </row>
    <row r="1961" spans="1:4" hidden="1">
      <c r="A1961" s="4" t="s">
        <v>38</v>
      </c>
      <c r="B1961" s="4" t="s">
        <v>2</v>
      </c>
      <c r="C1961" s="4">
        <v>2014</v>
      </c>
      <c r="D1961" s="98">
        <v>5694000</v>
      </c>
    </row>
    <row r="1962" spans="1:4" hidden="1">
      <c r="A1962" s="4" t="s">
        <v>38</v>
      </c>
      <c r="B1962" s="4" t="s">
        <v>2</v>
      </c>
      <c r="C1962" s="4">
        <v>2015</v>
      </c>
      <c r="D1962" s="98">
        <v>5563372</v>
      </c>
    </row>
    <row r="1963" spans="1:4" hidden="1">
      <c r="A1963" s="4" t="s">
        <v>38</v>
      </c>
      <c r="B1963" s="4" t="s">
        <v>2</v>
      </c>
      <c r="C1963" s="4">
        <v>2016</v>
      </c>
      <c r="D1963" s="98">
        <v>4218967</v>
      </c>
    </row>
    <row r="1964" spans="1:4" hidden="1">
      <c r="A1964" s="4" t="s">
        <v>38</v>
      </c>
      <c r="B1964" s="4" t="s">
        <v>2</v>
      </c>
      <c r="C1964" s="4">
        <v>2017</v>
      </c>
      <c r="D1964" s="98">
        <v>5425916</v>
      </c>
    </row>
    <row r="1965" spans="1:4" hidden="1">
      <c r="A1965" s="4" t="s">
        <v>38</v>
      </c>
      <c r="B1965" s="4" t="s">
        <v>2</v>
      </c>
      <c r="C1965" s="4">
        <v>2018</v>
      </c>
      <c r="D1965" s="98">
        <v>4893157</v>
      </c>
    </row>
    <row r="1966" spans="1:4" hidden="1">
      <c r="A1966" s="4" t="s">
        <v>38</v>
      </c>
      <c r="B1966" s="4" t="s">
        <v>2</v>
      </c>
      <c r="C1966" s="4">
        <v>2019</v>
      </c>
      <c r="D1966" s="98">
        <v>4477169</v>
      </c>
    </row>
    <row r="1967" spans="1:4" hidden="1">
      <c r="A1967" s="4" t="s">
        <v>38</v>
      </c>
      <c r="B1967" s="4" t="s">
        <v>3</v>
      </c>
      <c r="C1967" s="4">
        <v>2014</v>
      </c>
      <c r="D1967" s="98">
        <v>0</v>
      </c>
    </row>
    <row r="1968" spans="1:4" hidden="1">
      <c r="A1968" s="4" t="s">
        <v>38</v>
      </c>
      <c r="B1968" s="4" t="s">
        <v>3</v>
      </c>
      <c r="C1968" s="4">
        <v>2015</v>
      </c>
      <c r="D1968" s="98">
        <v>0</v>
      </c>
    </row>
    <row r="1969" spans="1:4" hidden="1">
      <c r="A1969" s="4" t="s">
        <v>38</v>
      </c>
      <c r="B1969" s="4" t="s">
        <v>3</v>
      </c>
      <c r="C1969" s="4">
        <v>2016</v>
      </c>
      <c r="D1969" s="98">
        <v>114064227</v>
      </c>
    </row>
    <row r="1970" spans="1:4" hidden="1">
      <c r="A1970" s="4" t="s">
        <v>38</v>
      </c>
      <c r="B1970" s="4" t="s">
        <v>3</v>
      </c>
      <c r="C1970" s="4">
        <v>2017</v>
      </c>
      <c r="D1970" s="99">
        <v>106770522</v>
      </c>
    </row>
    <row r="1971" spans="1:4" hidden="1">
      <c r="A1971" s="4" t="s">
        <v>38</v>
      </c>
      <c r="B1971" s="4" t="s">
        <v>3</v>
      </c>
      <c r="C1971" s="4">
        <v>2018</v>
      </c>
      <c r="D1971" s="99">
        <v>93551260</v>
      </c>
    </row>
    <row r="1972" spans="1:4" hidden="1">
      <c r="A1972" s="4" t="s">
        <v>38</v>
      </c>
      <c r="B1972" s="4" t="s">
        <v>3</v>
      </c>
      <c r="C1972" s="4">
        <v>2019</v>
      </c>
      <c r="D1972" s="99">
        <v>88220691</v>
      </c>
    </row>
    <row r="1973" spans="1:4" hidden="1">
      <c r="A1973" s="4" t="s">
        <v>38</v>
      </c>
      <c r="B1973" s="4" t="s">
        <v>4</v>
      </c>
      <c r="C1973" s="4">
        <v>2014</v>
      </c>
      <c r="D1973" s="99">
        <v>6372400</v>
      </c>
    </row>
    <row r="1974" spans="1:4" hidden="1">
      <c r="A1974" s="4" t="s">
        <v>38</v>
      </c>
      <c r="B1974" s="4" t="s">
        <v>4</v>
      </c>
      <c r="C1974" s="4">
        <v>2015</v>
      </c>
      <c r="D1974" s="99">
        <v>0</v>
      </c>
    </row>
    <row r="1975" spans="1:4" hidden="1">
      <c r="A1975" s="4" t="s">
        <v>38</v>
      </c>
      <c r="B1975" s="4" t="s">
        <v>4</v>
      </c>
      <c r="C1975" s="4">
        <v>2016</v>
      </c>
      <c r="D1975" s="99">
        <v>0</v>
      </c>
    </row>
    <row r="1976" spans="1:4" hidden="1">
      <c r="A1976" s="4" t="s">
        <v>38</v>
      </c>
      <c r="B1976" s="4" t="s">
        <v>4</v>
      </c>
      <c r="C1976" s="4">
        <v>2017</v>
      </c>
      <c r="D1976" s="99">
        <v>0</v>
      </c>
    </row>
    <row r="1977" spans="1:4" hidden="1">
      <c r="A1977" s="4" t="s">
        <v>38</v>
      </c>
      <c r="B1977" s="4" t="s">
        <v>4</v>
      </c>
      <c r="C1977" s="4">
        <v>2018</v>
      </c>
      <c r="D1977" s="99">
        <v>0</v>
      </c>
    </row>
    <row r="1978" spans="1:4" hidden="1">
      <c r="A1978" s="4" t="s">
        <v>38</v>
      </c>
      <c r="B1978" s="4" t="s">
        <v>4</v>
      </c>
      <c r="C1978" s="4">
        <v>2019</v>
      </c>
      <c r="D1978" s="99">
        <v>0</v>
      </c>
    </row>
    <row r="1979" spans="1:4" hidden="1">
      <c r="A1979" s="4" t="s">
        <v>38</v>
      </c>
      <c r="B1979" s="4" t="s">
        <v>7</v>
      </c>
      <c r="C1979" s="4">
        <v>2014</v>
      </c>
      <c r="D1979" s="99">
        <v>324288382</v>
      </c>
    </row>
    <row r="1980" spans="1:4" hidden="1">
      <c r="A1980" s="4" t="s">
        <v>38</v>
      </c>
      <c r="B1980" s="4" t="s">
        <v>7</v>
      </c>
      <c r="C1980" s="4">
        <v>2015</v>
      </c>
      <c r="D1980" s="99">
        <v>315201990</v>
      </c>
    </row>
    <row r="1981" spans="1:4" hidden="1">
      <c r="A1981" s="4" t="s">
        <v>38</v>
      </c>
      <c r="B1981" s="4" t="s">
        <v>7</v>
      </c>
      <c r="C1981" s="4">
        <v>2016</v>
      </c>
      <c r="D1981" s="99">
        <v>347580516</v>
      </c>
    </row>
    <row r="1982" spans="1:4" hidden="1">
      <c r="A1982" s="4" t="s">
        <v>38</v>
      </c>
      <c r="B1982" s="4" t="s">
        <v>7</v>
      </c>
      <c r="C1982" s="4">
        <v>2017</v>
      </c>
      <c r="D1982" s="99">
        <v>378570532</v>
      </c>
    </row>
    <row r="1983" spans="1:4" hidden="1">
      <c r="A1983" s="4" t="s">
        <v>38</v>
      </c>
      <c r="B1983" s="4" t="s">
        <v>7</v>
      </c>
      <c r="C1983" s="4">
        <v>2018</v>
      </c>
      <c r="D1983" s="99">
        <v>270564690</v>
      </c>
    </row>
    <row r="1984" spans="1:4" hidden="1">
      <c r="A1984" s="4" t="s">
        <v>38</v>
      </c>
      <c r="B1984" s="4" t="s">
        <v>7</v>
      </c>
      <c r="C1984" s="4">
        <v>2019</v>
      </c>
      <c r="D1984" s="99">
        <v>246627485</v>
      </c>
    </row>
    <row r="1985" spans="1:4" hidden="1">
      <c r="A1985" s="4" t="s">
        <v>38</v>
      </c>
      <c r="B1985" s="4" t="s">
        <v>8</v>
      </c>
      <c r="C1985" s="4">
        <v>2014</v>
      </c>
      <c r="D1985" s="99">
        <v>0</v>
      </c>
    </row>
    <row r="1986" spans="1:4" hidden="1">
      <c r="A1986" s="4" t="s">
        <v>38</v>
      </c>
      <c r="B1986" s="4" t="s">
        <v>8</v>
      </c>
      <c r="C1986" s="4">
        <v>2015</v>
      </c>
      <c r="D1986" s="99">
        <v>0</v>
      </c>
    </row>
    <row r="1987" spans="1:4" hidden="1">
      <c r="A1987" s="4" t="s">
        <v>38</v>
      </c>
      <c r="B1987" s="4" t="s">
        <v>8</v>
      </c>
      <c r="C1987" s="4">
        <v>2016</v>
      </c>
      <c r="D1987" s="99">
        <v>2072439</v>
      </c>
    </row>
    <row r="1988" spans="1:4" hidden="1">
      <c r="A1988" s="4" t="s">
        <v>38</v>
      </c>
      <c r="B1988" s="4" t="s">
        <v>8</v>
      </c>
      <c r="C1988" s="4">
        <v>2017</v>
      </c>
      <c r="D1988" s="99">
        <v>3138605</v>
      </c>
    </row>
    <row r="1989" spans="1:4" hidden="1">
      <c r="A1989" s="4" t="s">
        <v>38</v>
      </c>
      <c r="B1989" s="4" t="s">
        <v>8</v>
      </c>
      <c r="C1989" s="4">
        <v>2018</v>
      </c>
      <c r="D1989" s="99">
        <v>1929638</v>
      </c>
    </row>
    <row r="1990" spans="1:4" hidden="1">
      <c r="A1990" s="4" t="s">
        <v>38</v>
      </c>
      <c r="B1990" s="4" t="s">
        <v>8</v>
      </c>
      <c r="C1990" s="4">
        <v>2019</v>
      </c>
      <c r="D1990" s="99">
        <v>2234695</v>
      </c>
    </row>
    <row r="1991" spans="1:4" hidden="1">
      <c r="A1991" s="4" t="s">
        <v>38</v>
      </c>
      <c r="B1991" s="4" t="s">
        <v>9</v>
      </c>
      <c r="C1991" s="4">
        <v>2014</v>
      </c>
      <c r="D1991" s="99">
        <v>3366862</v>
      </c>
    </row>
    <row r="1992" spans="1:4" hidden="1">
      <c r="A1992" s="4" t="s">
        <v>38</v>
      </c>
      <c r="B1992" s="4" t="s">
        <v>9</v>
      </c>
      <c r="C1992" s="4">
        <v>2015</v>
      </c>
      <c r="D1992" s="99">
        <v>5739130</v>
      </c>
    </row>
    <row r="1993" spans="1:4" hidden="1">
      <c r="A1993" s="4" t="s">
        <v>38</v>
      </c>
      <c r="B1993" s="4" t="s">
        <v>9</v>
      </c>
      <c r="C1993" s="4">
        <v>2016</v>
      </c>
      <c r="D1993" s="99">
        <v>6293589</v>
      </c>
    </row>
    <row r="1994" spans="1:4" hidden="1">
      <c r="A1994" s="4" t="s">
        <v>38</v>
      </c>
      <c r="B1994" s="4" t="s">
        <v>9</v>
      </c>
      <c r="C1994" s="4">
        <v>2017</v>
      </c>
      <c r="D1994" s="99">
        <v>5259435</v>
      </c>
    </row>
    <row r="1995" spans="1:4" hidden="1">
      <c r="A1995" s="4" t="s">
        <v>38</v>
      </c>
      <c r="B1995" s="4" t="s">
        <v>9</v>
      </c>
      <c r="C1995" s="4">
        <v>2018</v>
      </c>
      <c r="D1995" s="99">
        <v>5656661</v>
      </c>
    </row>
    <row r="1996" spans="1:4" hidden="1">
      <c r="A1996" s="4" t="s">
        <v>38</v>
      </c>
      <c r="B1996" s="4" t="s">
        <v>9</v>
      </c>
      <c r="C1996" s="4">
        <v>2019</v>
      </c>
      <c r="D1996" s="99">
        <v>4188945</v>
      </c>
    </row>
    <row r="1997" spans="1:4" hidden="1">
      <c r="A1997" s="4" t="s">
        <v>38</v>
      </c>
      <c r="B1997" s="4" t="s">
        <v>10</v>
      </c>
      <c r="C1997" s="4">
        <v>2014</v>
      </c>
      <c r="D1997" s="99">
        <v>0</v>
      </c>
    </row>
    <row r="1998" spans="1:4" hidden="1">
      <c r="A1998" s="4" t="s">
        <v>38</v>
      </c>
      <c r="B1998" s="4" t="s">
        <v>10</v>
      </c>
      <c r="C1998" s="4">
        <v>2015</v>
      </c>
      <c r="D1998" s="99">
        <v>0</v>
      </c>
    </row>
    <row r="1999" spans="1:4" hidden="1">
      <c r="A1999" s="4" t="s">
        <v>38</v>
      </c>
      <c r="B1999" s="4" t="s">
        <v>10</v>
      </c>
      <c r="C1999" s="4">
        <v>2016</v>
      </c>
      <c r="D1999" s="99">
        <v>109121884</v>
      </c>
    </row>
    <row r="2000" spans="1:4" hidden="1">
      <c r="A2000" s="4" t="s">
        <v>38</v>
      </c>
      <c r="B2000" s="4" t="s">
        <v>10</v>
      </c>
      <c r="C2000" s="4">
        <v>2017</v>
      </c>
      <c r="D2000" s="99">
        <v>100237240</v>
      </c>
    </row>
    <row r="2001" spans="1:5" hidden="1">
      <c r="A2001" s="4" t="s">
        <v>38</v>
      </c>
      <c r="B2001" s="4" t="s">
        <v>10</v>
      </c>
      <c r="C2001" s="4">
        <v>2018</v>
      </c>
      <c r="D2001" s="99">
        <v>99862105</v>
      </c>
    </row>
    <row r="2002" spans="1:5" hidden="1">
      <c r="A2002" s="4" t="s">
        <v>38</v>
      </c>
      <c r="B2002" s="4" t="s">
        <v>10</v>
      </c>
      <c r="C2002" s="4">
        <v>2019</v>
      </c>
      <c r="D2002" s="99">
        <v>94922178</v>
      </c>
    </row>
    <row r="2003" spans="1:5" hidden="1">
      <c r="A2003" s="4" t="s">
        <v>38</v>
      </c>
      <c r="B2003" s="4" t="s">
        <v>11</v>
      </c>
      <c r="C2003" s="4">
        <v>2014</v>
      </c>
      <c r="D2003" s="99">
        <v>120083000</v>
      </c>
    </row>
    <row r="2004" spans="1:5" hidden="1">
      <c r="A2004" s="4" t="s">
        <v>38</v>
      </c>
      <c r="B2004" s="4" t="s">
        <v>11</v>
      </c>
      <c r="C2004" s="4">
        <v>2015</v>
      </c>
      <c r="D2004" s="99">
        <v>115340000</v>
      </c>
    </row>
    <row r="2005" spans="1:5" hidden="1">
      <c r="A2005" s="4" t="s">
        <v>38</v>
      </c>
      <c r="B2005" s="4" t="s">
        <v>11</v>
      </c>
      <c r="C2005" s="4">
        <v>2016</v>
      </c>
      <c r="D2005" s="99">
        <v>0</v>
      </c>
    </row>
    <row r="2006" spans="1:5" hidden="1">
      <c r="A2006" s="4" t="s">
        <v>38</v>
      </c>
      <c r="B2006" s="4" t="s">
        <v>11</v>
      </c>
      <c r="C2006" s="4">
        <v>2017</v>
      </c>
      <c r="D2006" s="99">
        <v>0</v>
      </c>
    </row>
    <row r="2007" spans="1:5" hidden="1">
      <c r="A2007" s="4" t="s">
        <v>38</v>
      </c>
      <c r="B2007" s="4" t="s">
        <v>11</v>
      </c>
      <c r="C2007" s="4">
        <v>2018</v>
      </c>
      <c r="D2007" s="99">
        <v>0</v>
      </c>
    </row>
    <row r="2008" spans="1:5" hidden="1">
      <c r="A2008" s="4" t="s">
        <v>38</v>
      </c>
      <c r="B2008" s="4" t="s">
        <v>11</v>
      </c>
      <c r="C2008" s="4">
        <v>2019</v>
      </c>
      <c r="D2008" s="99">
        <v>0</v>
      </c>
    </row>
    <row r="2009" spans="1:5" hidden="1">
      <c r="A2009" s="4" t="s">
        <v>38</v>
      </c>
      <c r="B2009" s="4" t="s">
        <v>103</v>
      </c>
      <c r="C2009" s="4">
        <v>2014</v>
      </c>
      <c r="D2009" s="99">
        <v>107206000</v>
      </c>
      <c r="E2009" s="30"/>
    </row>
    <row r="2010" spans="1:5" hidden="1">
      <c r="A2010" s="4" t="s">
        <v>38</v>
      </c>
      <c r="B2010" s="4" t="s">
        <v>103</v>
      </c>
      <c r="C2010" s="4">
        <v>2015</v>
      </c>
      <c r="D2010" s="99">
        <v>108285000</v>
      </c>
    </row>
    <row r="2011" spans="1:5" hidden="1">
      <c r="A2011" s="4" t="s">
        <v>38</v>
      </c>
      <c r="B2011" s="4" t="s">
        <v>103</v>
      </c>
      <c r="C2011" s="4">
        <v>2016</v>
      </c>
      <c r="D2011" s="99">
        <v>138369670</v>
      </c>
    </row>
    <row r="2012" spans="1:5" hidden="1">
      <c r="A2012" s="4" t="s">
        <v>38</v>
      </c>
      <c r="B2012" s="4" t="s">
        <v>103</v>
      </c>
      <c r="C2012" s="4">
        <v>2017</v>
      </c>
      <c r="D2012" s="99">
        <v>98824774</v>
      </c>
    </row>
    <row r="2013" spans="1:5" hidden="1">
      <c r="A2013" s="4" t="s">
        <v>38</v>
      </c>
      <c r="B2013" s="4" t="s">
        <v>103</v>
      </c>
      <c r="C2013" s="4">
        <v>2018</v>
      </c>
      <c r="D2013" s="99">
        <v>103406281</v>
      </c>
    </row>
    <row r="2014" spans="1:5" hidden="1">
      <c r="A2014" s="4" t="s">
        <v>38</v>
      </c>
      <c r="B2014" s="4" t="s">
        <v>103</v>
      </c>
      <c r="C2014" s="4">
        <v>2019</v>
      </c>
      <c r="D2014" s="99">
        <v>102954600</v>
      </c>
    </row>
    <row r="2015" spans="1:5" hidden="1">
      <c r="A2015" s="4" t="s">
        <v>38</v>
      </c>
      <c r="B2015" s="4" t="s">
        <v>63</v>
      </c>
      <c r="C2015" s="4">
        <v>2014</v>
      </c>
      <c r="D2015" s="99">
        <v>120083000</v>
      </c>
    </row>
    <row r="2016" spans="1:5" hidden="1">
      <c r="A2016" s="4" t="s">
        <v>38</v>
      </c>
      <c r="B2016" s="4" t="s">
        <v>63</v>
      </c>
      <c r="C2016" s="4">
        <v>2015</v>
      </c>
      <c r="D2016" s="99">
        <v>115340000</v>
      </c>
    </row>
    <row r="2017" spans="1:4" hidden="1">
      <c r="A2017" s="4" t="s">
        <v>38</v>
      </c>
      <c r="B2017" s="4" t="s">
        <v>63</v>
      </c>
      <c r="C2017" s="4">
        <v>2016</v>
      </c>
      <c r="D2017" s="99">
        <v>0</v>
      </c>
    </row>
    <row r="2018" spans="1:4" hidden="1">
      <c r="A2018" s="4" t="s">
        <v>38</v>
      </c>
      <c r="B2018" s="4" t="s">
        <v>63</v>
      </c>
      <c r="C2018" s="4">
        <v>2017</v>
      </c>
      <c r="D2018" s="99">
        <v>0</v>
      </c>
    </row>
    <row r="2019" spans="1:4" hidden="1">
      <c r="A2019" s="4" t="s">
        <v>38</v>
      </c>
      <c r="B2019" s="4" t="s">
        <v>63</v>
      </c>
      <c r="C2019" s="4">
        <v>2018</v>
      </c>
      <c r="D2019" s="99">
        <v>0</v>
      </c>
    </row>
    <row r="2020" spans="1:4" hidden="1">
      <c r="A2020" s="4" t="s">
        <v>38</v>
      </c>
      <c r="B2020" s="4" t="s">
        <v>63</v>
      </c>
      <c r="C2020" s="4">
        <v>2019</v>
      </c>
      <c r="D2020" s="99">
        <v>0</v>
      </c>
    </row>
    <row r="2021" spans="1:4" hidden="1">
      <c r="A2021" s="4" t="s">
        <v>43</v>
      </c>
      <c r="B2021" s="4" t="s">
        <v>0</v>
      </c>
      <c r="C2021" s="4">
        <v>2014</v>
      </c>
      <c r="D2021" s="99">
        <v>849891072</v>
      </c>
    </row>
    <row r="2022" spans="1:4" hidden="1">
      <c r="A2022" s="4" t="s">
        <v>43</v>
      </c>
      <c r="B2022" s="4" t="s">
        <v>0</v>
      </c>
      <c r="C2022" s="4">
        <v>2015</v>
      </c>
      <c r="D2022" s="99">
        <v>928117799</v>
      </c>
    </row>
    <row r="2023" spans="1:4" hidden="1">
      <c r="A2023" s="4" t="s">
        <v>43</v>
      </c>
      <c r="B2023" s="4" t="s">
        <v>0</v>
      </c>
      <c r="C2023" s="4">
        <v>2016</v>
      </c>
      <c r="D2023" s="99">
        <v>679011681</v>
      </c>
    </row>
    <row r="2024" spans="1:4" hidden="1">
      <c r="A2024" s="4" t="s">
        <v>43</v>
      </c>
      <c r="B2024" s="4" t="s">
        <v>0</v>
      </c>
      <c r="C2024" s="4">
        <v>2017</v>
      </c>
      <c r="D2024" s="99">
        <v>755805871</v>
      </c>
    </row>
    <row r="2025" spans="1:4" hidden="1">
      <c r="A2025" s="4" t="s">
        <v>43</v>
      </c>
      <c r="B2025" s="4" t="s">
        <v>0</v>
      </c>
      <c r="C2025" s="4">
        <v>2018</v>
      </c>
      <c r="D2025" s="99">
        <v>787201010</v>
      </c>
    </row>
    <row r="2026" spans="1:4" hidden="1">
      <c r="A2026" s="4" t="s">
        <v>43</v>
      </c>
      <c r="B2026" s="4" t="s">
        <v>0</v>
      </c>
      <c r="C2026" s="4">
        <v>2019</v>
      </c>
      <c r="D2026" s="99">
        <v>804888317</v>
      </c>
    </row>
    <row r="2027" spans="1:4" hidden="1">
      <c r="A2027" s="4" t="s">
        <v>43</v>
      </c>
      <c r="B2027" s="4" t="s">
        <v>1</v>
      </c>
      <c r="C2027" s="4">
        <v>2014</v>
      </c>
      <c r="D2027" s="99">
        <v>251112928</v>
      </c>
    </row>
    <row r="2028" spans="1:4" hidden="1">
      <c r="A2028" s="4" t="s">
        <v>43</v>
      </c>
      <c r="B2028" s="4" t="s">
        <v>1</v>
      </c>
      <c r="C2028" s="4">
        <v>2015</v>
      </c>
      <c r="D2028" s="99">
        <v>264106201</v>
      </c>
    </row>
    <row r="2029" spans="1:4" hidden="1">
      <c r="A2029" s="4" t="s">
        <v>43</v>
      </c>
      <c r="B2029" s="4" t="s">
        <v>1</v>
      </c>
      <c r="C2029" s="4">
        <v>2016</v>
      </c>
      <c r="D2029" s="99">
        <v>256974743</v>
      </c>
    </row>
    <row r="2030" spans="1:4" hidden="1">
      <c r="A2030" s="4" t="s">
        <v>43</v>
      </c>
      <c r="B2030" s="4" t="s">
        <v>1</v>
      </c>
      <c r="C2030" s="4">
        <v>2017</v>
      </c>
      <c r="D2030" s="98">
        <v>245653184</v>
      </c>
    </row>
    <row r="2031" spans="1:4" hidden="1">
      <c r="A2031" s="4" t="s">
        <v>43</v>
      </c>
      <c r="B2031" s="4" t="s">
        <v>1</v>
      </c>
      <c r="C2031" s="4">
        <v>2018</v>
      </c>
      <c r="D2031" s="98">
        <v>239066369</v>
      </c>
    </row>
    <row r="2032" spans="1:4" hidden="1">
      <c r="A2032" s="4" t="s">
        <v>43</v>
      </c>
      <c r="B2032" s="4" t="s">
        <v>1</v>
      </c>
      <c r="C2032" s="4">
        <v>2019</v>
      </c>
      <c r="D2032" s="98">
        <v>239995711</v>
      </c>
    </row>
    <row r="2033" spans="1:4" hidden="1">
      <c r="A2033" s="4" t="s">
        <v>43</v>
      </c>
      <c r="B2033" s="4" t="s">
        <v>2</v>
      </c>
      <c r="C2033" s="4">
        <v>2014</v>
      </c>
      <c r="D2033" s="98">
        <v>0</v>
      </c>
    </row>
    <row r="2034" spans="1:4" hidden="1">
      <c r="A2034" s="4" t="s">
        <v>43</v>
      </c>
      <c r="B2034" s="4" t="s">
        <v>2</v>
      </c>
      <c r="C2034" s="4">
        <v>2015</v>
      </c>
      <c r="D2034" s="98">
        <v>0</v>
      </c>
    </row>
    <row r="2035" spans="1:4" hidden="1">
      <c r="A2035" s="4" t="s">
        <v>43</v>
      </c>
      <c r="B2035" s="4" t="s">
        <v>2</v>
      </c>
      <c r="C2035" s="4">
        <v>2016</v>
      </c>
      <c r="D2035" s="98">
        <v>0</v>
      </c>
    </row>
    <row r="2036" spans="1:4" hidden="1">
      <c r="A2036" s="4" t="s">
        <v>43</v>
      </c>
      <c r="B2036" s="4" t="s">
        <v>2</v>
      </c>
      <c r="C2036" s="4">
        <v>2017</v>
      </c>
      <c r="D2036" s="98">
        <v>0</v>
      </c>
    </row>
    <row r="2037" spans="1:4" hidden="1">
      <c r="A2037" s="4" t="s">
        <v>43</v>
      </c>
      <c r="B2037" s="4" t="s">
        <v>2</v>
      </c>
      <c r="C2037" s="4">
        <v>2018</v>
      </c>
      <c r="D2037" s="98">
        <v>0</v>
      </c>
    </row>
    <row r="2038" spans="1:4" hidden="1">
      <c r="A2038" s="4" t="s">
        <v>43</v>
      </c>
      <c r="B2038" s="4" t="s">
        <v>2</v>
      </c>
      <c r="C2038" s="4">
        <v>2019</v>
      </c>
      <c r="D2038" s="98">
        <v>0</v>
      </c>
    </row>
    <row r="2039" spans="1:4" hidden="1">
      <c r="A2039" s="4" t="s">
        <v>43</v>
      </c>
      <c r="B2039" s="4" t="s">
        <v>3</v>
      </c>
      <c r="C2039" s="4">
        <v>2014</v>
      </c>
      <c r="D2039" s="98">
        <v>0</v>
      </c>
    </row>
    <row r="2040" spans="1:4" hidden="1">
      <c r="A2040" s="4" t="s">
        <v>43</v>
      </c>
      <c r="B2040" s="4" t="s">
        <v>3</v>
      </c>
      <c r="C2040" s="4">
        <v>2015</v>
      </c>
      <c r="D2040" s="98">
        <v>0</v>
      </c>
    </row>
    <row r="2041" spans="1:4" hidden="1">
      <c r="A2041" s="4" t="s">
        <v>43</v>
      </c>
      <c r="B2041" s="4" t="s">
        <v>3</v>
      </c>
      <c r="C2041" s="4">
        <v>2016</v>
      </c>
      <c r="D2041" s="98">
        <v>0</v>
      </c>
    </row>
    <row r="2042" spans="1:4" hidden="1">
      <c r="A2042" s="4" t="s">
        <v>43</v>
      </c>
      <c r="B2042" s="4" t="s">
        <v>3</v>
      </c>
      <c r="C2042" s="4">
        <v>2017</v>
      </c>
      <c r="D2042" s="98">
        <v>0</v>
      </c>
    </row>
    <row r="2043" spans="1:4" hidden="1">
      <c r="A2043" s="4" t="s">
        <v>43</v>
      </c>
      <c r="B2043" s="4" t="s">
        <v>3</v>
      </c>
      <c r="C2043" s="4">
        <v>2018</v>
      </c>
      <c r="D2043" s="98">
        <v>0</v>
      </c>
    </row>
    <row r="2044" spans="1:4" hidden="1">
      <c r="A2044" s="4" t="s">
        <v>43</v>
      </c>
      <c r="B2044" s="4" t="s">
        <v>3</v>
      </c>
      <c r="C2044" s="4">
        <v>2019</v>
      </c>
      <c r="D2044" s="98">
        <v>0</v>
      </c>
    </row>
    <row r="2045" spans="1:4" hidden="1">
      <c r="A2045" s="4" t="s">
        <v>43</v>
      </c>
      <c r="B2045" s="4" t="s">
        <v>4</v>
      </c>
      <c r="C2045" s="4">
        <v>2014</v>
      </c>
      <c r="D2045" s="98">
        <v>0</v>
      </c>
    </row>
    <row r="2046" spans="1:4" hidden="1">
      <c r="A2046" s="4" t="s">
        <v>43</v>
      </c>
      <c r="B2046" s="4" t="s">
        <v>4</v>
      </c>
      <c r="C2046" s="4">
        <v>2015</v>
      </c>
      <c r="D2046" s="98">
        <v>0</v>
      </c>
    </row>
    <row r="2047" spans="1:4" hidden="1">
      <c r="A2047" s="4" t="s">
        <v>43</v>
      </c>
      <c r="B2047" s="4" t="s">
        <v>4</v>
      </c>
      <c r="C2047" s="4">
        <v>2016</v>
      </c>
      <c r="D2047" s="98">
        <v>0</v>
      </c>
    </row>
    <row r="2048" spans="1:4" hidden="1">
      <c r="A2048" s="4" t="s">
        <v>43</v>
      </c>
      <c r="B2048" s="4" t="s">
        <v>4</v>
      </c>
      <c r="C2048" s="4">
        <v>2017</v>
      </c>
      <c r="D2048" s="98">
        <v>0</v>
      </c>
    </row>
    <row r="2049" spans="1:4" hidden="1">
      <c r="A2049" s="4" t="s">
        <v>43</v>
      </c>
      <c r="B2049" s="4" t="s">
        <v>4</v>
      </c>
      <c r="C2049" s="4">
        <v>2018</v>
      </c>
      <c r="D2049" s="98">
        <v>0</v>
      </c>
    </row>
    <row r="2050" spans="1:4" hidden="1">
      <c r="A2050" s="4" t="s">
        <v>43</v>
      </c>
      <c r="B2050" s="4" t="s">
        <v>4</v>
      </c>
      <c r="C2050" s="4">
        <v>2019</v>
      </c>
      <c r="D2050" s="98">
        <v>0</v>
      </c>
    </row>
    <row r="2051" spans="1:4" hidden="1">
      <c r="A2051" s="4" t="s">
        <v>43</v>
      </c>
      <c r="B2051" s="4" t="s">
        <v>7</v>
      </c>
      <c r="C2051" s="4">
        <v>2014</v>
      </c>
      <c r="D2051" s="98">
        <v>251105000</v>
      </c>
    </row>
    <row r="2052" spans="1:4" hidden="1">
      <c r="A2052" s="4" t="s">
        <v>43</v>
      </c>
      <c r="B2052" s="4" t="s">
        <v>7</v>
      </c>
      <c r="C2052" s="4">
        <v>2015</v>
      </c>
      <c r="D2052" s="98">
        <v>264106000</v>
      </c>
    </row>
    <row r="2053" spans="1:4" hidden="1">
      <c r="A2053" s="4" t="s">
        <v>43</v>
      </c>
      <c r="B2053" s="4" t="s">
        <v>7</v>
      </c>
      <c r="C2053" s="4">
        <v>2016</v>
      </c>
      <c r="D2053" s="98">
        <v>256974743</v>
      </c>
    </row>
    <row r="2054" spans="1:4" hidden="1">
      <c r="A2054" s="4" t="s">
        <v>43</v>
      </c>
      <c r="B2054" s="4" t="s">
        <v>7</v>
      </c>
      <c r="C2054" s="4">
        <v>2017</v>
      </c>
      <c r="D2054" s="98">
        <v>245653184</v>
      </c>
    </row>
    <row r="2055" spans="1:4" hidden="1">
      <c r="A2055" s="4" t="s">
        <v>43</v>
      </c>
      <c r="B2055" s="4" t="s">
        <v>7</v>
      </c>
      <c r="C2055" s="4">
        <v>2018</v>
      </c>
      <c r="D2055" s="98">
        <v>239066369</v>
      </c>
    </row>
    <row r="2056" spans="1:4" hidden="1">
      <c r="A2056" s="4" t="s">
        <v>43</v>
      </c>
      <c r="B2056" s="4" t="s">
        <v>7</v>
      </c>
      <c r="C2056" s="4">
        <v>2019</v>
      </c>
      <c r="D2056" s="98">
        <v>239995711</v>
      </c>
    </row>
    <row r="2057" spans="1:4" hidden="1">
      <c r="A2057" s="4" t="s">
        <v>43</v>
      </c>
      <c r="B2057" s="4" t="s">
        <v>8</v>
      </c>
      <c r="C2057" s="4">
        <v>2014</v>
      </c>
      <c r="D2057" s="98">
        <v>0</v>
      </c>
    </row>
    <row r="2058" spans="1:4" hidden="1">
      <c r="A2058" s="4" t="s">
        <v>43</v>
      </c>
      <c r="B2058" s="4" t="s">
        <v>8</v>
      </c>
      <c r="C2058" s="4">
        <v>2015</v>
      </c>
      <c r="D2058" s="98">
        <v>0</v>
      </c>
    </row>
    <row r="2059" spans="1:4" hidden="1">
      <c r="A2059" s="4" t="s">
        <v>43</v>
      </c>
      <c r="B2059" s="4" t="s">
        <v>8</v>
      </c>
      <c r="C2059" s="4">
        <v>2016</v>
      </c>
      <c r="D2059" s="98">
        <v>0</v>
      </c>
    </row>
    <row r="2060" spans="1:4" hidden="1">
      <c r="A2060" s="4" t="s">
        <v>43</v>
      </c>
      <c r="B2060" s="4" t="s">
        <v>8</v>
      </c>
      <c r="C2060" s="4">
        <v>2017</v>
      </c>
      <c r="D2060" s="98">
        <v>0</v>
      </c>
    </row>
    <row r="2061" spans="1:4" hidden="1">
      <c r="A2061" s="4" t="s">
        <v>43</v>
      </c>
      <c r="B2061" s="4" t="s">
        <v>8</v>
      </c>
      <c r="C2061" s="4">
        <v>2018</v>
      </c>
      <c r="D2061" s="98">
        <v>0</v>
      </c>
    </row>
    <row r="2062" spans="1:4" hidden="1">
      <c r="A2062" s="4" t="s">
        <v>43</v>
      </c>
      <c r="B2062" s="4" t="s">
        <v>8</v>
      </c>
      <c r="C2062" s="4">
        <v>2019</v>
      </c>
      <c r="D2062" s="98">
        <v>0</v>
      </c>
    </row>
    <row r="2063" spans="1:4" hidden="1">
      <c r="A2063" s="4" t="s">
        <v>43</v>
      </c>
      <c r="B2063" s="4" t="s">
        <v>9</v>
      </c>
      <c r="C2063" s="4">
        <v>2014</v>
      </c>
      <c r="D2063" s="98">
        <v>0</v>
      </c>
    </row>
    <row r="2064" spans="1:4" hidden="1">
      <c r="A2064" s="4" t="s">
        <v>43</v>
      </c>
      <c r="B2064" s="4" t="s">
        <v>9</v>
      </c>
      <c r="C2064" s="4">
        <v>2015</v>
      </c>
      <c r="D2064" s="98">
        <v>0</v>
      </c>
    </row>
    <row r="2065" spans="1:4" hidden="1">
      <c r="A2065" s="4" t="s">
        <v>43</v>
      </c>
      <c r="B2065" s="4" t="s">
        <v>9</v>
      </c>
      <c r="C2065" s="4">
        <v>2016</v>
      </c>
      <c r="D2065" s="98">
        <v>0</v>
      </c>
    </row>
    <row r="2066" spans="1:4" hidden="1">
      <c r="A2066" s="4" t="s">
        <v>43</v>
      </c>
      <c r="B2066" s="4" t="s">
        <v>9</v>
      </c>
      <c r="C2066" s="4">
        <v>2017</v>
      </c>
      <c r="D2066" s="98">
        <v>0</v>
      </c>
    </row>
    <row r="2067" spans="1:4" hidden="1">
      <c r="A2067" s="4" t="s">
        <v>43</v>
      </c>
      <c r="B2067" s="4" t="s">
        <v>9</v>
      </c>
      <c r="C2067" s="4">
        <v>2018</v>
      </c>
      <c r="D2067" s="98">
        <v>0</v>
      </c>
    </row>
    <row r="2068" spans="1:4" hidden="1">
      <c r="A2068" s="4" t="s">
        <v>43</v>
      </c>
      <c r="B2068" s="4" t="s">
        <v>9</v>
      </c>
      <c r="C2068" s="4">
        <v>2019</v>
      </c>
      <c r="D2068" s="98">
        <v>0</v>
      </c>
    </row>
    <row r="2069" spans="1:4" hidden="1">
      <c r="A2069" s="4" t="s">
        <v>43</v>
      </c>
      <c r="B2069" s="4" t="s">
        <v>10</v>
      </c>
      <c r="C2069" s="4">
        <v>2014</v>
      </c>
      <c r="D2069" s="98">
        <v>0</v>
      </c>
    </row>
    <row r="2070" spans="1:4" hidden="1">
      <c r="A2070" s="4" t="s">
        <v>43</v>
      </c>
      <c r="B2070" s="4" t="s">
        <v>10</v>
      </c>
      <c r="C2070" s="4">
        <v>2015</v>
      </c>
      <c r="D2070" s="98">
        <v>0</v>
      </c>
    </row>
    <row r="2071" spans="1:4" hidden="1">
      <c r="A2071" s="4" t="s">
        <v>43</v>
      </c>
      <c r="B2071" s="4" t="s">
        <v>10</v>
      </c>
      <c r="C2071" s="4">
        <v>2016</v>
      </c>
      <c r="D2071" s="98">
        <v>0</v>
      </c>
    </row>
    <row r="2072" spans="1:4" hidden="1">
      <c r="A2072" s="4" t="s">
        <v>43</v>
      </c>
      <c r="B2072" s="4" t="s">
        <v>10</v>
      </c>
      <c r="C2072" s="4">
        <v>2017</v>
      </c>
      <c r="D2072" s="98">
        <v>0</v>
      </c>
    </row>
    <row r="2073" spans="1:4" hidden="1">
      <c r="A2073" s="4" t="s">
        <v>43</v>
      </c>
      <c r="B2073" s="4" t="s">
        <v>10</v>
      </c>
      <c r="C2073" s="4">
        <v>2018</v>
      </c>
      <c r="D2073" s="98">
        <v>0</v>
      </c>
    </row>
    <row r="2074" spans="1:4" hidden="1">
      <c r="A2074" s="4" t="s">
        <v>43</v>
      </c>
      <c r="B2074" s="4" t="s">
        <v>10</v>
      </c>
      <c r="C2074" s="4">
        <v>2019</v>
      </c>
      <c r="D2074" s="98">
        <v>0</v>
      </c>
    </row>
    <row r="2075" spans="1:4" hidden="1">
      <c r="A2075" s="4" t="s">
        <v>43</v>
      </c>
      <c r="B2075" s="4" t="s">
        <v>11</v>
      </c>
      <c r="C2075" s="4">
        <v>2014</v>
      </c>
      <c r="D2075" s="98">
        <v>0</v>
      </c>
    </row>
    <row r="2076" spans="1:4" hidden="1">
      <c r="A2076" s="4" t="s">
        <v>43</v>
      </c>
      <c r="B2076" s="4" t="s">
        <v>11</v>
      </c>
      <c r="C2076" s="4">
        <v>2015</v>
      </c>
      <c r="D2076" s="98">
        <v>0</v>
      </c>
    </row>
    <row r="2077" spans="1:4" hidden="1">
      <c r="A2077" s="4" t="s">
        <v>43</v>
      </c>
      <c r="B2077" s="4" t="s">
        <v>11</v>
      </c>
      <c r="C2077" s="4">
        <v>2016</v>
      </c>
      <c r="D2077" s="98">
        <v>0</v>
      </c>
    </row>
    <row r="2078" spans="1:4" hidden="1">
      <c r="A2078" s="4" t="s">
        <v>43</v>
      </c>
      <c r="B2078" s="4" t="s">
        <v>11</v>
      </c>
      <c r="C2078" s="4">
        <v>2017</v>
      </c>
      <c r="D2078" s="98">
        <v>0</v>
      </c>
    </row>
    <row r="2079" spans="1:4" hidden="1">
      <c r="A2079" s="4" t="s">
        <v>43</v>
      </c>
      <c r="B2079" s="4" t="s">
        <v>11</v>
      </c>
      <c r="C2079" s="4">
        <v>2018</v>
      </c>
      <c r="D2079" s="98">
        <v>0</v>
      </c>
    </row>
    <row r="2080" spans="1:4" hidden="1">
      <c r="A2080" s="4" t="s">
        <v>43</v>
      </c>
      <c r="B2080" s="4" t="s">
        <v>11</v>
      </c>
      <c r="C2080" s="4">
        <v>2019</v>
      </c>
      <c r="D2080" s="98">
        <v>0</v>
      </c>
    </row>
    <row r="2081" spans="1:5" hidden="1">
      <c r="A2081" s="4" t="s">
        <v>43</v>
      </c>
      <c r="B2081" s="4" t="s">
        <v>103</v>
      </c>
      <c r="C2081" s="4">
        <v>2014</v>
      </c>
      <c r="D2081" s="98">
        <v>123951000</v>
      </c>
      <c r="E2081" s="30"/>
    </row>
    <row r="2082" spans="1:5" hidden="1">
      <c r="A2082" s="4" t="s">
        <v>43</v>
      </c>
      <c r="B2082" s="4" t="s">
        <v>103</v>
      </c>
      <c r="C2082" s="4">
        <v>2015</v>
      </c>
      <c r="D2082" s="98">
        <v>126601000</v>
      </c>
    </row>
    <row r="2083" spans="1:5" hidden="1">
      <c r="A2083" s="4" t="s">
        <v>43</v>
      </c>
      <c r="B2083" s="4" t="s">
        <v>103</v>
      </c>
      <c r="C2083" s="4">
        <v>2016</v>
      </c>
      <c r="D2083" s="98">
        <v>111425529.59138857</v>
      </c>
    </row>
    <row r="2084" spans="1:5" hidden="1">
      <c r="A2084" s="4" t="s">
        <v>43</v>
      </c>
      <c r="B2084" s="4" t="s">
        <v>103</v>
      </c>
      <c r="C2084" s="4">
        <v>2017</v>
      </c>
      <c r="D2084" s="98">
        <v>116253343.58374569</v>
      </c>
    </row>
    <row r="2085" spans="1:5" hidden="1">
      <c r="A2085" s="4" t="s">
        <v>43</v>
      </c>
      <c r="B2085" s="4" t="s">
        <v>103</v>
      </c>
      <c r="C2085" s="4">
        <v>2018</v>
      </c>
      <c r="D2085" s="98">
        <v>138607582</v>
      </c>
    </row>
    <row r="2086" spans="1:5" hidden="1">
      <c r="A2086" s="4" t="s">
        <v>43</v>
      </c>
      <c r="B2086" s="4" t="s">
        <v>103</v>
      </c>
      <c r="C2086" s="4">
        <v>2019</v>
      </c>
      <c r="D2086" s="98">
        <v>143735886</v>
      </c>
    </row>
    <row r="2087" spans="1:5" hidden="1">
      <c r="A2087" s="4" t="s">
        <v>43</v>
      </c>
      <c r="B2087" s="4" t="s">
        <v>63</v>
      </c>
      <c r="C2087" s="4">
        <v>2014</v>
      </c>
      <c r="D2087" s="98">
        <v>0</v>
      </c>
    </row>
    <row r="2088" spans="1:5" hidden="1">
      <c r="A2088" s="4" t="s">
        <v>43</v>
      </c>
      <c r="B2088" s="4" t="s">
        <v>63</v>
      </c>
      <c r="C2088" s="4">
        <v>2015</v>
      </c>
      <c r="D2088" s="98">
        <v>0</v>
      </c>
    </row>
    <row r="2089" spans="1:5" hidden="1">
      <c r="A2089" s="4" t="s">
        <v>43</v>
      </c>
      <c r="B2089" s="4" t="s">
        <v>63</v>
      </c>
      <c r="C2089" s="4">
        <v>2016</v>
      </c>
      <c r="D2089" s="98">
        <v>0</v>
      </c>
    </row>
    <row r="2090" spans="1:5" hidden="1">
      <c r="A2090" s="4" t="s">
        <v>43</v>
      </c>
      <c r="B2090" s="4" t="s">
        <v>63</v>
      </c>
      <c r="C2090" s="4">
        <v>2017</v>
      </c>
      <c r="D2090" s="98">
        <v>0</v>
      </c>
    </row>
    <row r="2091" spans="1:5" hidden="1">
      <c r="A2091" s="4" t="s">
        <v>43</v>
      </c>
      <c r="B2091" s="4" t="s">
        <v>63</v>
      </c>
      <c r="C2091" s="4">
        <v>2018</v>
      </c>
      <c r="D2091" s="98">
        <v>1669006</v>
      </c>
    </row>
    <row r="2092" spans="1:5" hidden="1">
      <c r="A2092" s="4" t="s">
        <v>43</v>
      </c>
      <c r="B2092" s="4" t="s">
        <v>63</v>
      </c>
      <c r="C2092" s="4">
        <v>2019</v>
      </c>
      <c r="D2092" s="98">
        <v>1880352</v>
      </c>
    </row>
    <row r="2093" spans="1:5" hidden="1">
      <c r="A2093" s="4" t="s">
        <v>44</v>
      </c>
      <c r="B2093" s="4" t="s">
        <v>0</v>
      </c>
      <c r="C2093" s="4">
        <v>2014</v>
      </c>
      <c r="D2093" s="98">
        <v>277187572</v>
      </c>
    </row>
    <row r="2094" spans="1:5" hidden="1">
      <c r="A2094" s="4" t="s">
        <v>44</v>
      </c>
      <c r="B2094" s="4" t="s">
        <v>0</v>
      </c>
      <c r="C2094" s="4">
        <v>2015</v>
      </c>
      <c r="D2094" s="98">
        <v>292379260</v>
      </c>
    </row>
    <row r="2095" spans="1:5" hidden="1">
      <c r="A2095" s="4" t="s">
        <v>44</v>
      </c>
      <c r="B2095" s="4" t="s">
        <v>0</v>
      </c>
      <c r="C2095" s="4">
        <v>2016</v>
      </c>
      <c r="D2095" s="98">
        <v>305068186</v>
      </c>
    </row>
    <row r="2096" spans="1:5" hidden="1">
      <c r="A2096" s="4" t="s">
        <v>44</v>
      </c>
      <c r="B2096" s="4" t="s">
        <v>0</v>
      </c>
      <c r="C2096" s="4">
        <v>2017</v>
      </c>
      <c r="D2096" s="98">
        <v>299387551</v>
      </c>
    </row>
    <row r="2097" spans="1:4" hidden="1">
      <c r="A2097" s="4" t="s">
        <v>44</v>
      </c>
      <c r="B2097" s="4" t="s">
        <v>0</v>
      </c>
      <c r="C2097" s="4">
        <v>2018</v>
      </c>
      <c r="D2097" s="98">
        <v>242840398</v>
      </c>
    </row>
    <row r="2098" spans="1:4" hidden="1">
      <c r="A2098" s="4" t="s">
        <v>44</v>
      </c>
      <c r="B2098" s="4" t="s">
        <v>0</v>
      </c>
      <c r="C2098" s="4">
        <v>2019</v>
      </c>
      <c r="D2098" s="98">
        <v>237385183</v>
      </c>
    </row>
    <row r="2099" spans="1:4" hidden="1">
      <c r="A2099" s="4" t="s">
        <v>44</v>
      </c>
      <c r="B2099" s="4" t="s">
        <v>1</v>
      </c>
      <c r="C2099" s="4">
        <v>2014</v>
      </c>
      <c r="D2099" s="98">
        <v>124241828</v>
      </c>
    </row>
    <row r="2100" spans="1:4" hidden="1">
      <c r="A2100" s="4" t="s">
        <v>44</v>
      </c>
      <c r="B2100" s="4" t="s">
        <v>1</v>
      </c>
      <c r="C2100" s="4">
        <v>2015</v>
      </c>
      <c r="D2100" s="98">
        <v>120323541</v>
      </c>
    </row>
    <row r="2101" spans="1:4" hidden="1">
      <c r="A2101" s="4" t="s">
        <v>44</v>
      </c>
      <c r="B2101" s="4" t="s">
        <v>1</v>
      </c>
      <c r="C2101" s="4">
        <v>2016</v>
      </c>
      <c r="D2101" s="98">
        <v>107895933</v>
      </c>
    </row>
    <row r="2102" spans="1:4" hidden="1">
      <c r="A2102" s="4" t="s">
        <v>44</v>
      </c>
      <c r="B2102" s="4" t="s">
        <v>1</v>
      </c>
      <c r="C2102" s="4">
        <v>2017</v>
      </c>
      <c r="D2102" s="98">
        <v>96807086</v>
      </c>
    </row>
    <row r="2103" spans="1:4" hidden="1">
      <c r="A2103" s="4" t="s">
        <v>44</v>
      </c>
      <c r="B2103" s="4" t="s">
        <v>1</v>
      </c>
      <c r="C2103" s="4">
        <v>2018</v>
      </c>
      <c r="D2103" s="98">
        <v>95748693</v>
      </c>
    </row>
    <row r="2104" spans="1:4" hidden="1">
      <c r="A2104" s="4" t="s">
        <v>44</v>
      </c>
      <c r="B2104" s="4" t="s">
        <v>1</v>
      </c>
      <c r="C2104" s="4">
        <v>2019</v>
      </c>
      <c r="D2104" s="98">
        <v>82682723</v>
      </c>
    </row>
    <row r="2105" spans="1:4" hidden="1">
      <c r="A2105" s="4" t="s">
        <v>44</v>
      </c>
      <c r="B2105" s="4" t="s">
        <v>2</v>
      </c>
      <c r="C2105" s="4">
        <v>2014</v>
      </c>
      <c r="D2105" s="98">
        <v>0</v>
      </c>
    </row>
    <row r="2106" spans="1:4" hidden="1">
      <c r="A2106" s="4" t="s">
        <v>44</v>
      </c>
      <c r="B2106" s="4" t="s">
        <v>2</v>
      </c>
      <c r="C2106" s="4">
        <v>2015</v>
      </c>
      <c r="D2106" s="98">
        <v>0</v>
      </c>
    </row>
    <row r="2107" spans="1:4" hidden="1">
      <c r="A2107" s="4" t="s">
        <v>44</v>
      </c>
      <c r="B2107" s="4" t="s">
        <v>2</v>
      </c>
      <c r="C2107" s="4">
        <v>2016</v>
      </c>
      <c r="D2107" s="98">
        <v>0</v>
      </c>
    </row>
    <row r="2108" spans="1:4" hidden="1">
      <c r="A2108" s="4" t="s">
        <v>44</v>
      </c>
      <c r="B2108" s="4" t="s">
        <v>2</v>
      </c>
      <c r="C2108" s="4">
        <v>2017</v>
      </c>
      <c r="D2108" s="98">
        <v>0</v>
      </c>
    </row>
    <row r="2109" spans="1:4" hidden="1">
      <c r="A2109" s="4" t="s">
        <v>44</v>
      </c>
      <c r="B2109" s="4" t="s">
        <v>2</v>
      </c>
      <c r="C2109" s="4">
        <v>2018</v>
      </c>
      <c r="D2109" s="98">
        <v>0</v>
      </c>
    </row>
    <row r="2110" spans="1:4" hidden="1">
      <c r="A2110" s="4" t="s">
        <v>44</v>
      </c>
      <c r="B2110" s="4" t="s">
        <v>2</v>
      </c>
      <c r="C2110" s="4">
        <v>2019</v>
      </c>
      <c r="D2110" s="98">
        <v>0</v>
      </c>
    </row>
    <row r="2111" spans="1:4" hidden="1">
      <c r="A2111" s="4" t="s">
        <v>44</v>
      </c>
      <c r="B2111" s="4" t="s">
        <v>3</v>
      </c>
      <c r="C2111" s="4">
        <v>2014</v>
      </c>
      <c r="D2111" s="98">
        <v>0</v>
      </c>
    </row>
    <row r="2112" spans="1:4" hidden="1">
      <c r="A2112" s="4" t="s">
        <v>44</v>
      </c>
      <c r="B2112" s="4" t="s">
        <v>3</v>
      </c>
      <c r="C2112" s="4">
        <v>2015</v>
      </c>
      <c r="D2112" s="98">
        <v>0</v>
      </c>
    </row>
    <row r="2113" spans="1:4" hidden="1">
      <c r="A2113" s="4" t="s">
        <v>44</v>
      </c>
      <c r="B2113" s="4" t="s">
        <v>3</v>
      </c>
      <c r="C2113" s="4">
        <v>2016</v>
      </c>
      <c r="D2113" s="98">
        <v>0</v>
      </c>
    </row>
    <row r="2114" spans="1:4" hidden="1">
      <c r="A2114" s="4" t="s">
        <v>44</v>
      </c>
      <c r="B2114" s="4" t="s">
        <v>3</v>
      </c>
      <c r="C2114" s="4">
        <v>2017</v>
      </c>
      <c r="D2114" s="98">
        <v>0</v>
      </c>
    </row>
    <row r="2115" spans="1:4" hidden="1">
      <c r="A2115" s="4" t="s">
        <v>44</v>
      </c>
      <c r="B2115" s="4" t="s">
        <v>3</v>
      </c>
      <c r="C2115" s="4">
        <v>2018</v>
      </c>
      <c r="D2115" s="98">
        <v>0</v>
      </c>
    </row>
    <row r="2116" spans="1:4" hidden="1">
      <c r="A2116" s="4" t="s">
        <v>44</v>
      </c>
      <c r="B2116" s="4" t="s">
        <v>3</v>
      </c>
      <c r="C2116" s="4">
        <v>2019</v>
      </c>
      <c r="D2116" s="98">
        <v>0</v>
      </c>
    </row>
    <row r="2117" spans="1:4" hidden="1">
      <c r="A2117" s="4" t="s">
        <v>44</v>
      </c>
      <c r="B2117" s="4" t="s">
        <v>4</v>
      </c>
      <c r="C2117" s="4">
        <v>2014</v>
      </c>
      <c r="D2117" s="98">
        <v>0</v>
      </c>
    </row>
    <row r="2118" spans="1:4" hidden="1">
      <c r="A2118" s="4" t="s">
        <v>44</v>
      </c>
      <c r="B2118" s="4" t="s">
        <v>4</v>
      </c>
      <c r="C2118" s="4">
        <v>2015</v>
      </c>
      <c r="D2118" s="98">
        <v>0</v>
      </c>
    </row>
    <row r="2119" spans="1:4" hidden="1">
      <c r="A2119" s="4" t="s">
        <v>44</v>
      </c>
      <c r="B2119" s="4" t="s">
        <v>4</v>
      </c>
      <c r="C2119" s="4">
        <v>2016</v>
      </c>
      <c r="D2119" s="98">
        <v>0</v>
      </c>
    </row>
    <row r="2120" spans="1:4" hidden="1">
      <c r="A2120" s="4" t="s">
        <v>44</v>
      </c>
      <c r="B2120" s="4" t="s">
        <v>4</v>
      </c>
      <c r="C2120" s="4">
        <v>2017</v>
      </c>
      <c r="D2120" s="98">
        <v>338168</v>
      </c>
    </row>
    <row r="2121" spans="1:4" hidden="1">
      <c r="A2121" s="4" t="s">
        <v>44</v>
      </c>
      <c r="B2121" s="4" t="s">
        <v>4</v>
      </c>
      <c r="C2121" s="4">
        <v>2018</v>
      </c>
      <c r="D2121" s="98">
        <v>0</v>
      </c>
    </row>
    <row r="2122" spans="1:4" hidden="1">
      <c r="A2122" s="4" t="s">
        <v>44</v>
      </c>
      <c r="B2122" s="4" t="s">
        <v>4</v>
      </c>
      <c r="C2122" s="4">
        <v>2019</v>
      </c>
      <c r="D2122" s="98">
        <v>0</v>
      </c>
    </row>
    <row r="2123" spans="1:4" hidden="1">
      <c r="A2123" s="4" t="s">
        <v>44</v>
      </c>
      <c r="B2123" s="4" t="s">
        <v>7</v>
      </c>
      <c r="C2123" s="4">
        <v>2014</v>
      </c>
      <c r="D2123" s="98">
        <v>125114032</v>
      </c>
    </row>
    <row r="2124" spans="1:4" hidden="1">
      <c r="A2124" s="4" t="s">
        <v>44</v>
      </c>
      <c r="B2124" s="4" t="s">
        <v>7</v>
      </c>
      <c r="C2124" s="4">
        <v>2015</v>
      </c>
      <c r="D2124" s="98">
        <v>111002323</v>
      </c>
    </row>
    <row r="2125" spans="1:4" hidden="1">
      <c r="A2125" s="4" t="s">
        <v>44</v>
      </c>
      <c r="B2125" s="4" t="s">
        <v>7</v>
      </c>
      <c r="C2125" s="4">
        <v>2016</v>
      </c>
      <c r="D2125" s="98">
        <v>100782997</v>
      </c>
    </row>
    <row r="2126" spans="1:4" hidden="1">
      <c r="A2126" s="4" t="s">
        <v>44</v>
      </c>
      <c r="B2126" s="4" t="s">
        <v>7</v>
      </c>
      <c r="C2126" s="4">
        <v>2017</v>
      </c>
      <c r="D2126" s="98">
        <v>94381755</v>
      </c>
    </row>
    <row r="2127" spans="1:4" hidden="1">
      <c r="A2127" s="4" t="s">
        <v>44</v>
      </c>
      <c r="B2127" s="4" t="s">
        <v>7</v>
      </c>
      <c r="C2127" s="4">
        <v>2018</v>
      </c>
      <c r="D2127" s="98">
        <v>95108851</v>
      </c>
    </row>
    <row r="2128" spans="1:4" hidden="1">
      <c r="A2128" s="4" t="s">
        <v>44</v>
      </c>
      <c r="B2128" s="4" t="s">
        <v>7</v>
      </c>
      <c r="C2128" s="4">
        <v>2019</v>
      </c>
      <c r="D2128" s="98">
        <v>86563284</v>
      </c>
    </row>
    <row r="2129" spans="1:4" hidden="1">
      <c r="A2129" s="4" t="s">
        <v>44</v>
      </c>
      <c r="B2129" s="4" t="s">
        <v>8</v>
      </c>
      <c r="C2129" s="4">
        <v>2014</v>
      </c>
      <c r="D2129" s="98">
        <v>0</v>
      </c>
    </row>
    <row r="2130" spans="1:4" hidden="1">
      <c r="A2130" s="4" t="s">
        <v>44</v>
      </c>
      <c r="B2130" s="4" t="s">
        <v>8</v>
      </c>
      <c r="C2130" s="4">
        <v>2015</v>
      </c>
      <c r="D2130" s="98">
        <v>0</v>
      </c>
    </row>
    <row r="2131" spans="1:4" hidden="1">
      <c r="A2131" s="4" t="s">
        <v>44</v>
      </c>
      <c r="B2131" s="4" t="s">
        <v>8</v>
      </c>
      <c r="C2131" s="4">
        <v>2016</v>
      </c>
      <c r="D2131" s="98">
        <v>0</v>
      </c>
    </row>
    <row r="2132" spans="1:4" hidden="1">
      <c r="A2132" s="4" t="s">
        <v>44</v>
      </c>
      <c r="B2132" s="4" t="s">
        <v>8</v>
      </c>
      <c r="C2132" s="4">
        <v>2017</v>
      </c>
      <c r="D2132" s="98">
        <v>0</v>
      </c>
    </row>
    <row r="2133" spans="1:4" hidden="1">
      <c r="A2133" s="4" t="s">
        <v>44</v>
      </c>
      <c r="B2133" s="4" t="s">
        <v>8</v>
      </c>
      <c r="C2133" s="4">
        <v>2018</v>
      </c>
      <c r="D2133" s="98">
        <v>114326</v>
      </c>
    </row>
    <row r="2134" spans="1:4" hidden="1">
      <c r="A2134" s="4" t="s">
        <v>44</v>
      </c>
      <c r="B2134" s="4" t="s">
        <v>8</v>
      </c>
      <c r="C2134" s="4">
        <v>2019</v>
      </c>
      <c r="D2134" s="98">
        <v>107307</v>
      </c>
    </row>
    <row r="2135" spans="1:4" hidden="1">
      <c r="A2135" s="4" t="s">
        <v>44</v>
      </c>
      <c r="B2135" s="4" t="s">
        <v>9</v>
      </c>
      <c r="C2135" s="4">
        <v>2014</v>
      </c>
      <c r="D2135" s="98">
        <v>0</v>
      </c>
    </row>
    <row r="2136" spans="1:4" hidden="1">
      <c r="A2136" s="4" t="s">
        <v>44</v>
      </c>
      <c r="B2136" s="4" t="s">
        <v>9</v>
      </c>
      <c r="C2136" s="4">
        <v>2015</v>
      </c>
      <c r="D2136" s="98">
        <v>0</v>
      </c>
    </row>
    <row r="2137" spans="1:4" hidden="1">
      <c r="A2137" s="4" t="s">
        <v>44</v>
      </c>
      <c r="B2137" s="4" t="s">
        <v>9</v>
      </c>
      <c r="C2137" s="4">
        <v>2016</v>
      </c>
      <c r="D2137" s="98">
        <v>0</v>
      </c>
    </row>
    <row r="2138" spans="1:4" hidden="1">
      <c r="A2138" s="4" t="s">
        <v>44</v>
      </c>
      <c r="B2138" s="4" t="s">
        <v>9</v>
      </c>
      <c r="C2138" s="4">
        <v>2017</v>
      </c>
      <c r="D2138" s="98">
        <v>0</v>
      </c>
    </row>
    <row r="2139" spans="1:4" hidden="1">
      <c r="A2139" s="4" t="s">
        <v>44</v>
      </c>
      <c r="B2139" s="4" t="s">
        <v>9</v>
      </c>
      <c r="C2139" s="4">
        <v>2018</v>
      </c>
      <c r="D2139" s="98">
        <v>0</v>
      </c>
    </row>
    <row r="2140" spans="1:4" hidden="1">
      <c r="A2140" s="4" t="s">
        <v>44</v>
      </c>
      <c r="B2140" s="4" t="s">
        <v>9</v>
      </c>
      <c r="C2140" s="4">
        <v>2019</v>
      </c>
      <c r="D2140" s="98">
        <v>0</v>
      </c>
    </row>
    <row r="2141" spans="1:4" hidden="1">
      <c r="A2141" s="4" t="s">
        <v>44</v>
      </c>
      <c r="B2141" s="4" t="s">
        <v>10</v>
      </c>
      <c r="C2141" s="4">
        <v>2014</v>
      </c>
      <c r="D2141" s="98">
        <v>0</v>
      </c>
    </row>
    <row r="2142" spans="1:4" hidden="1">
      <c r="A2142" s="4" t="s">
        <v>44</v>
      </c>
      <c r="B2142" s="4" t="s">
        <v>10</v>
      </c>
      <c r="C2142" s="4">
        <v>2015</v>
      </c>
      <c r="D2142" s="98">
        <v>0</v>
      </c>
    </row>
    <row r="2143" spans="1:4" hidden="1">
      <c r="A2143" s="4" t="s">
        <v>44</v>
      </c>
      <c r="B2143" s="4" t="s">
        <v>10</v>
      </c>
      <c r="C2143" s="4">
        <v>2016</v>
      </c>
      <c r="D2143" s="98">
        <v>0</v>
      </c>
    </row>
    <row r="2144" spans="1:4" hidden="1">
      <c r="A2144" s="4" t="s">
        <v>44</v>
      </c>
      <c r="B2144" s="4" t="s">
        <v>10</v>
      </c>
      <c r="C2144" s="4">
        <v>2017</v>
      </c>
      <c r="D2144" s="98">
        <v>0</v>
      </c>
    </row>
    <row r="2145" spans="1:5" hidden="1">
      <c r="A2145" s="4" t="s">
        <v>44</v>
      </c>
      <c r="B2145" s="4" t="s">
        <v>10</v>
      </c>
      <c r="C2145" s="4">
        <v>2018</v>
      </c>
      <c r="D2145" s="98">
        <v>0</v>
      </c>
    </row>
    <row r="2146" spans="1:5" hidden="1">
      <c r="A2146" s="4" t="s">
        <v>44</v>
      </c>
      <c r="B2146" s="4" t="s">
        <v>10</v>
      </c>
      <c r="C2146" s="4">
        <v>2019</v>
      </c>
      <c r="D2146" s="98">
        <v>0</v>
      </c>
    </row>
    <row r="2147" spans="1:5" hidden="1">
      <c r="A2147" s="4" t="s">
        <v>44</v>
      </c>
      <c r="B2147" s="4" t="s">
        <v>11</v>
      </c>
      <c r="C2147" s="4">
        <v>2014</v>
      </c>
      <c r="D2147" s="98">
        <v>0</v>
      </c>
    </row>
    <row r="2148" spans="1:5" hidden="1">
      <c r="A2148" s="4" t="s">
        <v>44</v>
      </c>
      <c r="B2148" s="4" t="s">
        <v>11</v>
      </c>
      <c r="C2148" s="4">
        <v>2015</v>
      </c>
      <c r="D2148" s="98">
        <v>0</v>
      </c>
    </row>
    <row r="2149" spans="1:5" hidden="1">
      <c r="A2149" s="4" t="s">
        <v>44</v>
      </c>
      <c r="B2149" s="4" t="s">
        <v>11</v>
      </c>
      <c r="C2149" s="4">
        <v>2016</v>
      </c>
      <c r="D2149" s="98">
        <v>0</v>
      </c>
    </row>
    <row r="2150" spans="1:5" hidden="1">
      <c r="A2150" s="4" t="s">
        <v>44</v>
      </c>
      <c r="B2150" s="4" t="s">
        <v>11</v>
      </c>
      <c r="C2150" s="4">
        <v>2017</v>
      </c>
      <c r="D2150" s="98">
        <v>0</v>
      </c>
    </row>
    <row r="2151" spans="1:5" hidden="1">
      <c r="A2151" s="4" t="s">
        <v>44</v>
      </c>
      <c r="B2151" s="4" t="s">
        <v>11</v>
      </c>
      <c r="C2151" s="4">
        <v>2018</v>
      </c>
      <c r="D2151" s="98">
        <v>0</v>
      </c>
    </row>
    <row r="2152" spans="1:5" hidden="1">
      <c r="A2152" s="4" t="s">
        <v>44</v>
      </c>
      <c r="B2152" s="4" t="s">
        <v>11</v>
      </c>
      <c r="C2152" s="4">
        <v>2019</v>
      </c>
      <c r="D2152" s="98">
        <v>0</v>
      </c>
    </row>
    <row r="2153" spans="1:5" hidden="1">
      <c r="A2153" s="4" t="s">
        <v>44</v>
      </c>
      <c r="B2153" s="4" t="s">
        <v>103</v>
      </c>
      <c r="C2153" s="4">
        <v>2014</v>
      </c>
      <c r="D2153" s="98">
        <v>32195020</v>
      </c>
      <c r="E2153" s="30"/>
    </row>
    <row r="2154" spans="1:5" hidden="1">
      <c r="A2154" s="4" t="s">
        <v>44</v>
      </c>
      <c r="B2154" s="4" t="s">
        <v>103</v>
      </c>
      <c r="C2154" s="4">
        <v>2015</v>
      </c>
      <c r="D2154" s="98">
        <v>23637274</v>
      </c>
    </row>
    <row r="2155" spans="1:5" hidden="1">
      <c r="A2155" s="4" t="s">
        <v>44</v>
      </c>
      <c r="B2155" s="4" t="s">
        <v>103</v>
      </c>
      <c r="C2155" s="4">
        <v>2016</v>
      </c>
      <c r="D2155" s="98">
        <v>25311367</v>
      </c>
    </row>
    <row r="2156" spans="1:5" hidden="1">
      <c r="A2156" s="4" t="s">
        <v>44</v>
      </c>
      <c r="B2156" s="4" t="s">
        <v>103</v>
      </c>
      <c r="C2156" s="4">
        <v>2017</v>
      </c>
      <c r="D2156" s="98">
        <v>28547824</v>
      </c>
    </row>
    <row r="2157" spans="1:5" hidden="1">
      <c r="A2157" s="4" t="s">
        <v>44</v>
      </c>
      <c r="B2157" s="4" t="s">
        <v>103</v>
      </c>
      <c r="C2157" s="4">
        <v>2018</v>
      </c>
      <c r="D2157" s="98">
        <v>24535906</v>
      </c>
    </row>
    <row r="2158" spans="1:5" hidden="1">
      <c r="A2158" s="4" t="s">
        <v>44</v>
      </c>
      <c r="B2158" s="4" t="s">
        <v>103</v>
      </c>
      <c r="C2158" s="4">
        <v>2019</v>
      </c>
      <c r="D2158" s="98">
        <v>39564346</v>
      </c>
    </row>
    <row r="2159" spans="1:5" hidden="1">
      <c r="A2159" s="4" t="s">
        <v>44</v>
      </c>
      <c r="B2159" s="4" t="s">
        <v>63</v>
      </c>
      <c r="C2159" s="4">
        <v>2014</v>
      </c>
      <c r="D2159" s="98">
        <v>0</v>
      </c>
    </row>
    <row r="2160" spans="1:5" hidden="1">
      <c r="A2160" s="4" t="s">
        <v>44</v>
      </c>
      <c r="B2160" s="4" t="s">
        <v>63</v>
      </c>
      <c r="C2160" s="4">
        <v>2015</v>
      </c>
      <c r="D2160" s="98">
        <v>0</v>
      </c>
    </row>
    <row r="2161" spans="1:4" hidden="1">
      <c r="A2161" s="4" t="s">
        <v>44</v>
      </c>
      <c r="B2161" s="4" t="s">
        <v>63</v>
      </c>
      <c r="C2161" s="4">
        <v>2016</v>
      </c>
      <c r="D2161" s="98">
        <v>0</v>
      </c>
    </row>
    <row r="2162" spans="1:4" hidden="1">
      <c r="A2162" s="4" t="s">
        <v>44</v>
      </c>
      <c r="B2162" s="4" t="s">
        <v>63</v>
      </c>
      <c r="C2162" s="4">
        <v>2017</v>
      </c>
      <c r="D2162" s="98">
        <v>0</v>
      </c>
    </row>
    <row r="2163" spans="1:4" hidden="1">
      <c r="A2163" s="4" t="s">
        <v>44</v>
      </c>
      <c r="B2163" s="4" t="s">
        <v>63</v>
      </c>
      <c r="C2163" s="4">
        <v>2018</v>
      </c>
      <c r="D2163" s="98">
        <v>0</v>
      </c>
    </row>
    <row r="2164" spans="1:4" hidden="1">
      <c r="A2164" s="4" t="s">
        <v>44</v>
      </c>
      <c r="B2164" s="4" t="s">
        <v>63</v>
      </c>
      <c r="C2164" s="4">
        <v>2019</v>
      </c>
      <c r="D2164" s="98">
        <v>0</v>
      </c>
    </row>
    <row r="2165" spans="1:4" hidden="1">
      <c r="A2165" s="4" t="s">
        <v>41</v>
      </c>
      <c r="B2165" s="4" t="s">
        <v>0</v>
      </c>
      <c r="C2165" s="4">
        <v>2014</v>
      </c>
      <c r="D2165" s="98">
        <v>245399755</v>
      </c>
    </row>
    <row r="2166" spans="1:4" hidden="1">
      <c r="A2166" s="4" t="s">
        <v>41</v>
      </c>
      <c r="B2166" s="4" t="s">
        <v>0</v>
      </c>
      <c r="C2166" s="4">
        <v>2015</v>
      </c>
      <c r="D2166" s="98">
        <v>259269552</v>
      </c>
    </row>
    <row r="2167" spans="1:4" hidden="1">
      <c r="A2167" s="4" t="s">
        <v>41</v>
      </c>
      <c r="B2167" s="4" t="s">
        <v>0</v>
      </c>
      <c r="C2167" s="4">
        <v>2016</v>
      </c>
      <c r="D2167" s="98">
        <v>256085799</v>
      </c>
    </row>
    <row r="2168" spans="1:4" hidden="1">
      <c r="A2168" s="4" t="s">
        <v>41</v>
      </c>
      <c r="B2168" s="4" t="s">
        <v>0</v>
      </c>
      <c r="C2168" s="4">
        <v>2017</v>
      </c>
      <c r="D2168" s="98">
        <v>271460984</v>
      </c>
    </row>
    <row r="2169" spans="1:4" hidden="1">
      <c r="A2169" s="4" t="s">
        <v>41</v>
      </c>
      <c r="B2169" s="4" t="s">
        <v>0</v>
      </c>
      <c r="C2169" s="4">
        <v>2018</v>
      </c>
      <c r="D2169" s="98">
        <v>250466150</v>
      </c>
    </row>
    <row r="2170" spans="1:4" hidden="1">
      <c r="A2170" s="4" t="s">
        <v>41</v>
      </c>
      <c r="B2170" s="4" t="s">
        <v>0</v>
      </c>
      <c r="C2170" s="4">
        <v>2019</v>
      </c>
      <c r="D2170" s="98">
        <v>258723406.54999998</v>
      </c>
    </row>
    <row r="2171" spans="1:4" hidden="1">
      <c r="A2171" s="4" t="s">
        <v>41</v>
      </c>
      <c r="B2171" s="4" t="s">
        <v>1</v>
      </c>
      <c r="C2171" s="4">
        <v>2014</v>
      </c>
      <c r="D2171" s="98">
        <v>44959055</v>
      </c>
    </row>
    <row r="2172" spans="1:4" hidden="1">
      <c r="A2172" s="4" t="s">
        <v>41</v>
      </c>
      <c r="B2172" s="4" t="s">
        <v>1</v>
      </c>
      <c r="C2172" s="4">
        <v>2015</v>
      </c>
      <c r="D2172" s="98">
        <v>63031392</v>
      </c>
    </row>
    <row r="2173" spans="1:4" hidden="1">
      <c r="A2173" s="4" t="s">
        <v>41</v>
      </c>
      <c r="B2173" s="4" t="s">
        <v>1</v>
      </c>
      <c r="C2173" s="4">
        <v>2016</v>
      </c>
      <c r="D2173" s="98">
        <v>61346496.974559397</v>
      </c>
    </row>
    <row r="2174" spans="1:4" hidden="1">
      <c r="A2174" s="4" t="s">
        <v>41</v>
      </c>
      <c r="B2174" s="4" t="s">
        <v>1</v>
      </c>
      <c r="C2174" s="4">
        <v>2017</v>
      </c>
      <c r="D2174" s="98">
        <v>57765956.369047701</v>
      </c>
    </row>
    <row r="2175" spans="1:4" hidden="1">
      <c r="A2175" s="4" t="s">
        <v>41</v>
      </c>
      <c r="B2175" s="4" t="s">
        <v>1</v>
      </c>
      <c r="C2175" s="4">
        <v>2018</v>
      </c>
      <c r="D2175" s="98">
        <v>56537626.890354298</v>
      </c>
    </row>
    <row r="2176" spans="1:4" hidden="1">
      <c r="A2176" s="4" t="s">
        <v>41</v>
      </c>
      <c r="B2176" s="4" t="s">
        <v>1</v>
      </c>
      <c r="C2176" s="4">
        <v>2019</v>
      </c>
      <c r="D2176" s="98">
        <v>49137510.3444793</v>
      </c>
    </row>
    <row r="2177" spans="1:4" hidden="1">
      <c r="A2177" s="4" t="s">
        <v>41</v>
      </c>
      <c r="B2177" s="4" t="s">
        <v>2</v>
      </c>
      <c r="C2177" s="4">
        <v>2014</v>
      </c>
      <c r="D2177" s="98">
        <v>8348065</v>
      </c>
    </row>
    <row r="2178" spans="1:4" hidden="1">
      <c r="A2178" s="4" t="s">
        <v>41</v>
      </c>
      <c r="B2178" s="4" t="s">
        <v>2</v>
      </c>
      <c r="C2178" s="4">
        <v>2015</v>
      </c>
      <c r="D2178" s="98">
        <v>9200572</v>
      </c>
    </row>
    <row r="2179" spans="1:4" hidden="1">
      <c r="A2179" s="4" t="s">
        <v>41</v>
      </c>
      <c r="B2179" s="4" t="s">
        <v>2</v>
      </c>
      <c r="C2179" s="4">
        <v>2016</v>
      </c>
      <c r="D2179" s="98">
        <v>9156671.4601984993</v>
      </c>
    </row>
    <row r="2180" spans="1:4" hidden="1">
      <c r="A2180" s="4" t="s">
        <v>41</v>
      </c>
      <c r="B2180" s="4" t="s">
        <v>2</v>
      </c>
      <c r="C2180" s="4">
        <v>2017</v>
      </c>
      <c r="D2180" s="98">
        <v>8968942.4600000009</v>
      </c>
    </row>
    <row r="2181" spans="1:4" hidden="1">
      <c r="A2181" s="4" t="s">
        <v>41</v>
      </c>
      <c r="B2181" s="4" t="s">
        <v>2</v>
      </c>
      <c r="C2181" s="4">
        <v>2018</v>
      </c>
      <c r="D2181" s="98">
        <v>8663278.4499999993</v>
      </c>
    </row>
    <row r="2182" spans="1:4" hidden="1">
      <c r="A2182" s="4" t="s">
        <v>41</v>
      </c>
      <c r="B2182" s="4" t="s">
        <v>2</v>
      </c>
      <c r="C2182" s="4">
        <v>2019</v>
      </c>
      <c r="D2182" s="98">
        <v>8678511.4000000004</v>
      </c>
    </row>
    <row r="2183" spans="1:4" hidden="1">
      <c r="A2183" s="4" t="s">
        <v>41</v>
      </c>
      <c r="B2183" s="4" t="s">
        <v>3</v>
      </c>
      <c r="C2183" s="4">
        <v>2014</v>
      </c>
      <c r="D2183" s="98">
        <v>13676723</v>
      </c>
    </row>
    <row r="2184" spans="1:4" hidden="1">
      <c r="A2184" s="4" t="s">
        <v>41</v>
      </c>
      <c r="B2184" s="4" t="s">
        <v>3</v>
      </c>
      <c r="C2184" s="4">
        <v>2015</v>
      </c>
      <c r="D2184" s="98">
        <v>7449477</v>
      </c>
    </row>
    <row r="2185" spans="1:4" hidden="1">
      <c r="A2185" s="4" t="s">
        <v>41</v>
      </c>
      <c r="B2185" s="4" t="s">
        <v>3</v>
      </c>
      <c r="C2185" s="4">
        <v>2016</v>
      </c>
      <c r="D2185" s="98">
        <v>10227812.369999999</v>
      </c>
    </row>
    <row r="2186" spans="1:4" hidden="1">
      <c r="A2186" s="4" t="s">
        <v>41</v>
      </c>
      <c r="B2186" s="4" t="s">
        <v>3</v>
      </c>
      <c r="C2186" s="4">
        <v>2017</v>
      </c>
      <c r="D2186" s="98">
        <v>5952201.9129999997</v>
      </c>
    </row>
    <row r="2187" spans="1:4" hidden="1">
      <c r="A2187" s="4" t="s">
        <v>41</v>
      </c>
      <c r="B2187" s="4" t="s">
        <v>3</v>
      </c>
      <c r="C2187" s="4">
        <v>2018</v>
      </c>
      <c r="D2187" s="98">
        <v>7083075.7869999995</v>
      </c>
    </row>
    <row r="2188" spans="1:4" hidden="1">
      <c r="A2188" s="4" t="s">
        <v>41</v>
      </c>
      <c r="B2188" s="4" t="s">
        <v>3</v>
      </c>
      <c r="C2188" s="4">
        <v>2019</v>
      </c>
      <c r="D2188" s="98">
        <v>5260844.0060000001</v>
      </c>
    </row>
    <row r="2189" spans="1:4" hidden="1">
      <c r="A2189" s="4" t="s">
        <v>41</v>
      </c>
      <c r="B2189" s="4" t="s">
        <v>4</v>
      </c>
      <c r="C2189" s="4">
        <v>2014</v>
      </c>
      <c r="D2189" s="98">
        <v>711524</v>
      </c>
    </row>
    <row r="2190" spans="1:4" hidden="1">
      <c r="A2190" s="4" t="s">
        <v>41</v>
      </c>
      <c r="B2190" s="4" t="s">
        <v>4</v>
      </c>
      <c r="C2190" s="4">
        <v>2015</v>
      </c>
      <c r="D2190" s="98">
        <v>842494</v>
      </c>
    </row>
    <row r="2191" spans="1:4" hidden="1">
      <c r="A2191" s="4" t="s">
        <v>41</v>
      </c>
      <c r="B2191" s="4" t="s">
        <v>4</v>
      </c>
      <c r="C2191" s="4">
        <v>2016</v>
      </c>
      <c r="D2191" s="98">
        <v>0</v>
      </c>
    </row>
    <row r="2192" spans="1:4" hidden="1">
      <c r="A2192" s="4" t="s">
        <v>41</v>
      </c>
      <c r="B2192" s="4" t="s">
        <v>4</v>
      </c>
      <c r="C2192" s="4">
        <v>2017</v>
      </c>
      <c r="D2192" s="98">
        <v>0</v>
      </c>
    </row>
    <row r="2193" spans="1:4" hidden="1">
      <c r="A2193" s="4" t="s">
        <v>41</v>
      </c>
      <c r="B2193" s="4" t="s">
        <v>4</v>
      </c>
      <c r="C2193" s="4">
        <v>2018</v>
      </c>
      <c r="D2193" s="98">
        <v>0</v>
      </c>
    </row>
    <row r="2194" spans="1:4" hidden="1">
      <c r="A2194" s="4" t="s">
        <v>41</v>
      </c>
      <c r="B2194" s="4" t="s">
        <v>4</v>
      </c>
      <c r="C2194" s="4">
        <v>2019</v>
      </c>
      <c r="D2194" s="98">
        <v>0</v>
      </c>
    </row>
    <row r="2195" spans="1:4" hidden="1">
      <c r="A2195" s="4" t="s">
        <v>41</v>
      </c>
      <c r="B2195" s="4" t="s">
        <v>7</v>
      </c>
      <c r="C2195" s="4">
        <v>2014</v>
      </c>
      <c r="D2195" s="98">
        <v>61044131</v>
      </c>
    </row>
    <row r="2196" spans="1:4" hidden="1">
      <c r="A2196" s="4" t="s">
        <v>41</v>
      </c>
      <c r="B2196" s="4" t="s">
        <v>7</v>
      </c>
      <c r="C2196" s="4">
        <v>2015</v>
      </c>
      <c r="D2196" s="98">
        <v>64356854</v>
      </c>
    </row>
    <row r="2197" spans="1:4" hidden="1">
      <c r="A2197" s="4" t="s">
        <v>41</v>
      </c>
      <c r="B2197" s="4" t="s">
        <v>7</v>
      </c>
      <c r="C2197" s="4">
        <v>2016</v>
      </c>
      <c r="D2197" s="98">
        <v>63527982.530000001</v>
      </c>
    </row>
    <row r="2198" spans="1:4" hidden="1">
      <c r="A2198" s="4" t="s">
        <v>41</v>
      </c>
      <c r="B2198" s="4" t="s">
        <v>7</v>
      </c>
      <c r="C2198" s="4">
        <v>2017</v>
      </c>
      <c r="D2198" s="98">
        <v>60816208.240000002</v>
      </c>
    </row>
    <row r="2199" spans="1:4" hidden="1">
      <c r="A2199" s="4" t="s">
        <v>41</v>
      </c>
      <c r="B2199" s="4" t="s">
        <v>7</v>
      </c>
      <c r="C2199" s="4">
        <v>2018</v>
      </c>
      <c r="D2199" s="98">
        <v>58452249.219999999</v>
      </c>
    </row>
    <row r="2200" spans="1:4" hidden="1">
      <c r="A2200" s="4" t="s">
        <v>41</v>
      </c>
      <c r="B2200" s="4" t="s">
        <v>7</v>
      </c>
      <c r="C2200" s="4">
        <v>2019</v>
      </c>
      <c r="D2200" s="98">
        <v>63919507.469999999</v>
      </c>
    </row>
    <row r="2201" spans="1:4" hidden="1">
      <c r="A2201" s="4" t="s">
        <v>41</v>
      </c>
      <c r="B2201" s="4" t="s">
        <v>8</v>
      </c>
      <c r="C2201" s="4">
        <v>2014</v>
      </c>
      <c r="D2201" s="98">
        <v>0</v>
      </c>
    </row>
    <row r="2202" spans="1:4" hidden="1">
      <c r="A2202" s="4" t="s">
        <v>41</v>
      </c>
      <c r="B2202" s="4" t="s">
        <v>8</v>
      </c>
      <c r="C2202" s="4">
        <v>2015</v>
      </c>
      <c r="D2202" s="98">
        <v>0</v>
      </c>
    </row>
    <row r="2203" spans="1:4" hidden="1">
      <c r="A2203" s="4" t="s">
        <v>41</v>
      </c>
      <c r="B2203" s="4" t="s">
        <v>8</v>
      </c>
      <c r="C2203" s="4">
        <v>2016</v>
      </c>
      <c r="D2203" s="98">
        <v>0</v>
      </c>
    </row>
    <row r="2204" spans="1:4" hidden="1">
      <c r="A2204" s="4" t="s">
        <v>41</v>
      </c>
      <c r="B2204" s="4" t="s">
        <v>8</v>
      </c>
      <c r="C2204" s="4">
        <v>2017</v>
      </c>
      <c r="D2204" s="98">
        <v>384747.34</v>
      </c>
    </row>
    <row r="2205" spans="1:4" hidden="1">
      <c r="A2205" s="4" t="s">
        <v>41</v>
      </c>
      <c r="B2205" s="4" t="s">
        <v>8</v>
      </c>
      <c r="C2205" s="4">
        <v>2018</v>
      </c>
      <c r="D2205" s="98">
        <v>934089.66</v>
      </c>
    </row>
    <row r="2206" spans="1:4" hidden="1">
      <c r="A2206" s="4" t="s">
        <v>41</v>
      </c>
      <c r="B2206" s="4" t="s">
        <v>8</v>
      </c>
      <c r="C2206" s="4">
        <v>2019</v>
      </c>
      <c r="D2206" s="98">
        <v>947027.15</v>
      </c>
    </row>
    <row r="2207" spans="1:4" hidden="1">
      <c r="A2207" s="4" t="s">
        <v>41</v>
      </c>
      <c r="B2207" s="4" t="s">
        <v>9</v>
      </c>
      <c r="C2207" s="4">
        <v>2014</v>
      </c>
      <c r="D2207" s="98">
        <v>3397130</v>
      </c>
    </row>
    <row r="2208" spans="1:4" hidden="1">
      <c r="A2208" s="4" t="s">
        <v>41</v>
      </c>
      <c r="B2208" s="4" t="s">
        <v>9</v>
      </c>
      <c r="C2208" s="4">
        <v>2015</v>
      </c>
      <c r="D2208" s="98">
        <v>4003073</v>
      </c>
    </row>
    <row r="2209" spans="1:4" hidden="1">
      <c r="A2209" s="4" t="s">
        <v>41</v>
      </c>
      <c r="B2209" s="4" t="s">
        <v>9</v>
      </c>
      <c r="C2209" s="4">
        <v>2016</v>
      </c>
      <c r="D2209" s="98">
        <v>3407071</v>
      </c>
    </row>
    <row r="2210" spans="1:4" hidden="1">
      <c r="A2210" s="4" t="s">
        <v>41</v>
      </c>
      <c r="B2210" s="4" t="s">
        <v>9</v>
      </c>
      <c r="C2210" s="4">
        <v>2017</v>
      </c>
      <c r="D2210" s="98">
        <v>3289115</v>
      </c>
    </row>
    <row r="2211" spans="1:4" hidden="1">
      <c r="A2211" s="4" t="s">
        <v>41</v>
      </c>
      <c r="B2211" s="4" t="s">
        <v>9</v>
      </c>
      <c r="C2211" s="4">
        <v>2018</v>
      </c>
      <c r="D2211" s="98">
        <v>4160731.3</v>
      </c>
    </row>
    <row r="2212" spans="1:4" hidden="1">
      <c r="A2212" s="4" t="s">
        <v>41</v>
      </c>
      <c r="B2212" s="4" t="s">
        <v>9</v>
      </c>
      <c r="C2212" s="4">
        <v>2019</v>
      </c>
      <c r="D2212" s="98">
        <v>4414649.49</v>
      </c>
    </row>
    <row r="2213" spans="1:4" hidden="1">
      <c r="A2213" s="4" t="s">
        <v>41</v>
      </c>
      <c r="B2213" s="4" t="s">
        <v>10</v>
      </c>
      <c r="C2213" s="4">
        <v>2014</v>
      </c>
      <c r="D2213" s="98">
        <v>9261393</v>
      </c>
    </row>
    <row r="2214" spans="1:4" hidden="1">
      <c r="A2214" s="4" t="s">
        <v>41</v>
      </c>
      <c r="B2214" s="4" t="s">
        <v>10</v>
      </c>
      <c r="C2214" s="4">
        <v>2015</v>
      </c>
      <c r="D2214" s="98">
        <v>8951233</v>
      </c>
    </row>
    <row r="2215" spans="1:4" hidden="1">
      <c r="A2215" s="4" t="s">
        <v>41</v>
      </c>
      <c r="B2215" s="4" t="s">
        <v>10</v>
      </c>
      <c r="C2215" s="4">
        <v>2016</v>
      </c>
      <c r="D2215" s="98">
        <v>9671882.7200000007</v>
      </c>
    </row>
    <row r="2216" spans="1:4" hidden="1">
      <c r="A2216" s="4" t="s">
        <v>41</v>
      </c>
      <c r="B2216" s="4" t="s">
        <v>10</v>
      </c>
      <c r="C2216" s="4">
        <v>2017</v>
      </c>
      <c r="D2216" s="98">
        <v>5999786.0899999999</v>
      </c>
    </row>
    <row r="2217" spans="1:4" hidden="1">
      <c r="A2217" s="4" t="s">
        <v>41</v>
      </c>
      <c r="B2217" s="4" t="s">
        <v>10</v>
      </c>
      <c r="C2217" s="4">
        <v>2018</v>
      </c>
      <c r="D2217" s="98">
        <v>6074738.3899999997</v>
      </c>
    </row>
    <row r="2218" spans="1:4" hidden="1">
      <c r="A2218" s="4" t="s">
        <v>41</v>
      </c>
      <c r="B2218" s="4" t="s">
        <v>10</v>
      </c>
      <c r="C2218" s="4">
        <v>2019</v>
      </c>
      <c r="D2218" s="98">
        <v>5961164.3099999996</v>
      </c>
    </row>
    <row r="2219" spans="1:4" hidden="1">
      <c r="A2219" s="4" t="s">
        <v>41</v>
      </c>
      <c r="B2219" s="4" t="s">
        <v>11</v>
      </c>
      <c r="C2219" s="4">
        <v>2014</v>
      </c>
      <c r="D2219" s="98">
        <v>0</v>
      </c>
    </row>
    <row r="2220" spans="1:4" hidden="1">
      <c r="A2220" s="4" t="s">
        <v>41</v>
      </c>
      <c r="B2220" s="4" t="s">
        <v>11</v>
      </c>
      <c r="C2220" s="4">
        <v>2015</v>
      </c>
      <c r="D2220" s="98">
        <v>0</v>
      </c>
    </row>
    <row r="2221" spans="1:4" hidden="1">
      <c r="A2221" s="4" t="s">
        <v>41</v>
      </c>
      <c r="B2221" s="4" t="s">
        <v>11</v>
      </c>
      <c r="C2221" s="4">
        <v>2016</v>
      </c>
      <c r="D2221" s="98">
        <v>0</v>
      </c>
    </row>
    <row r="2222" spans="1:4" hidden="1">
      <c r="A2222" s="4" t="s">
        <v>41</v>
      </c>
      <c r="B2222" s="4" t="s">
        <v>11</v>
      </c>
      <c r="C2222" s="4">
        <v>2017</v>
      </c>
      <c r="D2222" s="98">
        <v>0</v>
      </c>
    </row>
    <row r="2223" spans="1:4" hidden="1">
      <c r="A2223" s="4" t="s">
        <v>41</v>
      </c>
      <c r="B2223" s="4" t="s">
        <v>11</v>
      </c>
      <c r="C2223" s="4">
        <v>2018</v>
      </c>
      <c r="D2223" s="98">
        <v>0</v>
      </c>
    </row>
    <row r="2224" spans="1:4" hidden="1">
      <c r="A2224" s="4" t="s">
        <v>41</v>
      </c>
      <c r="B2224" s="4" t="s">
        <v>11</v>
      </c>
      <c r="C2224" s="4">
        <v>2019</v>
      </c>
      <c r="D2224" s="98">
        <v>0</v>
      </c>
    </row>
    <row r="2225" spans="1:5" hidden="1">
      <c r="A2225" s="4" t="s">
        <v>41</v>
      </c>
      <c r="B2225" s="4" t="s">
        <v>103</v>
      </c>
      <c r="C2225" s="4">
        <v>2014</v>
      </c>
      <c r="D2225" s="98">
        <v>45297235</v>
      </c>
      <c r="E2225" s="30"/>
    </row>
    <row r="2226" spans="1:5" hidden="1">
      <c r="A2226" s="4" t="s">
        <v>41</v>
      </c>
      <c r="B2226" s="4" t="s">
        <v>103</v>
      </c>
      <c r="C2226" s="4">
        <v>2015</v>
      </c>
      <c r="D2226" s="98">
        <v>48958807</v>
      </c>
    </row>
    <row r="2227" spans="1:5" hidden="1">
      <c r="A2227" s="4" t="s">
        <v>41</v>
      </c>
      <c r="B2227" s="4" t="s">
        <v>103</v>
      </c>
      <c r="C2227" s="4">
        <v>2016</v>
      </c>
      <c r="D2227" s="98">
        <v>63513187</v>
      </c>
    </row>
    <row r="2228" spans="1:5" hidden="1">
      <c r="A2228" s="4" t="s">
        <v>41</v>
      </c>
      <c r="B2228" s="4" t="s">
        <v>103</v>
      </c>
      <c r="C2228" s="4">
        <v>2017</v>
      </c>
      <c r="D2228" s="98">
        <v>65083859</v>
      </c>
    </row>
    <row r="2229" spans="1:5" hidden="1">
      <c r="A2229" s="4" t="s">
        <v>41</v>
      </c>
      <c r="B2229" s="4" t="s">
        <v>103</v>
      </c>
      <c r="C2229" s="4">
        <v>2018</v>
      </c>
      <c r="D2229" s="98">
        <v>62087242</v>
      </c>
    </row>
    <row r="2230" spans="1:5" hidden="1">
      <c r="A2230" s="4" t="s">
        <v>41</v>
      </c>
      <c r="B2230" s="4" t="s">
        <v>103</v>
      </c>
      <c r="C2230" s="4">
        <v>2019</v>
      </c>
      <c r="D2230" s="98">
        <v>68098391.599999994</v>
      </c>
    </row>
    <row r="2231" spans="1:5" hidden="1">
      <c r="A2231" s="4" t="s">
        <v>41</v>
      </c>
      <c r="B2231" s="4" t="s">
        <v>63</v>
      </c>
      <c r="C2231" s="4">
        <v>2014</v>
      </c>
      <c r="D2231" s="98">
        <v>0</v>
      </c>
    </row>
    <row r="2232" spans="1:5" hidden="1">
      <c r="A2232" s="4" t="s">
        <v>41</v>
      </c>
      <c r="B2232" s="4" t="s">
        <v>63</v>
      </c>
      <c r="C2232" s="4">
        <v>2015</v>
      </c>
      <c r="D2232" s="98">
        <v>0</v>
      </c>
    </row>
    <row r="2233" spans="1:5" hidden="1">
      <c r="A2233" s="4" t="s">
        <v>41</v>
      </c>
      <c r="B2233" s="4" t="s">
        <v>63</v>
      </c>
      <c r="C2233" s="4">
        <v>2016</v>
      </c>
      <c r="D2233" s="98">
        <v>0</v>
      </c>
    </row>
    <row r="2234" spans="1:5" hidden="1">
      <c r="A2234" s="4" t="s">
        <v>41</v>
      </c>
      <c r="B2234" s="4" t="s">
        <v>63</v>
      </c>
      <c r="C2234" s="4">
        <v>2017</v>
      </c>
      <c r="D2234" s="98">
        <v>0</v>
      </c>
    </row>
    <row r="2235" spans="1:5" hidden="1">
      <c r="A2235" s="4" t="s">
        <v>41</v>
      </c>
      <c r="B2235" s="4" t="s">
        <v>63</v>
      </c>
      <c r="C2235" s="4">
        <v>2018</v>
      </c>
      <c r="D2235" s="98">
        <v>0</v>
      </c>
    </row>
    <row r="2236" spans="1:5" hidden="1">
      <c r="A2236" s="4" t="s">
        <v>41</v>
      </c>
      <c r="B2236" s="4" t="s">
        <v>63</v>
      </c>
      <c r="C2236" s="4">
        <v>2019</v>
      </c>
      <c r="D2236" s="98">
        <v>0</v>
      </c>
    </row>
    <row r="2237" spans="1:5" hidden="1">
      <c r="A2237" s="4" t="s">
        <v>42</v>
      </c>
      <c r="B2237" s="4" t="s">
        <v>0</v>
      </c>
      <c r="C2237" s="4">
        <v>2014</v>
      </c>
      <c r="D2237" s="98">
        <v>588969794</v>
      </c>
    </row>
    <row r="2238" spans="1:5" hidden="1">
      <c r="A2238" s="4" t="s">
        <v>42</v>
      </c>
      <c r="B2238" s="4" t="s">
        <v>0</v>
      </c>
      <c r="C2238" s="4">
        <v>2015</v>
      </c>
      <c r="D2238" s="98">
        <v>657063762</v>
      </c>
    </row>
    <row r="2239" spans="1:5" hidden="1">
      <c r="A2239" s="4" t="s">
        <v>42</v>
      </c>
      <c r="B2239" s="4" t="s">
        <v>0</v>
      </c>
      <c r="C2239" s="4">
        <v>2016</v>
      </c>
      <c r="D2239" s="98">
        <v>620923821</v>
      </c>
    </row>
    <row r="2240" spans="1:5" hidden="1">
      <c r="A2240" s="4" t="s">
        <v>42</v>
      </c>
      <c r="B2240" s="4" t="s">
        <v>0</v>
      </c>
      <c r="C2240" s="4">
        <v>2017</v>
      </c>
      <c r="D2240" s="98">
        <v>628568882</v>
      </c>
    </row>
    <row r="2241" spans="1:4" hidden="1">
      <c r="A2241" s="4" t="s">
        <v>42</v>
      </c>
      <c r="B2241" s="4" t="s">
        <v>0</v>
      </c>
      <c r="C2241" s="4">
        <v>2018</v>
      </c>
      <c r="D2241" s="98">
        <v>631624843</v>
      </c>
    </row>
    <row r="2242" spans="1:4" hidden="1">
      <c r="A2242" s="4" t="s">
        <v>42</v>
      </c>
      <c r="B2242" s="4" t="s">
        <v>0</v>
      </c>
      <c r="C2242" s="4">
        <v>2019</v>
      </c>
      <c r="D2242" s="98">
        <v>656090030.76999998</v>
      </c>
    </row>
    <row r="2243" spans="1:4" hidden="1">
      <c r="A2243" s="4" t="s">
        <v>42</v>
      </c>
      <c r="B2243" s="4" t="s">
        <v>1</v>
      </c>
      <c r="C2243" s="4">
        <v>2014</v>
      </c>
      <c r="D2243" s="98">
        <v>145503060.5</v>
      </c>
    </row>
    <row r="2244" spans="1:4" hidden="1">
      <c r="A2244" s="4" t="s">
        <v>42</v>
      </c>
      <c r="B2244" s="4" t="s">
        <v>1</v>
      </c>
      <c r="C2244" s="4">
        <v>2015</v>
      </c>
      <c r="D2244" s="98">
        <v>182260537.90000001</v>
      </c>
    </row>
    <row r="2245" spans="1:4" hidden="1">
      <c r="A2245" s="4" t="s">
        <v>42</v>
      </c>
      <c r="B2245" s="4" t="s">
        <v>1</v>
      </c>
      <c r="C2245" s="4">
        <v>2016</v>
      </c>
      <c r="D2245" s="98">
        <v>154415481</v>
      </c>
    </row>
    <row r="2246" spans="1:4" hidden="1">
      <c r="A2246" s="4" t="s">
        <v>42</v>
      </c>
      <c r="B2246" s="4" t="s">
        <v>1</v>
      </c>
      <c r="C2246" s="4">
        <v>2017</v>
      </c>
      <c r="D2246" s="98">
        <v>162914618</v>
      </c>
    </row>
    <row r="2247" spans="1:4" hidden="1">
      <c r="A2247" s="4" t="s">
        <v>42</v>
      </c>
      <c r="B2247" s="4" t="s">
        <v>1</v>
      </c>
      <c r="C2247" s="4">
        <v>2018</v>
      </c>
      <c r="D2247" s="98">
        <v>156699206</v>
      </c>
    </row>
    <row r="2248" spans="1:4" hidden="1">
      <c r="A2248" s="4" t="s">
        <v>42</v>
      </c>
      <c r="B2248" s="4" t="s">
        <v>1</v>
      </c>
      <c r="C2248" s="4">
        <v>2019</v>
      </c>
      <c r="D2248" s="98">
        <v>147324279.40000001</v>
      </c>
    </row>
    <row r="2249" spans="1:4" hidden="1">
      <c r="A2249" s="4" t="s">
        <v>42</v>
      </c>
      <c r="B2249" s="4" t="s">
        <v>2</v>
      </c>
      <c r="C2249" s="4">
        <v>2014</v>
      </c>
      <c r="D2249" s="98">
        <v>5812204.0300000003</v>
      </c>
    </row>
    <row r="2250" spans="1:4" hidden="1">
      <c r="A2250" s="4" t="s">
        <v>42</v>
      </c>
      <c r="B2250" s="4" t="s">
        <v>2</v>
      </c>
      <c r="C2250" s="4">
        <v>2015</v>
      </c>
      <c r="D2250" s="98">
        <v>6386856.2000000002</v>
      </c>
    </row>
    <row r="2251" spans="1:4" hidden="1">
      <c r="A2251" s="4" t="s">
        <v>42</v>
      </c>
      <c r="B2251" s="4" t="s">
        <v>2</v>
      </c>
      <c r="C2251" s="4">
        <v>2016</v>
      </c>
      <c r="D2251" s="98">
        <v>5653431.7199999997</v>
      </c>
    </row>
    <row r="2252" spans="1:4" hidden="1">
      <c r="A2252" s="4" t="s">
        <v>42</v>
      </c>
      <c r="B2252" s="4" t="s">
        <v>2</v>
      </c>
      <c r="C2252" s="4">
        <v>2017</v>
      </c>
      <c r="D2252" s="98">
        <v>5479744</v>
      </c>
    </row>
    <row r="2253" spans="1:4" hidden="1">
      <c r="A2253" s="4" t="s">
        <v>42</v>
      </c>
      <c r="B2253" s="4" t="s">
        <v>2</v>
      </c>
      <c r="C2253" s="4">
        <v>2018</v>
      </c>
      <c r="D2253" s="98">
        <v>0</v>
      </c>
    </row>
    <row r="2254" spans="1:4" hidden="1">
      <c r="A2254" s="4" t="s">
        <v>42</v>
      </c>
      <c r="B2254" s="4" t="s">
        <v>2</v>
      </c>
      <c r="C2254" s="4">
        <v>2019</v>
      </c>
      <c r="D2254" s="98">
        <v>0</v>
      </c>
    </row>
    <row r="2255" spans="1:4" hidden="1">
      <c r="A2255" s="4" t="s">
        <v>42</v>
      </c>
      <c r="B2255" s="4" t="s">
        <v>3</v>
      </c>
      <c r="C2255" s="4">
        <v>2014</v>
      </c>
      <c r="D2255" s="98">
        <v>33651315</v>
      </c>
    </row>
    <row r="2256" spans="1:4" hidden="1">
      <c r="A2256" s="4" t="s">
        <v>42</v>
      </c>
      <c r="B2256" s="4" t="s">
        <v>3</v>
      </c>
      <c r="C2256" s="4">
        <v>2015</v>
      </c>
      <c r="D2256" s="98">
        <v>54143130.520000003</v>
      </c>
    </row>
    <row r="2257" spans="1:4" hidden="1">
      <c r="A2257" s="4" t="s">
        <v>42</v>
      </c>
      <c r="B2257" s="4" t="s">
        <v>3</v>
      </c>
      <c r="C2257" s="4">
        <v>2016</v>
      </c>
      <c r="D2257" s="98">
        <v>33157774.469999999</v>
      </c>
    </row>
    <row r="2258" spans="1:4" hidden="1">
      <c r="A2258" s="4" t="s">
        <v>42</v>
      </c>
      <c r="B2258" s="4" t="s">
        <v>3</v>
      </c>
      <c r="C2258" s="4">
        <v>2017</v>
      </c>
      <c r="D2258" s="98">
        <v>31097237</v>
      </c>
    </row>
    <row r="2259" spans="1:4" hidden="1">
      <c r="A2259" s="4" t="s">
        <v>42</v>
      </c>
      <c r="B2259" s="4" t="s">
        <v>3</v>
      </c>
      <c r="C2259" s="4">
        <v>2018</v>
      </c>
      <c r="D2259" s="98">
        <v>26266208</v>
      </c>
    </row>
    <row r="2260" spans="1:4" hidden="1">
      <c r="A2260" s="4" t="s">
        <v>42</v>
      </c>
      <c r="B2260" s="4" t="s">
        <v>3</v>
      </c>
      <c r="C2260" s="4">
        <v>2019</v>
      </c>
      <c r="D2260" s="98">
        <v>27407477.739999998</v>
      </c>
    </row>
    <row r="2261" spans="1:4" hidden="1">
      <c r="A2261" s="4" t="s">
        <v>42</v>
      </c>
      <c r="B2261" s="4" t="s">
        <v>4</v>
      </c>
      <c r="C2261" s="4">
        <v>2014</v>
      </c>
      <c r="D2261" s="98">
        <v>3972405</v>
      </c>
    </row>
    <row r="2262" spans="1:4" hidden="1">
      <c r="A2262" s="4" t="s">
        <v>42</v>
      </c>
      <c r="B2262" s="4" t="s">
        <v>4</v>
      </c>
      <c r="C2262" s="4">
        <v>2015</v>
      </c>
      <c r="D2262" s="98">
        <v>2672315</v>
      </c>
    </row>
    <row r="2263" spans="1:4" hidden="1">
      <c r="A2263" s="4" t="s">
        <v>42</v>
      </c>
      <c r="B2263" s="4" t="s">
        <v>4</v>
      </c>
      <c r="C2263" s="4">
        <v>2016</v>
      </c>
      <c r="D2263" s="98">
        <v>451081</v>
      </c>
    </row>
    <row r="2264" spans="1:4" hidden="1">
      <c r="A2264" s="4" t="s">
        <v>42</v>
      </c>
      <c r="B2264" s="4" t="s">
        <v>4</v>
      </c>
      <c r="C2264" s="4">
        <v>2017</v>
      </c>
      <c r="D2264" s="98">
        <v>5147805</v>
      </c>
    </row>
    <row r="2265" spans="1:4" hidden="1">
      <c r="A2265" s="4" t="s">
        <v>42</v>
      </c>
      <c r="B2265" s="4" t="s">
        <v>4</v>
      </c>
      <c r="C2265" s="4">
        <v>2018</v>
      </c>
      <c r="D2265" s="98">
        <v>1641303</v>
      </c>
    </row>
    <row r="2266" spans="1:4" hidden="1">
      <c r="A2266" s="4" t="s">
        <v>42</v>
      </c>
      <c r="B2266" s="4" t="s">
        <v>4</v>
      </c>
      <c r="C2266" s="4">
        <v>2019</v>
      </c>
      <c r="D2266" s="98">
        <v>1376634.01</v>
      </c>
    </row>
    <row r="2267" spans="1:4" hidden="1">
      <c r="A2267" s="4" t="s">
        <v>42</v>
      </c>
      <c r="B2267" s="4" t="s">
        <v>7</v>
      </c>
      <c r="C2267" s="4">
        <v>2014</v>
      </c>
      <c r="D2267" s="98">
        <v>145503060.5</v>
      </c>
    </row>
    <row r="2268" spans="1:4" hidden="1">
      <c r="A2268" s="4" t="s">
        <v>42</v>
      </c>
      <c r="B2268" s="4" t="s">
        <v>7</v>
      </c>
      <c r="C2268" s="4">
        <v>2015</v>
      </c>
      <c r="D2268" s="98">
        <v>182260537.90000001</v>
      </c>
    </row>
    <row r="2269" spans="1:4" hidden="1">
      <c r="A2269" s="4" t="s">
        <v>42</v>
      </c>
      <c r="B2269" s="4" t="s">
        <v>7</v>
      </c>
      <c r="C2269" s="4">
        <v>2016</v>
      </c>
      <c r="D2269" s="98">
        <v>149054440.5</v>
      </c>
    </row>
    <row r="2270" spans="1:4" hidden="1">
      <c r="A2270" s="4" t="s">
        <v>42</v>
      </c>
      <c r="B2270" s="4" t="s">
        <v>7</v>
      </c>
      <c r="C2270" s="4">
        <v>2017</v>
      </c>
      <c r="D2270" s="98">
        <v>160704237</v>
      </c>
    </row>
    <row r="2271" spans="1:4" hidden="1">
      <c r="A2271" s="4" t="s">
        <v>42</v>
      </c>
      <c r="B2271" s="4" t="s">
        <v>7</v>
      </c>
      <c r="C2271" s="4">
        <v>2018</v>
      </c>
      <c r="D2271" s="98">
        <v>148303891</v>
      </c>
    </row>
    <row r="2272" spans="1:4" hidden="1">
      <c r="A2272" s="4" t="s">
        <v>42</v>
      </c>
      <c r="B2272" s="4" t="s">
        <v>7</v>
      </c>
      <c r="C2272" s="4">
        <v>2019</v>
      </c>
      <c r="D2272" s="98">
        <v>136317944.40000001</v>
      </c>
    </row>
    <row r="2273" spans="1:4" hidden="1">
      <c r="A2273" s="4" t="s">
        <v>42</v>
      </c>
      <c r="B2273" s="4" t="s">
        <v>8</v>
      </c>
      <c r="C2273" s="4">
        <v>2014</v>
      </c>
      <c r="D2273" s="98">
        <v>0</v>
      </c>
    </row>
    <row r="2274" spans="1:4" hidden="1">
      <c r="A2274" s="4" t="s">
        <v>42</v>
      </c>
      <c r="B2274" s="4" t="s">
        <v>8</v>
      </c>
      <c r="C2274" s="4">
        <v>2015</v>
      </c>
      <c r="D2274" s="98">
        <v>0</v>
      </c>
    </row>
    <row r="2275" spans="1:4" hidden="1">
      <c r="A2275" s="4" t="s">
        <v>42</v>
      </c>
      <c r="B2275" s="4" t="s">
        <v>8</v>
      </c>
      <c r="C2275" s="4">
        <v>2016</v>
      </c>
      <c r="D2275" s="98">
        <v>5361040.53</v>
      </c>
    </row>
    <row r="2276" spans="1:4" hidden="1">
      <c r="A2276" s="4" t="s">
        <v>42</v>
      </c>
      <c r="B2276" s="4" t="s">
        <v>8</v>
      </c>
      <c r="C2276" s="4">
        <v>2017</v>
      </c>
      <c r="D2276" s="98">
        <v>2210381</v>
      </c>
    </row>
    <row r="2277" spans="1:4" hidden="1">
      <c r="A2277" s="4" t="s">
        <v>42</v>
      </c>
      <c r="B2277" s="4" t="s">
        <v>8</v>
      </c>
      <c r="C2277" s="4">
        <v>2018</v>
      </c>
      <c r="D2277" s="98">
        <v>2913474</v>
      </c>
    </row>
    <row r="2278" spans="1:4" hidden="1">
      <c r="A2278" s="4" t="s">
        <v>42</v>
      </c>
      <c r="B2278" s="4" t="s">
        <v>8</v>
      </c>
      <c r="C2278" s="4">
        <v>2019</v>
      </c>
      <c r="D2278" s="98">
        <v>9835396.9199999999</v>
      </c>
    </row>
    <row r="2279" spans="1:4" hidden="1">
      <c r="A2279" s="4" t="s">
        <v>42</v>
      </c>
      <c r="B2279" s="4" t="s">
        <v>9</v>
      </c>
      <c r="C2279" s="4">
        <v>2014</v>
      </c>
      <c r="D2279" s="98">
        <v>5812204.0300000003</v>
      </c>
    </row>
    <row r="2280" spans="1:4" hidden="1">
      <c r="A2280" s="4" t="s">
        <v>42</v>
      </c>
      <c r="B2280" s="4" t="s">
        <v>9</v>
      </c>
      <c r="C2280" s="4">
        <v>2015</v>
      </c>
      <c r="D2280" s="98">
        <v>6386856.2000000002</v>
      </c>
    </row>
    <row r="2281" spans="1:4" hidden="1">
      <c r="A2281" s="4" t="s">
        <v>42</v>
      </c>
      <c r="B2281" s="4" t="s">
        <v>9</v>
      </c>
      <c r="C2281" s="4">
        <v>2016</v>
      </c>
      <c r="D2281" s="98">
        <v>5653431.7199999997</v>
      </c>
    </row>
    <row r="2282" spans="1:4" hidden="1">
      <c r="A2282" s="4" t="s">
        <v>42</v>
      </c>
      <c r="B2282" s="4" t="s">
        <v>9</v>
      </c>
      <c r="C2282" s="4">
        <v>2017</v>
      </c>
      <c r="D2282" s="98">
        <v>5479744</v>
      </c>
    </row>
    <row r="2283" spans="1:4" hidden="1">
      <c r="A2283" s="4" t="s">
        <v>42</v>
      </c>
      <c r="B2283" s="4" t="s">
        <v>9</v>
      </c>
      <c r="C2283" s="4">
        <v>2018</v>
      </c>
      <c r="D2283" s="98">
        <v>5836373</v>
      </c>
    </row>
    <row r="2284" spans="1:4" hidden="1">
      <c r="A2284" s="4" t="s">
        <v>42</v>
      </c>
      <c r="B2284" s="4" t="s">
        <v>9</v>
      </c>
      <c r="C2284" s="4">
        <v>2019</v>
      </c>
      <c r="D2284" s="98">
        <v>5927394.5499999998</v>
      </c>
    </row>
    <row r="2285" spans="1:4" hidden="1">
      <c r="A2285" s="4" t="s">
        <v>42</v>
      </c>
      <c r="B2285" s="4" t="s">
        <v>10</v>
      </c>
      <c r="C2285" s="4">
        <v>2014</v>
      </c>
      <c r="D2285" s="98">
        <v>33651315.490000002</v>
      </c>
    </row>
    <row r="2286" spans="1:4" hidden="1">
      <c r="A2286" s="4" t="s">
        <v>42</v>
      </c>
      <c r="B2286" s="4" t="s">
        <v>10</v>
      </c>
      <c r="C2286" s="4">
        <v>2015</v>
      </c>
      <c r="D2286" s="98">
        <v>54143130.520000003</v>
      </c>
    </row>
    <row r="2287" spans="1:4" hidden="1">
      <c r="A2287" s="4" t="s">
        <v>42</v>
      </c>
      <c r="B2287" s="4" t="s">
        <v>10</v>
      </c>
      <c r="C2287" s="4">
        <v>2016</v>
      </c>
      <c r="D2287" s="98">
        <v>33157774.469999999</v>
      </c>
    </row>
    <row r="2288" spans="1:4" hidden="1">
      <c r="A2288" s="4" t="s">
        <v>42</v>
      </c>
      <c r="B2288" s="4" t="s">
        <v>10</v>
      </c>
      <c r="C2288" s="4">
        <v>2017</v>
      </c>
      <c r="D2288" s="98">
        <v>31097237</v>
      </c>
    </row>
    <row r="2289" spans="1:5" hidden="1">
      <c r="A2289" s="4" t="s">
        <v>42</v>
      </c>
      <c r="B2289" s="4" t="s">
        <v>10</v>
      </c>
      <c r="C2289" s="4">
        <v>2018</v>
      </c>
      <c r="D2289" s="98">
        <v>26460799</v>
      </c>
    </row>
    <row r="2290" spans="1:5" hidden="1">
      <c r="A2290" s="4" t="s">
        <v>42</v>
      </c>
      <c r="B2290" s="4" t="s">
        <v>10</v>
      </c>
      <c r="C2290" s="4">
        <v>2019</v>
      </c>
      <c r="D2290" s="98">
        <v>27546940.920000002</v>
      </c>
    </row>
    <row r="2291" spans="1:5" hidden="1">
      <c r="A2291" s="4" t="s">
        <v>42</v>
      </c>
      <c r="B2291" s="4" t="s">
        <v>11</v>
      </c>
      <c r="C2291" s="4">
        <v>2014</v>
      </c>
      <c r="D2291" s="98">
        <v>0</v>
      </c>
    </row>
    <row r="2292" spans="1:5" hidden="1">
      <c r="A2292" s="4" t="s">
        <v>42</v>
      </c>
      <c r="B2292" s="4" t="s">
        <v>11</v>
      </c>
      <c r="C2292" s="4">
        <v>2015</v>
      </c>
      <c r="D2292" s="98">
        <v>0</v>
      </c>
    </row>
    <row r="2293" spans="1:5" hidden="1">
      <c r="A2293" s="4" t="s">
        <v>42</v>
      </c>
      <c r="B2293" s="4" t="s">
        <v>11</v>
      </c>
      <c r="C2293" s="4">
        <v>2016</v>
      </c>
      <c r="D2293" s="98">
        <v>0</v>
      </c>
    </row>
    <row r="2294" spans="1:5" hidden="1">
      <c r="A2294" s="4" t="s">
        <v>42</v>
      </c>
      <c r="B2294" s="4" t="s">
        <v>11</v>
      </c>
      <c r="C2294" s="4">
        <v>2017</v>
      </c>
      <c r="D2294" s="98">
        <v>0</v>
      </c>
    </row>
    <row r="2295" spans="1:5" hidden="1">
      <c r="A2295" s="4" t="s">
        <v>42</v>
      </c>
      <c r="B2295" s="4" t="s">
        <v>11</v>
      </c>
      <c r="C2295" s="4">
        <v>2018</v>
      </c>
      <c r="D2295" s="98">
        <v>0</v>
      </c>
    </row>
    <row r="2296" spans="1:5" hidden="1">
      <c r="A2296" s="4" t="s">
        <v>42</v>
      </c>
      <c r="B2296" s="4" t="s">
        <v>11</v>
      </c>
      <c r="C2296" s="4">
        <v>2019</v>
      </c>
      <c r="D2296" s="98">
        <v>0</v>
      </c>
    </row>
    <row r="2297" spans="1:5" hidden="1">
      <c r="A2297" s="4" t="s">
        <v>42</v>
      </c>
      <c r="B2297" s="4" t="s">
        <v>103</v>
      </c>
      <c r="C2297" s="4">
        <v>2014</v>
      </c>
      <c r="D2297" s="98">
        <v>45724029</v>
      </c>
      <c r="E2297" s="30"/>
    </row>
    <row r="2298" spans="1:5" hidden="1">
      <c r="A2298" s="4" t="s">
        <v>42</v>
      </c>
      <c r="B2298" s="4" t="s">
        <v>103</v>
      </c>
      <c r="C2298" s="4">
        <v>2015</v>
      </c>
      <c r="D2298" s="98">
        <v>66554013</v>
      </c>
    </row>
    <row r="2299" spans="1:5" hidden="1">
      <c r="A2299" s="4" t="s">
        <v>42</v>
      </c>
      <c r="B2299" s="4" t="s">
        <v>103</v>
      </c>
      <c r="C2299" s="4">
        <v>2016</v>
      </c>
      <c r="D2299" s="98">
        <v>94691986</v>
      </c>
    </row>
    <row r="2300" spans="1:5" hidden="1">
      <c r="A2300" s="4" t="s">
        <v>42</v>
      </c>
      <c r="B2300" s="4" t="s">
        <v>103</v>
      </c>
      <c r="C2300" s="4">
        <v>2017</v>
      </c>
      <c r="D2300" s="98">
        <v>98376123</v>
      </c>
    </row>
    <row r="2301" spans="1:5" hidden="1">
      <c r="A2301" s="4" t="s">
        <v>42</v>
      </c>
      <c r="B2301" s="4" t="s">
        <v>103</v>
      </c>
      <c r="C2301" s="4">
        <v>2018</v>
      </c>
      <c r="D2301" s="98">
        <v>95419932</v>
      </c>
    </row>
    <row r="2302" spans="1:5" hidden="1">
      <c r="A2302" s="4" t="s">
        <v>42</v>
      </c>
      <c r="B2302" s="4" t="s">
        <v>103</v>
      </c>
      <c r="C2302" s="4">
        <v>2019</v>
      </c>
      <c r="D2302" s="98">
        <v>92512913.143700004</v>
      </c>
    </row>
    <row r="2303" spans="1:5" hidden="1">
      <c r="A2303" s="4" t="s">
        <v>42</v>
      </c>
      <c r="B2303" s="4" t="s">
        <v>63</v>
      </c>
      <c r="C2303" s="4">
        <v>2014</v>
      </c>
      <c r="D2303" s="98">
        <v>0</v>
      </c>
    </row>
    <row r="2304" spans="1:5" hidden="1">
      <c r="A2304" s="4" t="s">
        <v>42</v>
      </c>
      <c r="B2304" s="4" t="s">
        <v>63</v>
      </c>
      <c r="C2304" s="4">
        <v>2015</v>
      </c>
      <c r="D2304" s="98">
        <v>0</v>
      </c>
    </row>
    <row r="2305" spans="1:4" hidden="1">
      <c r="A2305" s="4" t="s">
        <v>42</v>
      </c>
      <c r="B2305" s="4" t="s">
        <v>63</v>
      </c>
      <c r="C2305" s="4">
        <v>2016</v>
      </c>
      <c r="D2305" s="98">
        <v>-352118</v>
      </c>
    </row>
    <row r="2306" spans="1:4" hidden="1">
      <c r="A2306" s="4" t="s">
        <v>42</v>
      </c>
      <c r="B2306" s="4" t="s">
        <v>63</v>
      </c>
      <c r="C2306" s="4">
        <v>2017</v>
      </c>
      <c r="D2306" s="98">
        <v>66808</v>
      </c>
    </row>
    <row r="2307" spans="1:4" hidden="1">
      <c r="A2307" s="4" t="s">
        <v>42</v>
      </c>
      <c r="B2307" s="4" t="s">
        <v>63</v>
      </c>
      <c r="C2307" s="4">
        <v>2018</v>
      </c>
      <c r="D2307" s="98">
        <v>0</v>
      </c>
    </row>
    <row r="2308" spans="1:4" hidden="1">
      <c r="A2308" s="4" t="s">
        <v>42</v>
      </c>
      <c r="B2308" s="4" t="s">
        <v>63</v>
      </c>
      <c r="C2308" s="4">
        <v>2019</v>
      </c>
      <c r="D2308" s="98">
        <v>0</v>
      </c>
    </row>
    <row r="2309" spans="1:4" hidden="1">
      <c r="A2309" s="4" t="s">
        <v>45</v>
      </c>
      <c r="B2309" s="4" t="s">
        <v>0</v>
      </c>
      <c r="C2309" s="4">
        <v>2014</v>
      </c>
      <c r="D2309" s="98">
        <v>371896600</v>
      </c>
    </row>
    <row r="2310" spans="1:4" hidden="1">
      <c r="A2310" s="4" t="s">
        <v>45</v>
      </c>
      <c r="B2310" s="4" t="s">
        <v>0</v>
      </c>
      <c r="C2310" s="4">
        <v>2015</v>
      </c>
      <c r="D2310" s="98">
        <v>401226156</v>
      </c>
    </row>
    <row r="2311" spans="1:4" hidden="1">
      <c r="A2311" s="4" t="s">
        <v>45</v>
      </c>
      <c r="B2311" s="4" t="s">
        <v>0</v>
      </c>
      <c r="C2311" s="4">
        <v>2016</v>
      </c>
      <c r="D2311" s="98">
        <v>373292500</v>
      </c>
    </row>
    <row r="2312" spans="1:4" hidden="1">
      <c r="A2312" s="4" t="s">
        <v>45</v>
      </c>
      <c r="B2312" s="4" t="s">
        <v>0</v>
      </c>
      <c r="C2312" s="4">
        <v>2017</v>
      </c>
      <c r="D2312" s="98">
        <v>402138656</v>
      </c>
    </row>
    <row r="2313" spans="1:4" hidden="1">
      <c r="A2313" s="4" t="s">
        <v>45</v>
      </c>
      <c r="B2313" s="4" t="s">
        <v>0</v>
      </c>
      <c r="C2313" s="4">
        <v>2018</v>
      </c>
      <c r="D2313" s="98">
        <v>413537195</v>
      </c>
    </row>
    <row r="2314" spans="1:4" hidden="1">
      <c r="A2314" s="4" t="s">
        <v>45</v>
      </c>
      <c r="B2314" s="4" t="s">
        <v>0</v>
      </c>
      <c r="C2314" s="4">
        <v>2019</v>
      </c>
      <c r="D2314" s="98">
        <v>431637567.91820002</v>
      </c>
    </row>
    <row r="2315" spans="1:4" hidden="1">
      <c r="A2315" s="4" t="s">
        <v>45</v>
      </c>
      <c r="B2315" s="4" t="s">
        <v>1</v>
      </c>
      <c r="C2315" s="4">
        <v>2014</v>
      </c>
      <c r="D2315" s="98">
        <v>109583226</v>
      </c>
    </row>
    <row r="2316" spans="1:4" hidden="1">
      <c r="A2316" s="4" t="s">
        <v>45</v>
      </c>
      <c r="B2316" s="4" t="s">
        <v>1</v>
      </c>
      <c r="C2316" s="4">
        <v>2015</v>
      </c>
      <c r="D2316" s="98">
        <v>115656489</v>
      </c>
    </row>
    <row r="2317" spans="1:4" hidden="1">
      <c r="A2317" s="4" t="s">
        <v>45</v>
      </c>
      <c r="B2317" s="4" t="s">
        <v>1</v>
      </c>
      <c r="C2317" s="4">
        <v>2016</v>
      </c>
      <c r="D2317" s="98">
        <v>112487662</v>
      </c>
    </row>
    <row r="2318" spans="1:4" hidden="1">
      <c r="A2318" s="4" t="s">
        <v>45</v>
      </c>
      <c r="B2318" s="4" t="s">
        <v>1</v>
      </c>
      <c r="C2318" s="4">
        <v>2017</v>
      </c>
      <c r="D2318" s="98">
        <v>107044739</v>
      </c>
    </row>
    <row r="2319" spans="1:4" hidden="1">
      <c r="A2319" s="4" t="s">
        <v>45</v>
      </c>
      <c r="B2319" s="4" t="s">
        <v>1</v>
      </c>
      <c r="C2319" s="4">
        <v>2018</v>
      </c>
      <c r="D2319" s="98">
        <v>96050793</v>
      </c>
    </row>
    <row r="2320" spans="1:4" hidden="1">
      <c r="A2320" s="4" t="s">
        <v>45</v>
      </c>
      <c r="B2320" s="4" t="s">
        <v>1</v>
      </c>
      <c r="C2320" s="4">
        <v>2019</v>
      </c>
      <c r="D2320" s="98">
        <v>100831135.09999999</v>
      </c>
    </row>
    <row r="2321" spans="1:4" hidden="1">
      <c r="A2321" s="4" t="s">
        <v>45</v>
      </c>
      <c r="B2321" s="4" t="s">
        <v>2</v>
      </c>
      <c r="C2321" s="4">
        <v>2014</v>
      </c>
      <c r="D2321" s="98">
        <v>0</v>
      </c>
    </row>
    <row r="2322" spans="1:4" hidden="1">
      <c r="A2322" s="4" t="s">
        <v>45</v>
      </c>
      <c r="B2322" s="4" t="s">
        <v>2</v>
      </c>
      <c r="C2322" s="4">
        <v>2015</v>
      </c>
      <c r="D2322" s="98">
        <v>0</v>
      </c>
    </row>
    <row r="2323" spans="1:4" hidden="1">
      <c r="A2323" s="4" t="s">
        <v>45</v>
      </c>
      <c r="B2323" s="4" t="s">
        <v>2</v>
      </c>
      <c r="C2323" s="4">
        <v>2016</v>
      </c>
      <c r="D2323" s="98">
        <v>0</v>
      </c>
    </row>
    <row r="2324" spans="1:4" hidden="1">
      <c r="A2324" s="4" t="s">
        <v>45</v>
      </c>
      <c r="B2324" s="4" t="s">
        <v>2</v>
      </c>
      <c r="C2324" s="4">
        <v>2017</v>
      </c>
      <c r="D2324" s="98">
        <v>0</v>
      </c>
    </row>
    <row r="2325" spans="1:4" hidden="1">
      <c r="A2325" s="4" t="s">
        <v>45</v>
      </c>
      <c r="B2325" s="4" t="s">
        <v>2</v>
      </c>
      <c r="C2325" s="4">
        <v>2018</v>
      </c>
      <c r="D2325" s="98">
        <v>90555</v>
      </c>
    </row>
    <row r="2326" spans="1:4" hidden="1">
      <c r="A2326" s="4" t="s">
        <v>45</v>
      </c>
      <c r="B2326" s="4" t="s">
        <v>2</v>
      </c>
      <c r="C2326" s="4">
        <v>2019</v>
      </c>
      <c r="D2326" s="98">
        <v>96605</v>
      </c>
    </row>
    <row r="2327" spans="1:4" hidden="1">
      <c r="A2327" s="4" t="s">
        <v>45</v>
      </c>
      <c r="B2327" s="4" t="s">
        <v>3</v>
      </c>
      <c r="C2327" s="4">
        <v>2014</v>
      </c>
      <c r="D2327" s="98">
        <v>17701314</v>
      </c>
    </row>
    <row r="2328" spans="1:4" hidden="1">
      <c r="A2328" s="4" t="s">
        <v>45</v>
      </c>
      <c r="B2328" s="4" t="s">
        <v>3</v>
      </c>
      <c r="C2328" s="4">
        <v>2015</v>
      </c>
      <c r="D2328" s="98">
        <v>18508585</v>
      </c>
    </row>
    <row r="2329" spans="1:4" hidden="1">
      <c r="A2329" s="4" t="s">
        <v>45</v>
      </c>
      <c r="B2329" s="4" t="s">
        <v>3</v>
      </c>
      <c r="C2329" s="4">
        <v>2016</v>
      </c>
      <c r="D2329" s="98">
        <v>17325083</v>
      </c>
    </row>
    <row r="2330" spans="1:4" hidden="1">
      <c r="A2330" s="4" t="s">
        <v>45</v>
      </c>
      <c r="B2330" s="4" t="s">
        <v>3</v>
      </c>
      <c r="C2330" s="4">
        <v>2017</v>
      </c>
      <c r="D2330" s="98">
        <v>13521848</v>
      </c>
    </row>
    <row r="2331" spans="1:4" hidden="1">
      <c r="A2331" s="4" t="s">
        <v>45</v>
      </c>
      <c r="B2331" s="4" t="s">
        <v>3</v>
      </c>
      <c r="C2331" s="4">
        <v>2018</v>
      </c>
      <c r="D2331" s="98">
        <v>14519571</v>
      </c>
    </row>
    <row r="2332" spans="1:4" hidden="1">
      <c r="A2332" s="4" t="s">
        <v>45</v>
      </c>
      <c r="B2332" s="4" t="s">
        <v>3</v>
      </c>
      <c r="C2332" s="4">
        <v>2019</v>
      </c>
      <c r="D2332" s="98">
        <v>13174642.279999999</v>
      </c>
    </row>
    <row r="2333" spans="1:4" hidden="1">
      <c r="A2333" s="4" t="s">
        <v>45</v>
      </c>
      <c r="B2333" s="4" t="s">
        <v>4</v>
      </c>
      <c r="C2333" s="4">
        <v>2014</v>
      </c>
      <c r="D2333" s="98">
        <v>0</v>
      </c>
    </row>
    <row r="2334" spans="1:4" hidden="1">
      <c r="A2334" s="4" t="s">
        <v>45</v>
      </c>
      <c r="B2334" s="4" t="s">
        <v>4</v>
      </c>
      <c r="C2334" s="4">
        <v>2015</v>
      </c>
      <c r="D2334" s="98">
        <v>154110</v>
      </c>
    </row>
    <row r="2335" spans="1:4" hidden="1">
      <c r="A2335" s="4" t="s">
        <v>45</v>
      </c>
      <c r="B2335" s="4" t="s">
        <v>4</v>
      </c>
      <c r="C2335" s="4">
        <v>2016</v>
      </c>
      <c r="D2335" s="98">
        <v>1074114</v>
      </c>
    </row>
    <row r="2336" spans="1:4" hidden="1">
      <c r="A2336" s="4" t="s">
        <v>45</v>
      </c>
      <c r="B2336" s="4" t="s">
        <v>4</v>
      </c>
      <c r="C2336" s="4">
        <v>2017</v>
      </c>
      <c r="D2336" s="98">
        <v>2711255</v>
      </c>
    </row>
    <row r="2337" spans="1:4" hidden="1">
      <c r="A2337" s="4" t="s">
        <v>45</v>
      </c>
      <c r="B2337" s="4" t="s">
        <v>4</v>
      </c>
      <c r="C2337" s="4">
        <v>2018</v>
      </c>
      <c r="D2337" s="98">
        <v>1053072</v>
      </c>
    </row>
    <row r="2338" spans="1:4" hidden="1">
      <c r="A2338" s="4" t="s">
        <v>45</v>
      </c>
      <c r="B2338" s="4" t="s">
        <v>4</v>
      </c>
      <c r="C2338" s="4">
        <v>2019</v>
      </c>
      <c r="D2338" s="98">
        <v>1571397.93</v>
      </c>
    </row>
    <row r="2339" spans="1:4" hidden="1">
      <c r="A2339" s="4" t="s">
        <v>45</v>
      </c>
      <c r="B2339" s="4" t="s">
        <v>7</v>
      </c>
      <c r="C2339" s="4">
        <v>2014</v>
      </c>
      <c r="D2339" s="98">
        <v>109583000</v>
      </c>
    </row>
    <row r="2340" spans="1:4" hidden="1">
      <c r="A2340" s="4" t="s">
        <v>45</v>
      </c>
      <c r="B2340" s="4" t="s">
        <v>7</v>
      </c>
      <c r="C2340" s="4">
        <v>2015</v>
      </c>
      <c r="D2340" s="98">
        <v>115656489</v>
      </c>
    </row>
    <row r="2341" spans="1:4" hidden="1">
      <c r="A2341" s="4" t="s">
        <v>45</v>
      </c>
      <c r="B2341" s="4" t="s">
        <v>7</v>
      </c>
      <c r="C2341" s="4">
        <v>2016</v>
      </c>
      <c r="D2341" s="98">
        <v>112284175</v>
      </c>
    </row>
    <row r="2342" spans="1:4" hidden="1">
      <c r="A2342" s="4" t="s">
        <v>45</v>
      </c>
      <c r="B2342" s="4" t="s">
        <v>7</v>
      </c>
      <c r="C2342" s="4">
        <v>2017</v>
      </c>
      <c r="D2342" s="98">
        <v>106892516</v>
      </c>
    </row>
    <row r="2343" spans="1:4" hidden="1">
      <c r="A2343" s="4" t="s">
        <v>45</v>
      </c>
      <c r="B2343" s="4" t="s">
        <v>7</v>
      </c>
      <c r="C2343" s="4">
        <v>2018</v>
      </c>
      <c r="D2343" s="98">
        <v>104363068.7</v>
      </c>
    </row>
    <row r="2344" spans="1:4" hidden="1">
      <c r="A2344" s="4" t="s">
        <v>45</v>
      </c>
      <c r="B2344" s="4" t="s">
        <v>7</v>
      </c>
      <c r="C2344" s="4">
        <v>2019</v>
      </c>
      <c r="D2344" s="98">
        <v>113596093.09999999</v>
      </c>
    </row>
    <row r="2345" spans="1:4" hidden="1">
      <c r="A2345" s="4" t="s">
        <v>45</v>
      </c>
      <c r="B2345" s="4" t="s">
        <v>8</v>
      </c>
      <c r="C2345" s="4">
        <v>2014</v>
      </c>
      <c r="D2345" s="98">
        <v>0</v>
      </c>
    </row>
    <row r="2346" spans="1:4" hidden="1">
      <c r="A2346" s="4" t="s">
        <v>45</v>
      </c>
      <c r="B2346" s="4" t="s">
        <v>8</v>
      </c>
      <c r="C2346" s="4">
        <v>2015</v>
      </c>
      <c r="D2346" s="98">
        <v>0</v>
      </c>
    </row>
    <row r="2347" spans="1:4" hidden="1">
      <c r="A2347" s="4" t="s">
        <v>45</v>
      </c>
      <c r="B2347" s="4" t="s">
        <v>8</v>
      </c>
      <c r="C2347" s="4">
        <v>2016</v>
      </c>
      <c r="D2347" s="98">
        <v>203488</v>
      </c>
    </row>
    <row r="2348" spans="1:4" hidden="1">
      <c r="A2348" s="4" t="s">
        <v>45</v>
      </c>
      <c r="B2348" s="4" t="s">
        <v>8</v>
      </c>
      <c r="C2348" s="4">
        <v>2017</v>
      </c>
      <c r="D2348" s="98">
        <v>152223</v>
      </c>
    </row>
    <row r="2349" spans="1:4" hidden="1">
      <c r="A2349" s="4" t="s">
        <v>45</v>
      </c>
      <c r="B2349" s="4" t="s">
        <v>8</v>
      </c>
      <c r="C2349" s="4">
        <v>2018</v>
      </c>
      <c r="D2349" s="98">
        <v>182893.32</v>
      </c>
    </row>
    <row r="2350" spans="1:4" hidden="1">
      <c r="A2350" s="4" t="s">
        <v>45</v>
      </c>
      <c r="B2350" s="4" t="s">
        <v>8</v>
      </c>
      <c r="C2350" s="4">
        <v>2019</v>
      </c>
      <c r="D2350" s="98">
        <v>182893.32</v>
      </c>
    </row>
    <row r="2351" spans="1:4" hidden="1">
      <c r="A2351" s="4" t="s">
        <v>45</v>
      </c>
      <c r="B2351" s="4" t="s">
        <v>9</v>
      </c>
      <c r="C2351" s="4">
        <v>2014</v>
      </c>
      <c r="D2351" s="98">
        <v>0</v>
      </c>
    </row>
    <row r="2352" spans="1:4" hidden="1">
      <c r="A2352" s="4" t="s">
        <v>45</v>
      </c>
      <c r="B2352" s="4" t="s">
        <v>9</v>
      </c>
      <c r="C2352" s="4">
        <v>2015</v>
      </c>
      <c r="D2352" s="98">
        <v>0</v>
      </c>
    </row>
    <row r="2353" spans="1:4" hidden="1">
      <c r="A2353" s="4" t="s">
        <v>45</v>
      </c>
      <c r="B2353" s="4" t="s">
        <v>9</v>
      </c>
      <c r="C2353" s="4">
        <v>2016</v>
      </c>
      <c r="D2353" s="98">
        <v>0</v>
      </c>
    </row>
    <row r="2354" spans="1:4" hidden="1">
      <c r="A2354" s="4" t="s">
        <v>45</v>
      </c>
      <c r="B2354" s="4" t="s">
        <v>9</v>
      </c>
      <c r="C2354" s="4">
        <v>2017</v>
      </c>
      <c r="D2354" s="98">
        <v>0</v>
      </c>
    </row>
    <row r="2355" spans="1:4" hidden="1">
      <c r="A2355" s="4" t="s">
        <v>45</v>
      </c>
      <c r="B2355" s="4" t="s">
        <v>9</v>
      </c>
      <c r="C2355" s="4">
        <v>2018</v>
      </c>
      <c r="D2355" s="98">
        <v>1765530</v>
      </c>
    </row>
    <row r="2356" spans="1:4" hidden="1">
      <c r="A2356" s="4" t="s">
        <v>45</v>
      </c>
      <c r="B2356" s="4" t="s">
        <v>9</v>
      </c>
      <c r="C2356" s="4">
        <v>2019</v>
      </c>
      <c r="D2356" s="98">
        <v>1672099.34</v>
      </c>
    </row>
    <row r="2357" spans="1:4" hidden="1">
      <c r="A2357" s="4" t="s">
        <v>45</v>
      </c>
      <c r="B2357" s="4" t="s">
        <v>10</v>
      </c>
      <c r="C2357" s="4">
        <v>2014</v>
      </c>
      <c r="D2357" s="98">
        <v>17703000</v>
      </c>
    </row>
    <row r="2358" spans="1:4" hidden="1">
      <c r="A2358" s="4" t="s">
        <v>45</v>
      </c>
      <c r="B2358" s="4" t="s">
        <v>10</v>
      </c>
      <c r="C2358" s="4">
        <v>2015</v>
      </c>
      <c r="D2358" s="98">
        <v>18508585</v>
      </c>
    </row>
    <row r="2359" spans="1:4" hidden="1">
      <c r="A2359" s="4" t="s">
        <v>45</v>
      </c>
      <c r="B2359" s="4" t="s">
        <v>10</v>
      </c>
      <c r="C2359" s="4">
        <v>2016</v>
      </c>
      <c r="D2359" s="98">
        <v>17324766</v>
      </c>
    </row>
    <row r="2360" spans="1:4" hidden="1">
      <c r="A2360" s="4" t="s">
        <v>45</v>
      </c>
      <c r="B2360" s="4" t="s">
        <v>10</v>
      </c>
      <c r="C2360" s="4">
        <v>2017</v>
      </c>
      <c r="D2360" s="98">
        <v>13521848</v>
      </c>
    </row>
    <row r="2361" spans="1:4" hidden="1">
      <c r="A2361" s="4" t="s">
        <v>45</v>
      </c>
      <c r="B2361" s="4" t="s">
        <v>10</v>
      </c>
      <c r="C2361" s="4">
        <v>2018</v>
      </c>
      <c r="D2361" s="98">
        <v>12942511</v>
      </c>
    </row>
    <row r="2362" spans="1:4" hidden="1">
      <c r="A2362" s="4" t="s">
        <v>45</v>
      </c>
      <c r="B2362" s="4" t="s">
        <v>10</v>
      </c>
      <c r="C2362" s="4">
        <v>2019</v>
      </c>
      <c r="D2362" s="98">
        <v>12883745.4</v>
      </c>
    </row>
    <row r="2363" spans="1:4" hidden="1">
      <c r="A2363" s="4" t="s">
        <v>45</v>
      </c>
      <c r="B2363" s="4" t="s">
        <v>11</v>
      </c>
      <c r="C2363" s="4">
        <v>2014</v>
      </c>
      <c r="D2363" s="98">
        <v>0</v>
      </c>
    </row>
    <row r="2364" spans="1:4" hidden="1">
      <c r="A2364" s="4" t="s">
        <v>45</v>
      </c>
      <c r="B2364" s="4" t="s">
        <v>11</v>
      </c>
      <c r="C2364" s="4">
        <v>2015</v>
      </c>
      <c r="D2364" s="98">
        <v>0</v>
      </c>
    </row>
    <row r="2365" spans="1:4" hidden="1">
      <c r="A2365" s="4" t="s">
        <v>45</v>
      </c>
      <c r="B2365" s="4" t="s">
        <v>11</v>
      </c>
      <c r="C2365" s="4">
        <v>2016</v>
      </c>
      <c r="D2365" s="98">
        <v>0</v>
      </c>
    </row>
    <row r="2366" spans="1:4" hidden="1">
      <c r="A2366" s="4" t="s">
        <v>45</v>
      </c>
      <c r="B2366" s="4" t="s">
        <v>11</v>
      </c>
      <c r="C2366" s="4">
        <v>2017</v>
      </c>
      <c r="D2366" s="98">
        <v>0</v>
      </c>
    </row>
    <row r="2367" spans="1:4" hidden="1">
      <c r="A2367" s="4" t="s">
        <v>45</v>
      </c>
      <c r="B2367" s="4" t="s">
        <v>11</v>
      </c>
      <c r="C2367" s="4">
        <v>2018</v>
      </c>
      <c r="D2367" s="98">
        <v>0</v>
      </c>
    </row>
    <row r="2368" spans="1:4" hidden="1">
      <c r="A2368" s="4" t="s">
        <v>45</v>
      </c>
      <c r="B2368" s="4" t="s">
        <v>11</v>
      </c>
      <c r="C2368" s="4">
        <v>2019</v>
      </c>
      <c r="D2368" s="98">
        <v>0</v>
      </c>
    </row>
    <row r="2369" spans="1:5" hidden="1">
      <c r="A2369" s="4" t="s">
        <v>45</v>
      </c>
      <c r="B2369" s="4" t="s">
        <v>103</v>
      </c>
      <c r="C2369" s="4">
        <v>2014</v>
      </c>
      <c r="D2369" s="98">
        <v>74021914</v>
      </c>
      <c r="E2369" s="30"/>
    </row>
    <row r="2370" spans="1:5" hidden="1">
      <c r="A2370" s="4" t="s">
        <v>45</v>
      </c>
      <c r="B2370" s="4" t="s">
        <v>103</v>
      </c>
      <c r="C2370" s="4">
        <v>2015</v>
      </c>
      <c r="D2370" s="98">
        <v>74835560</v>
      </c>
    </row>
    <row r="2371" spans="1:5" hidden="1">
      <c r="A2371" s="4" t="s">
        <v>45</v>
      </c>
      <c r="B2371" s="4" t="s">
        <v>103</v>
      </c>
      <c r="C2371" s="4">
        <v>2016</v>
      </c>
      <c r="D2371" s="98">
        <v>88617687</v>
      </c>
    </row>
    <row r="2372" spans="1:5" hidden="1">
      <c r="A2372" s="4" t="s">
        <v>45</v>
      </c>
      <c r="B2372" s="4" t="s">
        <v>103</v>
      </c>
      <c r="C2372" s="4">
        <v>2017</v>
      </c>
      <c r="D2372" s="98">
        <v>87729868</v>
      </c>
    </row>
    <row r="2373" spans="1:5" hidden="1">
      <c r="A2373" s="4" t="s">
        <v>45</v>
      </c>
      <c r="B2373" s="4" t="s">
        <v>103</v>
      </c>
      <c r="C2373" s="4">
        <v>2018</v>
      </c>
      <c r="D2373" s="98">
        <v>65562749</v>
      </c>
    </row>
    <row r="2374" spans="1:5" hidden="1">
      <c r="A2374" s="4" t="s">
        <v>45</v>
      </c>
      <c r="B2374" s="4" t="s">
        <v>103</v>
      </c>
      <c r="C2374" s="4">
        <v>2019</v>
      </c>
      <c r="D2374" s="98">
        <v>68520872.496299997</v>
      </c>
    </row>
    <row r="2375" spans="1:5" hidden="1">
      <c r="A2375" s="4" t="s">
        <v>45</v>
      </c>
      <c r="B2375" s="4" t="s">
        <v>63</v>
      </c>
      <c r="C2375" s="4">
        <v>2014</v>
      </c>
      <c r="D2375" s="98">
        <v>0</v>
      </c>
    </row>
    <row r="2376" spans="1:5" hidden="1">
      <c r="A2376" s="4" t="s">
        <v>45</v>
      </c>
      <c r="B2376" s="4" t="s">
        <v>63</v>
      </c>
      <c r="C2376" s="4">
        <v>2015</v>
      </c>
      <c r="D2376" s="98">
        <v>0</v>
      </c>
    </row>
    <row r="2377" spans="1:5" hidden="1">
      <c r="A2377" s="4" t="s">
        <v>45</v>
      </c>
      <c r="B2377" s="4" t="s">
        <v>63</v>
      </c>
      <c r="C2377" s="4">
        <v>2016</v>
      </c>
      <c r="D2377" s="98">
        <v>0</v>
      </c>
    </row>
    <row r="2378" spans="1:5" hidden="1">
      <c r="A2378" s="4" t="s">
        <v>45</v>
      </c>
      <c r="B2378" s="4" t="s">
        <v>63</v>
      </c>
      <c r="C2378" s="4">
        <v>2017</v>
      </c>
      <c r="D2378" s="98">
        <v>0</v>
      </c>
    </row>
    <row r="2379" spans="1:5" hidden="1">
      <c r="A2379" s="4" t="s">
        <v>45</v>
      </c>
      <c r="B2379" s="4" t="s">
        <v>63</v>
      </c>
      <c r="C2379" s="4">
        <v>2018</v>
      </c>
      <c r="D2379" s="98">
        <v>0</v>
      </c>
    </row>
    <row r="2380" spans="1:5" hidden="1">
      <c r="A2380" s="4" t="s">
        <v>45</v>
      </c>
      <c r="B2380" s="4" t="s">
        <v>63</v>
      </c>
      <c r="C2380" s="4">
        <v>2019</v>
      </c>
      <c r="D2380" s="98">
        <v>0</v>
      </c>
    </row>
    <row r="2381" spans="1:5" hidden="1">
      <c r="A2381" s="4" t="s">
        <v>40</v>
      </c>
      <c r="B2381" s="4" t="s">
        <v>91</v>
      </c>
      <c r="C2381" s="4">
        <v>2014</v>
      </c>
      <c r="D2381" s="98">
        <v>8.1509010229032147E-2</v>
      </c>
    </row>
    <row r="2382" spans="1:5" hidden="1">
      <c r="A2382" s="4" t="s">
        <v>40</v>
      </c>
      <c r="B2382" s="4" t="s">
        <v>91</v>
      </c>
      <c r="C2382" s="4">
        <v>2015</v>
      </c>
      <c r="D2382" s="98">
        <v>9.455202509084433E-2</v>
      </c>
    </row>
    <row r="2383" spans="1:5" hidden="1">
      <c r="A2383" s="4" t="s">
        <v>40</v>
      </c>
      <c r="B2383" s="4" t="s">
        <v>91</v>
      </c>
      <c r="C2383" s="4">
        <v>2016</v>
      </c>
      <c r="D2383" s="98">
        <v>9.05145964749451E-2</v>
      </c>
    </row>
    <row r="2384" spans="1:5" hidden="1">
      <c r="A2384" s="4" t="s">
        <v>40</v>
      </c>
      <c r="B2384" s="4" t="s">
        <v>91</v>
      </c>
      <c r="C2384" s="4">
        <v>2017</v>
      </c>
      <c r="D2384" s="98">
        <v>9.3274472864626257E-2</v>
      </c>
    </row>
    <row r="2385" spans="1:4" hidden="1">
      <c r="A2385" s="4" t="s">
        <v>40</v>
      </c>
      <c r="B2385" s="4" t="s">
        <v>91</v>
      </c>
      <c r="C2385" s="4">
        <v>2018</v>
      </c>
      <c r="D2385" s="98">
        <v>9.6776125293886878E-2</v>
      </c>
    </row>
    <row r="2386" spans="1:4" hidden="1">
      <c r="A2386" s="4" t="s">
        <v>40</v>
      </c>
      <c r="B2386" s="4" t="s">
        <v>91</v>
      </c>
      <c r="C2386" s="4">
        <v>2019</v>
      </c>
      <c r="D2386" s="98">
        <v>0.1030726380672375</v>
      </c>
    </row>
    <row r="2387" spans="1:4" hidden="1">
      <c r="A2387" s="4" t="s">
        <v>40</v>
      </c>
      <c r="B2387" s="4" t="s">
        <v>92</v>
      </c>
      <c r="C2387" s="4">
        <v>2014</v>
      </c>
      <c r="D2387" s="98">
        <v>8.1509010229032147E-2</v>
      </c>
    </row>
    <row r="2388" spans="1:4" hidden="1">
      <c r="A2388" s="4" t="s">
        <v>40</v>
      </c>
      <c r="B2388" s="4" t="s">
        <v>92</v>
      </c>
      <c r="C2388" s="4">
        <v>2015</v>
      </c>
      <c r="D2388" s="98">
        <v>9.455202509084433E-2</v>
      </c>
    </row>
    <row r="2389" spans="1:4" hidden="1">
      <c r="A2389" s="4" t="s">
        <v>40</v>
      </c>
      <c r="B2389" s="4" t="s">
        <v>92</v>
      </c>
      <c r="C2389" s="4">
        <v>2016</v>
      </c>
      <c r="D2389" s="98">
        <v>9.05145964749451E-2</v>
      </c>
    </row>
    <row r="2390" spans="1:4" hidden="1">
      <c r="A2390" s="4" t="s">
        <v>40</v>
      </c>
      <c r="B2390" s="4" t="s">
        <v>92</v>
      </c>
      <c r="C2390" s="4">
        <v>2017</v>
      </c>
      <c r="D2390" s="98">
        <v>9.3274472864626257E-2</v>
      </c>
    </row>
    <row r="2391" spans="1:4" hidden="1">
      <c r="A2391" s="4" t="s">
        <v>40</v>
      </c>
      <c r="B2391" s="4" t="s">
        <v>92</v>
      </c>
      <c r="C2391" s="4">
        <v>2018</v>
      </c>
      <c r="D2391" s="98">
        <v>9.7094810240008711E-2</v>
      </c>
    </row>
    <row r="2392" spans="1:4" hidden="1">
      <c r="A2392" s="4" t="s">
        <v>40</v>
      </c>
      <c r="B2392" s="4" t="s">
        <v>92</v>
      </c>
      <c r="C2392" s="4">
        <v>2019</v>
      </c>
      <c r="D2392" s="98">
        <v>0.10404062531089464</v>
      </c>
    </row>
    <row r="2393" spans="1:4" hidden="1">
      <c r="A2393" s="4" t="s">
        <v>40</v>
      </c>
      <c r="B2393" s="4" t="s">
        <v>93</v>
      </c>
      <c r="C2393" s="4">
        <v>2014</v>
      </c>
      <c r="D2393" s="98">
        <v>5.5646838187458567E-2</v>
      </c>
    </row>
    <row r="2394" spans="1:4" hidden="1">
      <c r="A2394" s="4" t="s">
        <v>40</v>
      </c>
      <c r="B2394" s="4" t="s">
        <v>93</v>
      </c>
      <c r="C2394" s="4">
        <v>2015</v>
      </c>
      <c r="D2394" s="98">
        <v>6.9442244973452263E-2</v>
      </c>
    </row>
    <row r="2395" spans="1:4" hidden="1">
      <c r="A2395" s="4" t="s">
        <v>40</v>
      </c>
      <c r="B2395" s="4" t="s">
        <v>93</v>
      </c>
      <c r="C2395" s="4">
        <v>2016</v>
      </c>
      <c r="D2395" s="98">
        <v>7.3967655206691782E-2</v>
      </c>
    </row>
    <row r="2396" spans="1:4" hidden="1">
      <c r="A2396" s="4" t="s">
        <v>40</v>
      </c>
      <c r="B2396" s="4" t="s">
        <v>93</v>
      </c>
      <c r="C2396" s="4">
        <v>2017</v>
      </c>
      <c r="D2396" s="98">
        <v>7.9107585165676564E-2</v>
      </c>
    </row>
    <row r="2397" spans="1:4" hidden="1">
      <c r="A2397" s="4" t="s">
        <v>40</v>
      </c>
      <c r="B2397" s="4" t="s">
        <v>93</v>
      </c>
      <c r="C2397" s="4">
        <v>2018</v>
      </c>
      <c r="D2397" s="98">
        <v>7.5887858283753912E-2</v>
      </c>
    </row>
    <row r="2398" spans="1:4" hidden="1">
      <c r="A2398" s="4" t="s">
        <v>40</v>
      </c>
      <c r="B2398" s="4" t="s">
        <v>93</v>
      </c>
      <c r="C2398" s="4">
        <v>2019</v>
      </c>
      <c r="D2398" s="98">
        <v>8.2625779450659992E-2</v>
      </c>
    </row>
    <row r="2399" spans="1:4" hidden="1">
      <c r="A2399" s="4" t="s">
        <v>40</v>
      </c>
      <c r="B2399" s="4" t="s">
        <v>94</v>
      </c>
      <c r="C2399" s="4">
        <v>2014</v>
      </c>
      <c r="D2399" s="98">
        <v>5.5646838187458567E-2</v>
      </c>
    </row>
    <row r="2400" spans="1:4" hidden="1">
      <c r="A2400" s="4" t="s">
        <v>40</v>
      </c>
      <c r="B2400" s="4" t="s">
        <v>94</v>
      </c>
      <c r="C2400" s="4">
        <v>2015</v>
      </c>
      <c r="D2400" s="98">
        <v>6.9442244973452263E-2</v>
      </c>
    </row>
    <row r="2401" spans="1:4" hidden="1">
      <c r="A2401" s="4" t="s">
        <v>40</v>
      </c>
      <c r="B2401" s="4" t="s">
        <v>94</v>
      </c>
      <c r="C2401" s="4">
        <v>2016</v>
      </c>
      <c r="D2401" s="98">
        <v>7.3967655206691782E-2</v>
      </c>
    </row>
    <row r="2402" spans="1:4" hidden="1">
      <c r="A2402" s="4" t="s">
        <v>40</v>
      </c>
      <c r="B2402" s="4" t="s">
        <v>94</v>
      </c>
      <c r="C2402" s="4">
        <v>2017</v>
      </c>
      <c r="D2402" s="98">
        <v>7.9107585165676564E-2</v>
      </c>
    </row>
    <row r="2403" spans="1:4" hidden="1">
      <c r="A2403" s="4" t="s">
        <v>40</v>
      </c>
      <c r="B2403" s="4" t="s">
        <v>94</v>
      </c>
      <c r="C2403" s="4">
        <v>2018</v>
      </c>
      <c r="D2403" s="98">
        <v>7.6200473826929072E-2</v>
      </c>
    </row>
    <row r="2404" spans="1:4" hidden="1">
      <c r="A2404" s="4" t="s">
        <v>40</v>
      </c>
      <c r="B2404" s="4" t="s">
        <v>94</v>
      </c>
      <c r="C2404" s="4">
        <v>2019</v>
      </c>
      <c r="D2404" s="98">
        <v>8.3575823815824221E-2</v>
      </c>
    </row>
    <row r="2405" spans="1:4" hidden="1">
      <c r="A2405" s="4" t="s">
        <v>40</v>
      </c>
      <c r="B2405" s="4" t="s">
        <v>95</v>
      </c>
      <c r="C2405" s="4">
        <v>2014</v>
      </c>
      <c r="D2405" s="98">
        <v>364.04929735315835</v>
      </c>
    </row>
    <row r="2406" spans="1:4" hidden="1">
      <c r="A2406" s="4" t="s">
        <v>40</v>
      </c>
      <c r="B2406" s="4" t="s">
        <v>95</v>
      </c>
      <c r="C2406" s="4">
        <v>2015</v>
      </c>
      <c r="D2406" s="98">
        <v>440.96232509850455</v>
      </c>
    </row>
    <row r="2407" spans="1:4" hidden="1">
      <c r="A2407" s="4" t="s">
        <v>40</v>
      </c>
      <c r="B2407" s="4" t="s">
        <v>95</v>
      </c>
      <c r="C2407" s="4">
        <v>2016</v>
      </c>
      <c r="D2407" s="98">
        <v>435.24757794091664</v>
      </c>
    </row>
    <row r="2408" spans="1:4" hidden="1">
      <c r="A2408" s="4" t="s">
        <v>40</v>
      </c>
      <c r="B2408" s="4" t="s">
        <v>95</v>
      </c>
      <c r="C2408" s="4">
        <v>2017</v>
      </c>
      <c r="D2408" s="98">
        <v>444.12699567085457</v>
      </c>
    </row>
    <row r="2409" spans="1:4" hidden="1">
      <c r="A2409" s="4" t="s">
        <v>40</v>
      </c>
      <c r="B2409" s="4" t="s">
        <v>95</v>
      </c>
      <c r="C2409" s="4">
        <v>2018</v>
      </c>
      <c r="D2409" s="98">
        <v>448.10614553846909</v>
      </c>
    </row>
    <row r="2410" spans="1:4" hidden="1">
      <c r="A2410" s="4" t="s">
        <v>40</v>
      </c>
      <c r="B2410" s="4" t="s">
        <v>95</v>
      </c>
      <c r="C2410" s="4">
        <v>2019</v>
      </c>
      <c r="D2410" s="98">
        <v>490.06901660294238</v>
      </c>
    </row>
    <row r="2411" spans="1:4" hidden="1">
      <c r="A2411" s="4" t="s">
        <v>40</v>
      </c>
      <c r="B2411" s="4" t="s">
        <v>96</v>
      </c>
      <c r="C2411" s="4">
        <v>2014</v>
      </c>
      <c r="D2411" s="98">
        <v>364.04929735315835</v>
      </c>
    </row>
    <row r="2412" spans="1:4" hidden="1">
      <c r="A2412" s="4" t="s">
        <v>40</v>
      </c>
      <c r="B2412" s="4" t="s">
        <v>96</v>
      </c>
      <c r="C2412" s="4">
        <v>2015</v>
      </c>
      <c r="D2412" s="98">
        <v>440.96232509850455</v>
      </c>
    </row>
    <row r="2413" spans="1:4" hidden="1">
      <c r="A2413" s="4" t="s">
        <v>40</v>
      </c>
      <c r="B2413" s="4" t="s">
        <v>96</v>
      </c>
      <c r="C2413" s="4">
        <v>2016</v>
      </c>
      <c r="D2413" s="98">
        <v>435.24757794091664</v>
      </c>
    </row>
    <row r="2414" spans="1:4" hidden="1">
      <c r="A2414" s="4" t="s">
        <v>40</v>
      </c>
      <c r="B2414" s="4" t="s">
        <v>96</v>
      </c>
      <c r="C2414" s="4">
        <v>2017</v>
      </c>
      <c r="D2414" s="98">
        <v>444.12699567085457</v>
      </c>
    </row>
    <row r="2415" spans="1:4" hidden="1">
      <c r="A2415" s="4" t="s">
        <v>40</v>
      </c>
      <c r="B2415" s="4" t="s">
        <v>96</v>
      </c>
      <c r="C2415" s="4">
        <v>2018</v>
      </c>
      <c r="D2415" s="98">
        <v>449.58176447252049</v>
      </c>
    </row>
    <row r="2416" spans="1:4" hidden="1">
      <c r="A2416" s="4" t="s">
        <v>40</v>
      </c>
      <c r="B2416" s="4" t="s">
        <v>96</v>
      </c>
      <c r="C2416" s="4">
        <v>2019</v>
      </c>
      <c r="D2416" s="98">
        <v>494.67140735841912</v>
      </c>
    </row>
    <row r="2417" spans="1:4" hidden="1">
      <c r="A2417" s="4" t="s">
        <v>40</v>
      </c>
      <c r="B2417" s="4" t="s">
        <v>97</v>
      </c>
      <c r="C2417" s="4">
        <v>2014</v>
      </c>
      <c r="D2417" s="98">
        <v>254.62823604451432</v>
      </c>
    </row>
    <row r="2418" spans="1:4" hidden="1">
      <c r="A2418" s="4" t="s">
        <v>40</v>
      </c>
      <c r="B2418" s="4" t="s">
        <v>97</v>
      </c>
      <c r="C2418" s="4">
        <v>2015</v>
      </c>
      <c r="D2418" s="98">
        <v>331.46179412962374</v>
      </c>
    </row>
    <row r="2419" spans="1:4" hidden="1">
      <c r="A2419" s="4" t="s">
        <v>40</v>
      </c>
      <c r="B2419" s="4" t="s">
        <v>97</v>
      </c>
      <c r="C2419" s="4">
        <v>2016</v>
      </c>
      <c r="D2419" s="98">
        <v>361.16019279687936</v>
      </c>
    </row>
    <row r="2420" spans="1:4" hidden="1">
      <c r="A2420" s="4" t="s">
        <v>40</v>
      </c>
      <c r="B2420" s="4" t="s">
        <v>97</v>
      </c>
      <c r="C2420" s="4">
        <v>2017</v>
      </c>
      <c r="D2420" s="98">
        <v>381.61633705616816</v>
      </c>
    </row>
    <row r="2421" spans="1:4" hidden="1">
      <c r="A2421" s="4" t="s">
        <v>40</v>
      </c>
      <c r="B2421" s="4" t="s">
        <v>97</v>
      </c>
      <c r="C2421" s="4">
        <v>2018</v>
      </c>
      <c r="D2421" s="98">
        <v>358.20855038347634</v>
      </c>
    </row>
    <row r="2422" spans="1:4" hidden="1">
      <c r="A2422" s="4" t="s">
        <v>40</v>
      </c>
      <c r="B2422" s="4" t="s">
        <v>97</v>
      </c>
      <c r="C2422" s="4">
        <v>2019</v>
      </c>
      <c r="D2422" s="98">
        <v>400.27196355408176</v>
      </c>
    </row>
    <row r="2423" spans="1:4" hidden="1">
      <c r="A2423" s="4" t="s">
        <v>40</v>
      </c>
      <c r="B2423" s="4" t="s">
        <v>98</v>
      </c>
      <c r="C2423" s="4">
        <v>2014</v>
      </c>
      <c r="D2423" s="98">
        <v>254.62823604451432</v>
      </c>
    </row>
    <row r="2424" spans="1:4" hidden="1">
      <c r="A2424" s="4" t="s">
        <v>40</v>
      </c>
      <c r="B2424" s="4" t="s">
        <v>98</v>
      </c>
      <c r="C2424" s="4">
        <v>2015</v>
      </c>
      <c r="D2424" s="98">
        <v>331.46179412962374</v>
      </c>
    </row>
    <row r="2425" spans="1:4" hidden="1">
      <c r="A2425" s="4" t="s">
        <v>40</v>
      </c>
      <c r="B2425" s="4" t="s">
        <v>98</v>
      </c>
      <c r="C2425" s="4">
        <v>2016</v>
      </c>
      <c r="D2425" s="98">
        <v>361.16019279687936</v>
      </c>
    </row>
    <row r="2426" spans="1:4" hidden="1">
      <c r="A2426" s="4" t="s">
        <v>40</v>
      </c>
      <c r="B2426" s="4" t="s">
        <v>98</v>
      </c>
      <c r="C2426" s="4">
        <v>2017</v>
      </c>
      <c r="D2426" s="98">
        <v>381.61633705616816</v>
      </c>
    </row>
    <row r="2427" spans="1:4" hidden="1">
      <c r="A2427" s="4" t="s">
        <v>40</v>
      </c>
      <c r="B2427" s="4" t="s">
        <v>98</v>
      </c>
      <c r="C2427" s="4">
        <v>2018</v>
      </c>
      <c r="D2427" s="98">
        <v>359.68416931752773</v>
      </c>
    </row>
    <row r="2428" spans="1:4" hidden="1">
      <c r="A2428" s="4" t="s">
        <v>40</v>
      </c>
      <c r="B2428" s="4" t="s">
        <v>98</v>
      </c>
      <c r="C2428" s="4">
        <v>2019</v>
      </c>
      <c r="D2428" s="98">
        <v>404.8743543095585</v>
      </c>
    </row>
    <row r="2429" spans="1:4" hidden="1">
      <c r="A2429" s="4" t="s">
        <v>33</v>
      </c>
      <c r="B2429" s="4" t="s">
        <v>91</v>
      </c>
      <c r="C2429" s="4">
        <v>2014</v>
      </c>
      <c r="D2429" s="98">
        <v>0.13006009464308846</v>
      </c>
    </row>
    <row r="2430" spans="1:4" hidden="1">
      <c r="A2430" s="4" t="s">
        <v>33</v>
      </c>
      <c r="B2430" s="4" t="s">
        <v>91</v>
      </c>
      <c r="C2430" s="4">
        <v>2015</v>
      </c>
      <c r="D2430" s="98">
        <v>0.10480463222095888</v>
      </c>
    </row>
    <row r="2431" spans="1:4" hidden="1">
      <c r="A2431" s="4" t="s">
        <v>33</v>
      </c>
      <c r="B2431" s="4" t="s">
        <v>91</v>
      </c>
      <c r="C2431" s="4">
        <v>2016</v>
      </c>
      <c r="D2431" s="98">
        <v>5.6850360323326757E-2</v>
      </c>
    </row>
    <row r="2432" spans="1:4" hidden="1">
      <c r="A2432" s="4" t="s">
        <v>33</v>
      </c>
      <c r="B2432" s="4" t="s">
        <v>91</v>
      </c>
      <c r="C2432" s="4">
        <v>2017</v>
      </c>
      <c r="D2432" s="98">
        <v>6.2074486160831922E-2</v>
      </c>
    </row>
    <row r="2433" spans="1:4" hidden="1">
      <c r="A2433" s="4" t="s">
        <v>33</v>
      </c>
      <c r="B2433" s="4" t="s">
        <v>91</v>
      </c>
      <c r="C2433" s="4">
        <v>2018</v>
      </c>
      <c r="D2433" s="98">
        <v>7.1426719792137203E-2</v>
      </c>
    </row>
    <row r="2434" spans="1:4" hidden="1">
      <c r="A2434" s="4" t="s">
        <v>33</v>
      </c>
      <c r="B2434" s="4" t="s">
        <v>91</v>
      </c>
      <c r="C2434" s="4">
        <v>2019</v>
      </c>
      <c r="D2434" s="98">
        <v>7.3434405120311297E-2</v>
      </c>
    </row>
    <row r="2435" spans="1:4" hidden="1">
      <c r="A2435" s="4" t="s">
        <v>33</v>
      </c>
      <c r="B2435" s="4" t="s">
        <v>92</v>
      </c>
      <c r="C2435" s="4">
        <v>2014</v>
      </c>
      <c r="D2435" s="98">
        <v>0.12979302674239901</v>
      </c>
    </row>
    <row r="2436" spans="1:4" hidden="1">
      <c r="A2436" s="4" t="s">
        <v>33</v>
      </c>
      <c r="B2436" s="4" t="s">
        <v>92</v>
      </c>
      <c r="C2436" s="4">
        <v>2015</v>
      </c>
      <c r="D2436" s="98">
        <v>9.8719475063726539E-2</v>
      </c>
    </row>
    <row r="2437" spans="1:4" hidden="1">
      <c r="A2437" s="4" t="s">
        <v>33</v>
      </c>
      <c r="B2437" s="4" t="s">
        <v>92</v>
      </c>
      <c r="C2437" s="4">
        <v>2016</v>
      </c>
      <c r="D2437" s="98">
        <v>5.123663829364139E-2</v>
      </c>
    </row>
    <row r="2438" spans="1:4" hidden="1">
      <c r="A2438" s="4" t="s">
        <v>33</v>
      </c>
      <c r="B2438" s="4" t="s">
        <v>92</v>
      </c>
      <c r="C2438" s="4">
        <v>2017</v>
      </c>
      <c r="D2438" s="98">
        <v>5.7733725409451007E-2</v>
      </c>
    </row>
    <row r="2439" spans="1:4" hidden="1">
      <c r="A2439" s="4" t="s">
        <v>33</v>
      </c>
      <c r="B2439" s="4" t="s">
        <v>92</v>
      </c>
      <c r="C2439" s="4">
        <v>2018</v>
      </c>
      <c r="D2439" s="98">
        <v>6.8359268746710083E-2</v>
      </c>
    </row>
    <row r="2440" spans="1:4" hidden="1">
      <c r="A2440" s="4" t="s">
        <v>33</v>
      </c>
      <c r="B2440" s="4" t="s">
        <v>92</v>
      </c>
      <c r="C2440" s="4">
        <v>2019</v>
      </c>
      <c r="D2440" s="98">
        <v>7.3361668921763851E-2</v>
      </c>
    </row>
    <row r="2441" spans="1:4" hidden="1">
      <c r="A2441" s="4" t="s">
        <v>33</v>
      </c>
      <c r="B2441" s="4" t="s">
        <v>93</v>
      </c>
      <c r="C2441" s="4">
        <v>2014</v>
      </c>
      <c r="D2441" s="98">
        <v>0.10226096206443082</v>
      </c>
    </row>
    <row r="2442" spans="1:4" hidden="1">
      <c r="A2442" s="4" t="s">
        <v>33</v>
      </c>
      <c r="B2442" s="4" t="s">
        <v>93</v>
      </c>
      <c r="C2442" s="4">
        <v>2015</v>
      </c>
      <c r="D2442" s="98">
        <v>7.9140952718098886E-2</v>
      </c>
    </row>
    <row r="2443" spans="1:4" hidden="1">
      <c r="A2443" s="4" t="s">
        <v>33</v>
      </c>
      <c r="B2443" s="4" t="s">
        <v>93</v>
      </c>
      <c r="C2443" s="4">
        <v>2016</v>
      </c>
      <c r="D2443" s="98">
        <v>4.0885904104234018E-2</v>
      </c>
    </row>
    <row r="2444" spans="1:4" hidden="1">
      <c r="A2444" s="4" t="s">
        <v>33</v>
      </c>
      <c r="B2444" s="4" t="s">
        <v>93</v>
      </c>
      <c r="C2444" s="4">
        <v>2017</v>
      </c>
      <c r="D2444" s="98">
        <v>4.8398383439848418E-2</v>
      </c>
    </row>
    <row r="2445" spans="1:4" hidden="1">
      <c r="A2445" s="4" t="s">
        <v>33</v>
      </c>
      <c r="B2445" s="4" t="s">
        <v>93</v>
      </c>
      <c r="C2445" s="4">
        <v>2018</v>
      </c>
      <c r="D2445" s="98">
        <v>5.1005200065575101E-2</v>
      </c>
    </row>
    <row r="2446" spans="1:4" hidden="1">
      <c r="A2446" s="4" t="s">
        <v>33</v>
      </c>
      <c r="B2446" s="4" t="s">
        <v>93</v>
      </c>
      <c r="C2446" s="4">
        <v>2019</v>
      </c>
      <c r="D2446" s="98">
        <v>5.3487187954067615E-2</v>
      </c>
    </row>
    <row r="2447" spans="1:4" hidden="1">
      <c r="A2447" s="4" t="s">
        <v>33</v>
      </c>
      <c r="B2447" s="4" t="s">
        <v>94</v>
      </c>
      <c r="C2447" s="4">
        <v>2014</v>
      </c>
      <c r="D2447" s="98">
        <v>0.10200046395238709</v>
      </c>
    </row>
    <row r="2448" spans="1:4" hidden="1">
      <c r="A2448" s="4" t="s">
        <v>33</v>
      </c>
      <c r="B2448" s="4" t="s">
        <v>94</v>
      </c>
      <c r="C2448" s="4">
        <v>2015</v>
      </c>
      <c r="D2448" s="98">
        <v>7.3197148627692318E-2</v>
      </c>
    </row>
    <row r="2449" spans="1:4" hidden="1">
      <c r="A2449" s="4" t="s">
        <v>33</v>
      </c>
      <c r="B2449" s="4" t="s">
        <v>94</v>
      </c>
      <c r="C2449" s="4">
        <v>2016</v>
      </c>
      <c r="D2449" s="98">
        <v>3.5356981231490461E-2</v>
      </c>
    </row>
    <row r="2450" spans="1:4" hidden="1">
      <c r="A2450" s="4" t="s">
        <v>33</v>
      </c>
      <c r="B2450" s="4" t="s">
        <v>94</v>
      </c>
      <c r="C2450" s="4">
        <v>2017</v>
      </c>
      <c r="D2450" s="98">
        <v>4.4113517722852227E-2</v>
      </c>
    </row>
    <row r="2451" spans="1:4" hidden="1">
      <c r="A2451" s="4" t="s">
        <v>33</v>
      </c>
      <c r="B2451" s="4" t="s">
        <v>94</v>
      </c>
      <c r="C2451" s="4">
        <v>2018</v>
      </c>
      <c r="D2451" s="98">
        <v>4.799621499908735E-2</v>
      </c>
    </row>
    <row r="2452" spans="1:4" hidden="1">
      <c r="A2452" s="4" t="s">
        <v>33</v>
      </c>
      <c r="B2452" s="4" t="s">
        <v>94</v>
      </c>
      <c r="C2452" s="4">
        <v>2019</v>
      </c>
      <c r="D2452" s="98">
        <v>5.3415803384218995E-2</v>
      </c>
    </row>
    <row r="2453" spans="1:4" hidden="1">
      <c r="A2453" s="4" t="s">
        <v>33</v>
      </c>
      <c r="B2453" s="4" t="s">
        <v>95</v>
      </c>
      <c r="C2453" s="4">
        <v>2014</v>
      </c>
      <c r="D2453" s="98">
        <v>1088.2538881098503</v>
      </c>
    </row>
    <row r="2454" spans="1:4" hidden="1">
      <c r="A2454" s="4" t="s">
        <v>33</v>
      </c>
      <c r="B2454" s="4" t="s">
        <v>95</v>
      </c>
      <c r="C2454" s="4">
        <v>2015</v>
      </c>
      <c r="D2454" s="98">
        <v>900.54343934029009</v>
      </c>
    </row>
    <row r="2455" spans="1:4" hidden="1">
      <c r="A2455" s="4" t="s">
        <v>33</v>
      </c>
      <c r="B2455" s="4" t="s">
        <v>95</v>
      </c>
      <c r="C2455" s="4">
        <v>2016</v>
      </c>
      <c r="D2455" s="98">
        <v>494.57865035253116</v>
      </c>
    </row>
    <row r="2456" spans="1:4" hidden="1">
      <c r="A2456" s="4" t="s">
        <v>33</v>
      </c>
      <c r="B2456" s="4" t="s">
        <v>95</v>
      </c>
      <c r="C2456" s="4">
        <v>2017</v>
      </c>
      <c r="D2456" s="98">
        <v>534.33411386469572</v>
      </c>
    </row>
    <row r="2457" spans="1:4" hidden="1">
      <c r="A2457" s="4" t="s">
        <v>33</v>
      </c>
      <c r="B2457" s="4" t="s">
        <v>95</v>
      </c>
      <c r="C2457" s="4">
        <v>2018</v>
      </c>
      <c r="D2457" s="98">
        <v>611.38854564367398</v>
      </c>
    </row>
    <row r="2458" spans="1:4" hidden="1">
      <c r="A2458" s="4" t="s">
        <v>33</v>
      </c>
      <c r="B2458" s="4" t="s">
        <v>95</v>
      </c>
      <c r="C2458" s="4">
        <v>2019</v>
      </c>
      <c r="D2458" s="98">
        <v>636.47371296513245</v>
      </c>
    </row>
    <row r="2459" spans="1:4" hidden="1">
      <c r="A2459" s="4" t="s">
        <v>33</v>
      </c>
      <c r="B2459" s="4" t="s">
        <v>96</v>
      </c>
      <c r="C2459" s="4">
        <v>2014</v>
      </c>
      <c r="D2459" s="98">
        <v>1086.0192466380583</v>
      </c>
    </row>
    <row r="2460" spans="1:4" hidden="1">
      <c r="A2460" s="4" t="s">
        <v>33</v>
      </c>
      <c r="B2460" s="4" t="s">
        <v>96</v>
      </c>
      <c r="C2460" s="4">
        <v>2015</v>
      </c>
      <c r="D2460" s="98">
        <v>848.25616692520396</v>
      </c>
    </row>
    <row r="2461" spans="1:4" hidden="1">
      <c r="A2461" s="4" t="s">
        <v>33</v>
      </c>
      <c r="B2461" s="4" t="s">
        <v>96</v>
      </c>
      <c r="C2461" s="4">
        <v>2016</v>
      </c>
      <c r="D2461" s="98">
        <v>445.74119269869033</v>
      </c>
    </row>
    <row r="2462" spans="1:4" hidden="1">
      <c r="A2462" s="4" t="s">
        <v>33</v>
      </c>
      <c r="B2462" s="4" t="s">
        <v>96</v>
      </c>
      <c r="C2462" s="4">
        <v>2017</v>
      </c>
      <c r="D2462" s="98">
        <v>496.96905950760805</v>
      </c>
    </row>
    <row r="2463" spans="1:4" hidden="1">
      <c r="A2463" s="4" t="s">
        <v>33</v>
      </c>
      <c r="B2463" s="4" t="s">
        <v>96</v>
      </c>
      <c r="C2463" s="4">
        <v>2018</v>
      </c>
      <c r="D2463" s="98">
        <v>585.13220293390691</v>
      </c>
    </row>
    <row r="2464" spans="1:4" hidden="1">
      <c r="A2464" s="4" t="s">
        <v>33</v>
      </c>
      <c r="B2464" s="4" t="s">
        <v>96</v>
      </c>
      <c r="C2464" s="4">
        <v>2019</v>
      </c>
      <c r="D2464" s="98">
        <v>635.84329077705024</v>
      </c>
    </row>
    <row r="2465" spans="1:4" hidden="1">
      <c r="A2465" s="4" t="s">
        <v>33</v>
      </c>
      <c r="B2465" s="4" t="s">
        <v>97</v>
      </c>
      <c r="C2465" s="4">
        <v>2014</v>
      </c>
      <c r="D2465" s="98">
        <v>877.22933952073845</v>
      </c>
    </row>
    <row r="2466" spans="1:4" hidden="1">
      <c r="A2466" s="4" t="s">
        <v>33</v>
      </c>
      <c r="B2466" s="4" t="s">
        <v>97</v>
      </c>
      <c r="C2466" s="4">
        <v>2015</v>
      </c>
      <c r="D2466" s="98">
        <v>696.19800569127358</v>
      </c>
    </row>
    <row r="2467" spans="1:4" hidden="1">
      <c r="A2467" s="4" t="s">
        <v>33</v>
      </c>
      <c r="B2467" s="4" t="s">
        <v>97</v>
      </c>
      <c r="C2467" s="4">
        <v>2016</v>
      </c>
      <c r="D2467" s="98">
        <v>361.14875470105665</v>
      </c>
    </row>
    <row r="2468" spans="1:4" hidden="1">
      <c r="A2468" s="4" t="s">
        <v>33</v>
      </c>
      <c r="B2468" s="4" t="s">
        <v>97</v>
      </c>
      <c r="C2468" s="4">
        <v>2017</v>
      </c>
      <c r="D2468" s="98">
        <v>422.04548461155815</v>
      </c>
    </row>
    <row r="2469" spans="1:4" hidden="1">
      <c r="A2469" s="4" t="s">
        <v>33</v>
      </c>
      <c r="B2469" s="4" t="s">
        <v>97</v>
      </c>
      <c r="C2469" s="4">
        <v>2018</v>
      </c>
      <c r="D2469" s="98">
        <v>445.07034209550716</v>
      </c>
    </row>
    <row r="2470" spans="1:4" hidden="1">
      <c r="A2470" s="4" t="s">
        <v>33</v>
      </c>
      <c r="B2470" s="4" t="s">
        <v>97</v>
      </c>
      <c r="C2470" s="4">
        <v>2019</v>
      </c>
      <c r="D2470" s="98">
        <v>472.36412765218591</v>
      </c>
    </row>
    <row r="2471" spans="1:4" hidden="1">
      <c r="A2471" s="4" t="s">
        <v>33</v>
      </c>
      <c r="B2471" s="4" t="s">
        <v>98</v>
      </c>
      <c r="C2471" s="4">
        <v>2014</v>
      </c>
      <c r="D2471" s="98">
        <v>874.99469804894647</v>
      </c>
    </row>
    <row r="2472" spans="1:4" hidden="1">
      <c r="A2472" s="4" t="s">
        <v>33</v>
      </c>
      <c r="B2472" s="4" t="s">
        <v>98</v>
      </c>
      <c r="C2472" s="4">
        <v>2015</v>
      </c>
      <c r="D2472" s="98">
        <v>643.91073327618744</v>
      </c>
    </row>
    <row r="2473" spans="1:4" hidden="1">
      <c r="A2473" s="4" t="s">
        <v>33</v>
      </c>
      <c r="B2473" s="4" t="s">
        <v>98</v>
      </c>
      <c r="C2473" s="4">
        <v>2016</v>
      </c>
      <c r="D2473" s="98">
        <v>312.31129704721587</v>
      </c>
    </row>
    <row r="2474" spans="1:4" hidden="1">
      <c r="A2474" s="4" t="s">
        <v>33</v>
      </c>
      <c r="B2474" s="4" t="s">
        <v>98</v>
      </c>
      <c r="C2474" s="4">
        <v>2017</v>
      </c>
      <c r="D2474" s="98">
        <v>384.68043025447048</v>
      </c>
    </row>
    <row r="2475" spans="1:4" hidden="1">
      <c r="A2475" s="4" t="s">
        <v>33</v>
      </c>
      <c r="B2475" s="4" t="s">
        <v>98</v>
      </c>
      <c r="C2475" s="4">
        <v>2018</v>
      </c>
      <c r="D2475" s="98">
        <v>418.81399938574003</v>
      </c>
    </row>
    <row r="2476" spans="1:4" hidden="1">
      <c r="A2476" s="4" t="s">
        <v>33</v>
      </c>
      <c r="B2476" s="4" t="s">
        <v>98</v>
      </c>
      <c r="C2476" s="4">
        <v>2019</v>
      </c>
      <c r="D2476" s="98">
        <v>471.73370546410371</v>
      </c>
    </row>
    <row r="2477" spans="1:4" hidden="1">
      <c r="A2477" s="4" t="s">
        <v>36</v>
      </c>
      <c r="B2477" s="4" t="s">
        <v>91</v>
      </c>
      <c r="C2477" s="4">
        <v>2014</v>
      </c>
      <c r="D2477" s="98">
        <v>0.11061953698813454</v>
      </c>
    </row>
    <row r="2478" spans="1:4" hidden="1">
      <c r="A2478" s="4" t="s">
        <v>36</v>
      </c>
      <c r="B2478" s="4" t="s">
        <v>91</v>
      </c>
      <c r="C2478" s="4">
        <v>2015</v>
      </c>
      <c r="D2478" s="98">
        <v>0.11772193019387427</v>
      </c>
    </row>
    <row r="2479" spans="1:4" hidden="1">
      <c r="A2479" s="4" t="s">
        <v>36</v>
      </c>
      <c r="B2479" s="4" t="s">
        <v>91</v>
      </c>
      <c r="C2479" s="4">
        <v>2016</v>
      </c>
      <c r="D2479" s="98">
        <v>6.781812460596548E-2</v>
      </c>
    </row>
    <row r="2480" spans="1:4" hidden="1">
      <c r="A2480" s="4" t="s">
        <v>36</v>
      </c>
      <c r="B2480" s="4" t="s">
        <v>91</v>
      </c>
      <c r="C2480" s="4">
        <v>2017</v>
      </c>
      <c r="D2480" s="98">
        <v>6.8451497448827073E-2</v>
      </c>
    </row>
    <row r="2481" spans="1:4" hidden="1">
      <c r="A2481" s="4" t="s">
        <v>36</v>
      </c>
      <c r="B2481" s="4" t="s">
        <v>91</v>
      </c>
      <c r="C2481" s="4">
        <v>2018</v>
      </c>
      <c r="D2481" s="98">
        <v>7.7068895069135571E-2</v>
      </c>
    </row>
    <row r="2482" spans="1:4" hidden="1">
      <c r="A2482" s="4" t="s">
        <v>36</v>
      </c>
      <c r="B2482" s="4" t="s">
        <v>91</v>
      </c>
      <c r="C2482" s="4">
        <v>2019</v>
      </c>
      <c r="D2482" s="98">
        <v>7.6847010237862001E-2</v>
      </c>
    </row>
    <row r="2483" spans="1:4" hidden="1">
      <c r="A2483" s="4" t="s">
        <v>36</v>
      </c>
      <c r="B2483" s="4" t="s">
        <v>92</v>
      </c>
      <c r="C2483" s="4">
        <v>2014</v>
      </c>
      <c r="D2483" s="98">
        <v>0.10926863075330416</v>
      </c>
    </row>
    <row r="2484" spans="1:4" hidden="1">
      <c r="A2484" s="4" t="s">
        <v>36</v>
      </c>
      <c r="B2484" s="4" t="s">
        <v>92</v>
      </c>
      <c r="C2484" s="4">
        <v>2015</v>
      </c>
      <c r="D2484" s="98">
        <v>0.10201732272062387</v>
      </c>
    </row>
    <row r="2485" spans="1:4" hidden="1">
      <c r="A2485" s="4" t="s">
        <v>36</v>
      </c>
      <c r="B2485" s="4" t="s">
        <v>92</v>
      </c>
      <c r="C2485" s="4">
        <v>2016</v>
      </c>
      <c r="D2485" s="98">
        <v>6.4457699640969507E-2</v>
      </c>
    </row>
    <row r="2486" spans="1:4" hidden="1">
      <c r="A2486" s="4" t="s">
        <v>36</v>
      </c>
      <c r="B2486" s="4" t="s">
        <v>92</v>
      </c>
      <c r="C2486" s="4">
        <v>2017</v>
      </c>
      <c r="D2486" s="98">
        <v>6.4009224746080826E-2</v>
      </c>
    </row>
    <row r="2487" spans="1:4" hidden="1">
      <c r="A2487" s="4" t="s">
        <v>36</v>
      </c>
      <c r="B2487" s="4" t="s">
        <v>92</v>
      </c>
      <c r="C2487" s="4">
        <v>2018</v>
      </c>
      <c r="D2487" s="98">
        <v>8.1157076370640971E-2</v>
      </c>
    </row>
    <row r="2488" spans="1:4" hidden="1">
      <c r="A2488" s="4" t="s">
        <v>36</v>
      </c>
      <c r="B2488" s="4" t="s">
        <v>92</v>
      </c>
      <c r="C2488" s="4">
        <v>2019</v>
      </c>
      <c r="D2488" s="98">
        <v>7.6847010237862001E-2</v>
      </c>
    </row>
    <row r="2489" spans="1:4" hidden="1">
      <c r="A2489" s="4" t="s">
        <v>36</v>
      </c>
      <c r="B2489" s="4" t="s">
        <v>93</v>
      </c>
      <c r="C2489" s="4">
        <v>2014</v>
      </c>
      <c r="D2489" s="98">
        <v>8.4061243712335532E-2</v>
      </c>
    </row>
    <row r="2490" spans="1:4" hidden="1">
      <c r="A2490" s="4" t="s">
        <v>36</v>
      </c>
      <c r="B2490" s="4" t="s">
        <v>93</v>
      </c>
      <c r="C2490" s="4">
        <v>2015</v>
      </c>
      <c r="D2490" s="98">
        <v>9.0588920811369336E-2</v>
      </c>
    </row>
    <row r="2491" spans="1:4" hidden="1">
      <c r="A2491" s="4" t="s">
        <v>36</v>
      </c>
      <c r="B2491" s="4" t="s">
        <v>93</v>
      </c>
      <c r="C2491" s="4">
        <v>2016</v>
      </c>
      <c r="D2491" s="98">
        <v>5.1950848085238185E-2</v>
      </c>
    </row>
    <row r="2492" spans="1:4" hidden="1">
      <c r="A2492" s="4" t="s">
        <v>36</v>
      </c>
      <c r="B2492" s="4" t="s">
        <v>93</v>
      </c>
      <c r="C2492" s="4">
        <v>2017</v>
      </c>
      <c r="D2492" s="98">
        <v>5.4979504702455703E-2</v>
      </c>
    </row>
    <row r="2493" spans="1:4" hidden="1">
      <c r="A2493" s="4" t="s">
        <v>36</v>
      </c>
      <c r="B2493" s="4" t="s">
        <v>93</v>
      </c>
      <c r="C2493" s="4">
        <v>2018</v>
      </c>
      <c r="D2493" s="98">
        <v>5.6481790036334335E-2</v>
      </c>
    </row>
    <row r="2494" spans="1:4" hidden="1">
      <c r="A2494" s="4" t="s">
        <v>36</v>
      </c>
      <c r="B2494" s="4" t="s">
        <v>93</v>
      </c>
      <c r="C2494" s="4">
        <v>2019</v>
      </c>
      <c r="D2494" s="98">
        <v>5.665018855422968E-2</v>
      </c>
    </row>
    <row r="2495" spans="1:4" hidden="1">
      <c r="A2495" s="4" t="s">
        <v>36</v>
      </c>
      <c r="B2495" s="4" t="s">
        <v>94</v>
      </c>
      <c r="C2495" s="4">
        <v>2014</v>
      </c>
      <c r="D2495" s="98">
        <v>8.2742641757033705E-2</v>
      </c>
    </row>
    <row r="2496" spans="1:4" hidden="1">
      <c r="A2496" s="4" t="s">
        <v>36</v>
      </c>
      <c r="B2496" s="4" t="s">
        <v>94</v>
      </c>
      <c r="C2496" s="4">
        <v>2015</v>
      </c>
      <c r="D2496" s="98">
        <v>7.526554703355727E-2</v>
      </c>
    </row>
    <row r="2497" spans="1:4" hidden="1">
      <c r="A2497" s="4" t="s">
        <v>36</v>
      </c>
      <c r="B2497" s="4" t="s">
        <v>94</v>
      </c>
      <c r="C2497" s="4">
        <v>2016</v>
      </c>
      <c r="D2497" s="98">
        <v>4.8640357459169475E-2</v>
      </c>
    </row>
    <row r="2498" spans="1:4" hidden="1">
      <c r="A2498" s="4" t="s">
        <v>36</v>
      </c>
      <c r="B2498" s="4" t="s">
        <v>94</v>
      </c>
      <c r="C2498" s="4">
        <v>2017</v>
      </c>
      <c r="D2498" s="98">
        <v>5.0593244149789926E-2</v>
      </c>
    </row>
    <row r="2499" spans="1:4" hidden="1">
      <c r="A2499" s="4" t="s">
        <v>36</v>
      </c>
      <c r="B2499" s="4" t="s">
        <v>94</v>
      </c>
      <c r="C2499" s="4">
        <v>2018</v>
      </c>
      <c r="D2499" s="98">
        <v>6.0491829801831661E-2</v>
      </c>
    </row>
    <row r="2500" spans="1:4" hidden="1">
      <c r="A2500" s="4" t="s">
        <v>36</v>
      </c>
      <c r="B2500" s="4" t="s">
        <v>94</v>
      </c>
      <c r="C2500" s="4">
        <v>2019</v>
      </c>
      <c r="D2500" s="98">
        <v>5.665018855422968E-2</v>
      </c>
    </row>
    <row r="2501" spans="1:4" hidden="1">
      <c r="A2501" s="4" t="s">
        <v>36</v>
      </c>
      <c r="B2501" s="4" t="s">
        <v>95</v>
      </c>
      <c r="C2501" s="4">
        <v>2014</v>
      </c>
      <c r="D2501" s="98">
        <v>636.37175731702109</v>
      </c>
    </row>
    <row r="2502" spans="1:4" hidden="1">
      <c r="A2502" s="4" t="s">
        <v>36</v>
      </c>
      <c r="B2502" s="4" t="s">
        <v>95</v>
      </c>
      <c r="C2502" s="4">
        <v>2015</v>
      </c>
      <c r="D2502" s="98">
        <v>681.7258245557266</v>
      </c>
    </row>
    <row r="2503" spans="1:4" hidden="1">
      <c r="A2503" s="4" t="s">
        <v>36</v>
      </c>
      <c r="B2503" s="4" t="s">
        <v>95</v>
      </c>
      <c r="C2503" s="4">
        <v>2016</v>
      </c>
      <c r="D2503" s="98">
        <v>406.98568309191825</v>
      </c>
    </row>
    <row r="2504" spans="1:4" hidden="1">
      <c r="A2504" s="4" t="s">
        <v>36</v>
      </c>
      <c r="B2504" s="4" t="s">
        <v>95</v>
      </c>
      <c r="C2504" s="4">
        <v>2017</v>
      </c>
      <c r="D2504" s="98">
        <v>410.30264738566751</v>
      </c>
    </row>
    <row r="2505" spans="1:4" hidden="1">
      <c r="A2505" s="4" t="s">
        <v>36</v>
      </c>
      <c r="B2505" s="4" t="s">
        <v>95</v>
      </c>
      <c r="C2505" s="4">
        <v>2018</v>
      </c>
      <c r="D2505" s="98">
        <v>456.54777030518858</v>
      </c>
    </row>
    <row r="2506" spans="1:4" hidden="1">
      <c r="A2506" s="4" t="s">
        <v>36</v>
      </c>
      <c r="B2506" s="4" t="s">
        <v>95</v>
      </c>
      <c r="C2506" s="4">
        <v>2019</v>
      </c>
      <c r="D2506" s="98">
        <v>464.81251296121843</v>
      </c>
    </row>
    <row r="2507" spans="1:4" hidden="1">
      <c r="A2507" s="4" t="s">
        <v>36</v>
      </c>
      <c r="B2507" s="4" t="s">
        <v>96</v>
      </c>
      <c r="C2507" s="4">
        <v>2014</v>
      </c>
      <c r="D2507" s="98">
        <v>628.60026777696146</v>
      </c>
    </row>
    <row r="2508" spans="1:4" hidden="1">
      <c r="A2508" s="4" t="s">
        <v>36</v>
      </c>
      <c r="B2508" s="4" t="s">
        <v>96</v>
      </c>
      <c r="C2508" s="4">
        <v>2015</v>
      </c>
      <c r="D2508" s="98">
        <v>590.78069257060099</v>
      </c>
    </row>
    <row r="2509" spans="1:4" hidden="1">
      <c r="A2509" s="4" t="s">
        <v>36</v>
      </c>
      <c r="B2509" s="4" t="s">
        <v>96</v>
      </c>
      <c r="C2509" s="4">
        <v>2016</v>
      </c>
      <c r="D2509" s="98">
        <v>386.81932110824113</v>
      </c>
    </row>
    <row r="2510" spans="1:4" hidden="1">
      <c r="A2510" s="4" t="s">
        <v>36</v>
      </c>
      <c r="B2510" s="4" t="s">
        <v>96</v>
      </c>
      <c r="C2510" s="4">
        <v>2017</v>
      </c>
      <c r="D2510" s="98">
        <v>383.6753810981993</v>
      </c>
    </row>
    <row r="2511" spans="1:4" hidden="1">
      <c r="A2511" s="4" t="s">
        <v>36</v>
      </c>
      <c r="B2511" s="4" t="s">
        <v>96</v>
      </c>
      <c r="C2511" s="4">
        <v>2018</v>
      </c>
      <c r="D2511" s="98">
        <v>480.76571265574819</v>
      </c>
    </row>
    <row r="2512" spans="1:4" hidden="1">
      <c r="A2512" s="4" t="s">
        <v>36</v>
      </c>
      <c r="B2512" s="4" t="s">
        <v>96</v>
      </c>
      <c r="C2512" s="4">
        <v>2019</v>
      </c>
      <c r="D2512" s="98">
        <v>464.81251296121843</v>
      </c>
    </row>
    <row r="2513" spans="1:4" hidden="1">
      <c r="A2513" s="4" t="s">
        <v>36</v>
      </c>
      <c r="B2513" s="4" t="s">
        <v>97</v>
      </c>
      <c r="C2513" s="4">
        <v>2014</v>
      </c>
      <c r="D2513" s="98">
        <v>495.43463333124089</v>
      </c>
    </row>
    <row r="2514" spans="1:4" hidden="1">
      <c r="A2514" s="4" t="s">
        <v>36</v>
      </c>
      <c r="B2514" s="4" t="s">
        <v>97</v>
      </c>
      <c r="C2514" s="4">
        <v>2015</v>
      </c>
      <c r="D2514" s="98">
        <v>537.65061657044726</v>
      </c>
    </row>
    <row r="2515" spans="1:4" hidden="1">
      <c r="A2515" s="4" t="s">
        <v>36</v>
      </c>
      <c r="B2515" s="4" t="s">
        <v>97</v>
      </c>
      <c r="C2515" s="4">
        <v>2016</v>
      </c>
      <c r="D2515" s="98">
        <v>316.46656830744604</v>
      </c>
    </row>
    <row r="2516" spans="1:4" hidden="1">
      <c r="A2516" s="4" t="s">
        <v>36</v>
      </c>
      <c r="B2516" s="4" t="s">
        <v>97</v>
      </c>
      <c r="C2516" s="4">
        <v>2017</v>
      </c>
      <c r="D2516" s="98">
        <v>333.75899458951886</v>
      </c>
    </row>
    <row r="2517" spans="1:4" hidden="1">
      <c r="A2517" s="4" t="s">
        <v>36</v>
      </c>
      <c r="B2517" s="4" t="s">
        <v>97</v>
      </c>
      <c r="C2517" s="4">
        <v>2018</v>
      </c>
      <c r="D2517" s="98">
        <v>341.11201258542019</v>
      </c>
    </row>
    <row r="2518" spans="1:4" hidden="1">
      <c r="A2518" s="4" t="s">
        <v>36</v>
      </c>
      <c r="B2518" s="4" t="s">
        <v>97</v>
      </c>
      <c r="C2518" s="4">
        <v>2019</v>
      </c>
      <c r="D2518" s="98">
        <v>349.20058823967878</v>
      </c>
    </row>
    <row r="2519" spans="1:4" hidden="1">
      <c r="A2519" s="4" t="s">
        <v>36</v>
      </c>
      <c r="B2519" s="4" t="s">
        <v>98</v>
      </c>
      <c r="C2519" s="4">
        <v>2014</v>
      </c>
      <c r="D2519" s="98">
        <v>487.66314379118131</v>
      </c>
    </row>
    <row r="2520" spans="1:4" hidden="1">
      <c r="A2520" s="4" t="s">
        <v>36</v>
      </c>
      <c r="B2520" s="4" t="s">
        <v>98</v>
      </c>
      <c r="C2520" s="4">
        <v>2015</v>
      </c>
      <c r="D2520" s="98">
        <v>446.70548458532159</v>
      </c>
    </row>
    <row r="2521" spans="1:4" hidden="1">
      <c r="A2521" s="4" t="s">
        <v>36</v>
      </c>
      <c r="B2521" s="4" t="s">
        <v>98</v>
      </c>
      <c r="C2521" s="4">
        <v>2016</v>
      </c>
      <c r="D2521" s="98">
        <v>296.30020632376886</v>
      </c>
    </row>
    <row r="2522" spans="1:4" hidden="1">
      <c r="A2522" s="4" t="s">
        <v>36</v>
      </c>
      <c r="B2522" s="4" t="s">
        <v>98</v>
      </c>
      <c r="C2522" s="4">
        <v>2017</v>
      </c>
      <c r="D2522" s="98">
        <v>307.1317283020507</v>
      </c>
    </row>
    <row r="2523" spans="1:4" hidden="1">
      <c r="A2523" s="4" t="s">
        <v>36</v>
      </c>
      <c r="B2523" s="4" t="s">
        <v>98</v>
      </c>
      <c r="C2523" s="4">
        <v>2018</v>
      </c>
      <c r="D2523" s="98">
        <v>365.32995493597986</v>
      </c>
    </row>
    <row r="2524" spans="1:4" hidden="1">
      <c r="A2524" s="4" t="s">
        <v>36</v>
      </c>
      <c r="B2524" s="4" t="s">
        <v>98</v>
      </c>
      <c r="C2524" s="4">
        <v>2019</v>
      </c>
      <c r="D2524" s="98">
        <v>349.20058823967878</v>
      </c>
    </row>
    <row r="2525" spans="1:4" hidden="1">
      <c r="A2525" s="4" t="s">
        <v>39</v>
      </c>
      <c r="B2525" s="4" t="s">
        <v>91</v>
      </c>
      <c r="C2525" s="4">
        <v>2014</v>
      </c>
      <c r="D2525" s="98">
        <v>0.11853935385178672</v>
      </c>
    </row>
    <row r="2526" spans="1:4" hidden="1">
      <c r="A2526" s="4" t="s">
        <v>39</v>
      </c>
      <c r="B2526" s="4" t="s">
        <v>91</v>
      </c>
      <c r="C2526" s="4">
        <v>2015</v>
      </c>
      <c r="D2526" s="98">
        <v>0.12834435541971143</v>
      </c>
    </row>
    <row r="2527" spans="1:4" hidden="1">
      <c r="A2527" s="4" t="s">
        <v>39</v>
      </c>
      <c r="B2527" s="4" t="s">
        <v>91</v>
      </c>
      <c r="C2527" s="4">
        <v>2016</v>
      </c>
      <c r="D2527" s="98">
        <v>5.2350684880023611E-2</v>
      </c>
    </row>
    <row r="2528" spans="1:4" hidden="1">
      <c r="A2528" s="4" t="s">
        <v>39</v>
      </c>
      <c r="B2528" s="4" t="s">
        <v>91</v>
      </c>
      <c r="C2528" s="4">
        <v>2017</v>
      </c>
      <c r="D2528" s="98">
        <v>5.7238497048741309E-2</v>
      </c>
    </row>
    <row r="2529" spans="1:4" hidden="1">
      <c r="A2529" s="4" t="s">
        <v>39</v>
      </c>
      <c r="B2529" s="4" t="s">
        <v>91</v>
      </c>
      <c r="C2529" s="4">
        <v>2018</v>
      </c>
      <c r="D2529" s="98">
        <v>5.9134666781956648E-2</v>
      </c>
    </row>
    <row r="2530" spans="1:4" hidden="1">
      <c r="A2530" s="4" t="s">
        <v>39</v>
      </c>
      <c r="B2530" s="4" t="s">
        <v>91</v>
      </c>
      <c r="C2530" s="4">
        <v>2019</v>
      </c>
      <c r="D2530" s="98">
        <v>5.213041522182512E-2</v>
      </c>
    </row>
    <row r="2531" spans="1:4" hidden="1">
      <c r="A2531" s="4" t="s">
        <v>39</v>
      </c>
      <c r="B2531" s="4" t="s">
        <v>92</v>
      </c>
      <c r="C2531" s="4">
        <v>2014</v>
      </c>
      <c r="D2531" s="98">
        <v>0.11844712102689213</v>
      </c>
    </row>
    <row r="2532" spans="1:4" hidden="1">
      <c r="A2532" s="4" t="s">
        <v>39</v>
      </c>
      <c r="B2532" s="4" t="s">
        <v>92</v>
      </c>
      <c r="C2532" s="4">
        <v>2015</v>
      </c>
      <c r="D2532" s="98">
        <v>0.12825578458797074</v>
      </c>
    </row>
    <row r="2533" spans="1:4" hidden="1">
      <c r="A2533" s="4" t="s">
        <v>39</v>
      </c>
      <c r="B2533" s="4" t="s">
        <v>92</v>
      </c>
      <c r="C2533" s="4">
        <v>2016</v>
      </c>
      <c r="D2533" s="98">
        <v>5.2262662738344595E-2</v>
      </c>
    </row>
    <row r="2534" spans="1:4" hidden="1">
      <c r="A2534" s="4" t="s">
        <v>39</v>
      </c>
      <c r="B2534" s="4" t="s">
        <v>92</v>
      </c>
      <c r="C2534" s="4">
        <v>2017</v>
      </c>
      <c r="D2534" s="98">
        <v>5.715194411126668E-2</v>
      </c>
    </row>
    <row r="2535" spans="1:4" hidden="1">
      <c r="A2535" s="4" t="s">
        <v>39</v>
      </c>
      <c r="B2535" s="4" t="s">
        <v>92</v>
      </c>
      <c r="C2535" s="4">
        <v>2018</v>
      </c>
      <c r="D2535" s="98">
        <v>5.8641414347701926E-2</v>
      </c>
    </row>
    <row r="2536" spans="1:4" hidden="1">
      <c r="A2536" s="4" t="s">
        <v>39</v>
      </c>
      <c r="B2536" s="4" t="s">
        <v>92</v>
      </c>
      <c r="C2536" s="4">
        <v>2019</v>
      </c>
      <c r="D2536" s="98">
        <v>5.3380352546980592E-2</v>
      </c>
    </row>
    <row r="2537" spans="1:4" hidden="1">
      <c r="A2537" s="4" t="s">
        <v>39</v>
      </c>
      <c r="B2537" s="4" t="s">
        <v>93</v>
      </c>
      <c r="C2537" s="4">
        <v>2014</v>
      </c>
      <c r="D2537" s="98">
        <v>9.1791673650987379E-2</v>
      </c>
    </row>
    <row r="2538" spans="1:4" hidden="1">
      <c r="A2538" s="4" t="s">
        <v>39</v>
      </c>
      <c r="B2538" s="4" t="s">
        <v>93</v>
      </c>
      <c r="C2538" s="4">
        <v>2015</v>
      </c>
      <c r="D2538" s="98">
        <v>0.10095348372321612</v>
      </c>
    </row>
    <row r="2539" spans="1:4" hidden="1">
      <c r="A2539" s="4" t="s">
        <v>39</v>
      </c>
      <c r="B2539" s="4" t="s">
        <v>93</v>
      </c>
      <c r="C2539" s="4">
        <v>2016</v>
      </c>
      <c r="D2539" s="98">
        <v>3.6713247259333504E-2</v>
      </c>
    </row>
    <row r="2540" spans="1:4" hidden="1">
      <c r="A2540" s="4" t="s">
        <v>39</v>
      </c>
      <c r="B2540" s="4" t="s">
        <v>93</v>
      </c>
      <c r="C2540" s="4">
        <v>2017</v>
      </c>
      <c r="D2540" s="98">
        <v>4.3907887847075264E-2</v>
      </c>
    </row>
    <row r="2541" spans="1:4" hidden="1">
      <c r="A2541" s="4" t="s">
        <v>39</v>
      </c>
      <c r="B2541" s="4" t="s">
        <v>93</v>
      </c>
      <c r="C2541" s="4">
        <v>2018</v>
      </c>
      <c r="D2541" s="98">
        <v>3.8890356758017587E-2</v>
      </c>
    </row>
    <row r="2542" spans="1:4" hidden="1">
      <c r="A2542" s="4" t="s">
        <v>39</v>
      </c>
      <c r="B2542" s="4" t="s">
        <v>93</v>
      </c>
      <c r="C2542" s="4">
        <v>2019</v>
      </c>
      <c r="D2542" s="98">
        <v>3.2397166039596872E-2</v>
      </c>
    </row>
    <row r="2543" spans="1:4" hidden="1">
      <c r="A2543" s="4" t="s">
        <v>39</v>
      </c>
      <c r="B2543" s="4" t="s">
        <v>94</v>
      </c>
      <c r="C2543" s="4">
        <v>2014</v>
      </c>
      <c r="D2543" s="98">
        <v>9.1701646393644601E-2</v>
      </c>
    </row>
    <row r="2544" spans="1:4" hidden="1">
      <c r="A2544" s="4" t="s">
        <v>39</v>
      </c>
      <c r="B2544" s="4" t="s">
        <v>94</v>
      </c>
      <c r="C2544" s="4">
        <v>2015</v>
      </c>
      <c r="D2544" s="98">
        <v>0.10086706297294358</v>
      </c>
    </row>
    <row r="2545" spans="1:4" hidden="1">
      <c r="A2545" s="4" t="s">
        <v>39</v>
      </c>
      <c r="B2545" s="4" t="s">
        <v>94</v>
      </c>
      <c r="C2545" s="4">
        <v>2016</v>
      </c>
      <c r="D2545" s="98">
        <v>3.6626533085397109E-2</v>
      </c>
    </row>
    <row r="2546" spans="1:4" hidden="1">
      <c r="A2546" s="4" t="s">
        <v>39</v>
      </c>
      <c r="B2546" s="4" t="s">
        <v>94</v>
      </c>
      <c r="C2546" s="4">
        <v>2017</v>
      </c>
      <c r="D2546" s="98">
        <v>4.3822426246501386E-2</v>
      </c>
    </row>
    <row r="2547" spans="1:4" hidden="1">
      <c r="A2547" s="4" t="s">
        <v>39</v>
      </c>
      <c r="B2547" s="4" t="s">
        <v>94</v>
      </c>
      <c r="C2547" s="4">
        <v>2018</v>
      </c>
      <c r="D2547" s="98">
        <v>3.840653235544976E-2</v>
      </c>
    </row>
    <row r="2548" spans="1:4" hidden="1">
      <c r="A2548" s="4" t="s">
        <v>39</v>
      </c>
      <c r="B2548" s="4" t="s">
        <v>94</v>
      </c>
      <c r="C2548" s="4">
        <v>2019</v>
      </c>
      <c r="D2548" s="98">
        <v>3.3623660144840993E-2</v>
      </c>
    </row>
    <row r="2549" spans="1:4" hidden="1">
      <c r="A2549" s="4" t="s">
        <v>39</v>
      </c>
      <c r="B2549" s="4" t="s">
        <v>95</v>
      </c>
      <c r="C2549" s="4">
        <v>2014</v>
      </c>
      <c r="D2549" s="98">
        <v>908.31976666354251</v>
      </c>
    </row>
    <row r="2550" spans="1:4" hidden="1">
      <c r="A2550" s="4" t="s">
        <v>39</v>
      </c>
      <c r="B2550" s="4" t="s">
        <v>95</v>
      </c>
      <c r="C2550" s="4">
        <v>2015</v>
      </c>
      <c r="D2550" s="98">
        <v>1008.9247602619618</v>
      </c>
    </row>
    <row r="2551" spans="1:4" hidden="1">
      <c r="A2551" s="4" t="s">
        <v>39</v>
      </c>
      <c r="B2551" s="4" t="s">
        <v>95</v>
      </c>
      <c r="C2551" s="4">
        <v>2016</v>
      </c>
      <c r="D2551" s="98">
        <v>428.81695086290671</v>
      </c>
    </row>
    <row r="2552" spans="1:4" hidden="1">
      <c r="A2552" s="4" t="s">
        <v>39</v>
      </c>
      <c r="B2552" s="4" t="s">
        <v>95</v>
      </c>
      <c r="C2552" s="4">
        <v>2017</v>
      </c>
      <c r="D2552" s="98">
        <v>477.40008656319111</v>
      </c>
    </row>
    <row r="2553" spans="1:4" hidden="1">
      <c r="A2553" s="4" t="s">
        <v>39</v>
      </c>
      <c r="B2553" s="4" t="s">
        <v>95</v>
      </c>
      <c r="C2553" s="4">
        <v>2018</v>
      </c>
      <c r="D2553" s="98">
        <v>499.62564120207207</v>
      </c>
    </row>
    <row r="2554" spans="1:4" hidden="1">
      <c r="A2554" s="4" t="s">
        <v>39</v>
      </c>
      <c r="B2554" s="4" t="s">
        <v>95</v>
      </c>
      <c r="C2554" s="4">
        <v>2019</v>
      </c>
      <c r="D2554" s="98">
        <v>448.32921773061133</v>
      </c>
    </row>
    <row r="2555" spans="1:4" hidden="1">
      <c r="A2555" s="4" t="s">
        <v>39</v>
      </c>
      <c r="B2555" s="4" t="s">
        <v>96</v>
      </c>
      <c r="C2555" s="4">
        <v>2014</v>
      </c>
      <c r="D2555" s="98">
        <v>907.61302333092965</v>
      </c>
    </row>
    <row r="2556" spans="1:4" hidden="1">
      <c r="A2556" s="4" t="s">
        <v>39</v>
      </c>
      <c r="B2556" s="4" t="s">
        <v>96</v>
      </c>
      <c r="C2556" s="4">
        <v>2015</v>
      </c>
      <c r="D2556" s="98">
        <v>1008.228498202848</v>
      </c>
    </row>
    <row r="2557" spans="1:4" hidden="1">
      <c r="A2557" s="4" t="s">
        <v>39</v>
      </c>
      <c r="B2557" s="4" t="s">
        <v>96</v>
      </c>
      <c r="C2557" s="4">
        <v>2016</v>
      </c>
      <c r="D2557" s="98">
        <v>428.09594049810016</v>
      </c>
    </row>
    <row r="2558" spans="1:4" hidden="1">
      <c r="A2558" s="4" t="s">
        <v>39</v>
      </c>
      <c r="B2558" s="4" t="s">
        <v>96</v>
      </c>
      <c r="C2558" s="4">
        <v>2017</v>
      </c>
      <c r="D2558" s="98">
        <v>476.67818815611901</v>
      </c>
    </row>
    <row r="2559" spans="1:4" hidden="1">
      <c r="A2559" s="4" t="s">
        <v>39</v>
      </c>
      <c r="B2559" s="4" t="s">
        <v>96</v>
      </c>
      <c r="C2559" s="4">
        <v>2018</v>
      </c>
      <c r="D2559" s="98">
        <v>495.45817773013459</v>
      </c>
    </row>
    <row r="2560" spans="1:4" hidden="1">
      <c r="A2560" s="4" t="s">
        <v>39</v>
      </c>
      <c r="B2560" s="4" t="s">
        <v>96</v>
      </c>
      <c r="C2560" s="4">
        <v>2019</v>
      </c>
      <c r="D2560" s="98">
        <v>459.07886207575427</v>
      </c>
    </row>
    <row r="2561" spans="1:4" hidden="1">
      <c r="A2561" s="4" t="s">
        <v>39</v>
      </c>
      <c r="B2561" s="4" t="s">
        <v>97</v>
      </c>
      <c r="C2561" s="4">
        <v>2014</v>
      </c>
      <c r="D2561" s="98">
        <v>720.59457609829383</v>
      </c>
    </row>
    <row r="2562" spans="1:4" hidden="1">
      <c r="A2562" s="4" t="s">
        <v>39</v>
      </c>
      <c r="B2562" s="4" t="s">
        <v>97</v>
      </c>
      <c r="C2562" s="4">
        <v>2015</v>
      </c>
      <c r="D2562" s="98">
        <v>813.34726012176463</v>
      </c>
    </row>
    <row r="2563" spans="1:4" hidden="1">
      <c r="A2563" s="4" t="s">
        <v>39</v>
      </c>
      <c r="B2563" s="4" t="s">
        <v>97</v>
      </c>
      <c r="C2563" s="4">
        <v>2016</v>
      </c>
      <c r="D2563" s="98">
        <v>305.26303368928353</v>
      </c>
    </row>
    <row r="2564" spans="1:4" hidden="1">
      <c r="A2564" s="4" t="s">
        <v>39</v>
      </c>
      <c r="B2564" s="4" t="s">
        <v>97</v>
      </c>
      <c r="C2564" s="4">
        <v>2017</v>
      </c>
      <c r="D2564" s="98">
        <v>370.89212092751279</v>
      </c>
    </row>
    <row r="2565" spans="1:4" hidden="1">
      <c r="A2565" s="4" t="s">
        <v>39</v>
      </c>
      <c r="B2565" s="4" t="s">
        <v>97</v>
      </c>
      <c r="C2565" s="4">
        <v>2018</v>
      </c>
      <c r="D2565" s="98">
        <v>334.98546236914041</v>
      </c>
    </row>
    <row r="2566" spans="1:4" hidden="1">
      <c r="A2566" s="4" t="s">
        <v>39</v>
      </c>
      <c r="B2566" s="4" t="s">
        <v>97</v>
      </c>
      <c r="C2566" s="4">
        <v>2019</v>
      </c>
      <c r="D2566" s="98">
        <v>283.94593274208239</v>
      </c>
    </row>
    <row r="2567" spans="1:4" hidden="1">
      <c r="A2567" s="4" t="s">
        <v>39</v>
      </c>
      <c r="B2567" s="4" t="s">
        <v>98</v>
      </c>
      <c r="C2567" s="4">
        <v>2014</v>
      </c>
      <c r="D2567" s="98">
        <v>719.88783276568097</v>
      </c>
    </row>
    <row r="2568" spans="1:4" hidden="1">
      <c r="A2568" s="4" t="s">
        <v>39</v>
      </c>
      <c r="B2568" s="4" t="s">
        <v>98</v>
      </c>
      <c r="C2568" s="4">
        <v>2015</v>
      </c>
      <c r="D2568" s="98">
        <v>812.65099806265084</v>
      </c>
    </row>
    <row r="2569" spans="1:4" hidden="1">
      <c r="A2569" s="4" t="s">
        <v>39</v>
      </c>
      <c r="B2569" s="4" t="s">
        <v>98</v>
      </c>
      <c r="C2569" s="4">
        <v>2016</v>
      </c>
      <c r="D2569" s="98">
        <v>304.54202332447699</v>
      </c>
    </row>
    <row r="2570" spans="1:4" hidden="1">
      <c r="A2570" s="4" t="s">
        <v>39</v>
      </c>
      <c r="B2570" s="4" t="s">
        <v>98</v>
      </c>
      <c r="C2570" s="4">
        <v>2017</v>
      </c>
      <c r="D2570" s="98">
        <v>370.17022252044069</v>
      </c>
    </row>
    <row r="2571" spans="1:4" hidden="1">
      <c r="A2571" s="4" t="s">
        <v>39</v>
      </c>
      <c r="B2571" s="4" t="s">
        <v>98</v>
      </c>
      <c r="C2571" s="4">
        <v>2018</v>
      </c>
      <c r="D2571" s="98">
        <v>330.81799889720293</v>
      </c>
    </row>
    <row r="2572" spans="1:4" hidden="1">
      <c r="A2572" s="4" t="s">
        <v>39</v>
      </c>
      <c r="B2572" s="4" t="s">
        <v>98</v>
      </c>
      <c r="C2572" s="4">
        <v>2019</v>
      </c>
      <c r="D2572" s="98">
        <v>294.69557708722533</v>
      </c>
    </row>
    <row r="2573" spans="1:4" hidden="1">
      <c r="A2573" s="4" t="s">
        <v>37</v>
      </c>
      <c r="B2573" s="4" t="s">
        <v>91</v>
      </c>
      <c r="C2573" s="4">
        <v>2014</v>
      </c>
      <c r="D2573" s="98">
        <v>8.916562927051179E-2</v>
      </c>
    </row>
    <row r="2574" spans="1:4" hidden="1">
      <c r="A2574" s="4" t="s">
        <v>37</v>
      </c>
      <c r="B2574" s="4" t="s">
        <v>91</v>
      </c>
      <c r="C2574" s="4">
        <v>2015</v>
      </c>
      <c r="D2574" s="98">
        <v>9.5885751049630125E-2</v>
      </c>
    </row>
    <row r="2575" spans="1:4" hidden="1">
      <c r="A2575" s="4" t="s">
        <v>37</v>
      </c>
      <c r="B2575" s="4" t="s">
        <v>91</v>
      </c>
      <c r="C2575" s="4">
        <v>2016</v>
      </c>
      <c r="D2575" s="98">
        <v>9.7492676529487066E-2</v>
      </c>
    </row>
    <row r="2576" spans="1:4" hidden="1">
      <c r="A2576" s="4" t="s">
        <v>37</v>
      </c>
      <c r="B2576" s="4" t="s">
        <v>91</v>
      </c>
      <c r="C2576" s="4">
        <v>2017</v>
      </c>
      <c r="D2576" s="98">
        <v>8.8569724602244965E-2</v>
      </c>
    </row>
    <row r="2577" spans="1:4" hidden="1">
      <c r="A2577" s="4" t="s">
        <v>37</v>
      </c>
      <c r="B2577" s="4" t="s">
        <v>91</v>
      </c>
      <c r="C2577" s="4">
        <v>2018</v>
      </c>
      <c r="D2577" s="98">
        <v>7.8764755270206793E-2</v>
      </c>
    </row>
    <row r="2578" spans="1:4" hidden="1">
      <c r="A2578" s="4" t="s">
        <v>37</v>
      </c>
      <c r="B2578" s="4" t="s">
        <v>91</v>
      </c>
      <c r="C2578" s="4">
        <v>2019</v>
      </c>
      <c r="D2578" s="98">
        <v>6.7997591390686674E-2</v>
      </c>
    </row>
    <row r="2579" spans="1:4" hidden="1">
      <c r="A2579" s="4" t="s">
        <v>37</v>
      </c>
      <c r="B2579" s="4" t="s">
        <v>92</v>
      </c>
      <c r="C2579" s="4">
        <v>2014</v>
      </c>
      <c r="D2579" s="98">
        <v>8.9133662517702605E-2</v>
      </c>
    </row>
    <row r="2580" spans="1:4" hidden="1">
      <c r="A2580" s="4" t="s">
        <v>37</v>
      </c>
      <c r="B2580" s="4" t="s">
        <v>92</v>
      </c>
      <c r="C2580" s="4">
        <v>2015</v>
      </c>
      <c r="D2580" s="98">
        <v>9.2794301522933983E-2</v>
      </c>
    </row>
    <row r="2581" spans="1:4" hidden="1">
      <c r="A2581" s="4" t="s">
        <v>37</v>
      </c>
      <c r="B2581" s="4" t="s">
        <v>92</v>
      </c>
      <c r="C2581" s="4">
        <v>2016</v>
      </c>
      <c r="D2581" s="98">
        <v>9.6284354769191047E-2</v>
      </c>
    </row>
    <row r="2582" spans="1:4" hidden="1">
      <c r="A2582" s="4" t="s">
        <v>37</v>
      </c>
      <c r="B2582" s="4" t="s">
        <v>92</v>
      </c>
      <c r="C2582" s="4">
        <v>2017</v>
      </c>
      <c r="D2582" s="98">
        <v>8.2939737872933531E-2</v>
      </c>
    </row>
    <row r="2583" spans="1:4" hidden="1">
      <c r="A2583" s="4" t="s">
        <v>37</v>
      </c>
      <c r="B2583" s="4" t="s">
        <v>92</v>
      </c>
      <c r="C2583" s="4">
        <v>2018</v>
      </c>
      <c r="D2583" s="98">
        <v>7.6416444106637768E-2</v>
      </c>
    </row>
    <row r="2584" spans="1:4" hidden="1">
      <c r="A2584" s="4" t="s">
        <v>37</v>
      </c>
      <c r="B2584" s="4" t="s">
        <v>92</v>
      </c>
      <c r="C2584" s="4">
        <v>2019</v>
      </c>
      <c r="D2584" s="98">
        <v>6.5724460141635258E-2</v>
      </c>
    </row>
    <row r="2585" spans="1:4" hidden="1">
      <c r="A2585" s="4" t="s">
        <v>37</v>
      </c>
      <c r="B2585" s="4" t="s">
        <v>93</v>
      </c>
      <c r="C2585" s="4">
        <v>2014</v>
      </c>
      <c r="D2585" s="98">
        <v>5.8161497396785951E-2</v>
      </c>
    </row>
    <row r="2586" spans="1:4" hidden="1">
      <c r="A2586" s="4" t="s">
        <v>37</v>
      </c>
      <c r="B2586" s="4" t="s">
        <v>93</v>
      </c>
      <c r="C2586" s="4">
        <v>2015</v>
      </c>
      <c r="D2586" s="98">
        <v>8.1501777410076109E-2</v>
      </c>
    </row>
    <row r="2587" spans="1:4" hidden="1">
      <c r="A2587" s="4" t="s">
        <v>37</v>
      </c>
      <c r="B2587" s="4" t="s">
        <v>93</v>
      </c>
      <c r="C2587" s="4">
        <v>2016</v>
      </c>
      <c r="D2587" s="98">
        <v>7.9268628395232868E-2</v>
      </c>
    </row>
    <row r="2588" spans="1:4" hidden="1">
      <c r="A2588" s="4" t="s">
        <v>37</v>
      </c>
      <c r="B2588" s="4" t="s">
        <v>93</v>
      </c>
      <c r="C2588" s="4">
        <v>2017</v>
      </c>
      <c r="D2588" s="98">
        <v>7.2735983153480788E-2</v>
      </c>
    </row>
    <row r="2589" spans="1:4" hidden="1">
      <c r="A2589" s="4" t="s">
        <v>37</v>
      </c>
      <c r="B2589" s="4" t="s">
        <v>93</v>
      </c>
      <c r="C2589" s="4">
        <v>2018</v>
      </c>
      <c r="D2589" s="98">
        <v>5.8555959676384023E-2</v>
      </c>
    </row>
    <row r="2590" spans="1:4" hidden="1">
      <c r="A2590" s="4" t="s">
        <v>37</v>
      </c>
      <c r="B2590" s="4" t="s">
        <v>93</v>
      </c>
      <c r="C2590" s="4">
        <v>2019</v>
      </c>
      <c r="D2590" s="98">
        <v>4.9277212926342705E-2</v>
      </c>
    </row>
    <row r="2591" spans="1:4" hidden="1">
      <c r="A2591" s="4" t="s">
        <v>37</v>
      </c>
      <c r="B2591" s="4" t="s">
        <v>94</v>
      </c>
      <c r="C2591" s="4">
        <v>2014</v>
      </c>
      <c r="D2591" s="98">
        <v>5.8130440607891382E-2</v>
      </c>
    </row>
    <row r="2592" spans="1:4" hidden="1">
      <c r="A2592" s="4" t="s">
        <v>37</v>
      </c>
      <c r="B2592" s="4" t="s">
        <v>94</v>
      </c>
      <c r="C2592" s="4">
        <v>2015</v>
      </c>
      <c r="D2592" s="98">
        <v>7.8450904493174753E-2</v>
      </c>
    </row>
    <row r="2593" spans="1:4" hidden="1">
      <c r="A2593" s="4" t="s">
        <v>37</v>
      </c>
      <c r="B2593" s="4" t="s">
        <v>94</v>
      </c>
      <c r="C2593" s="4">
        <v>2016</v>
      </c>
      <c r="D2593" s="98">
        <v>7.808037101841038E-2</v>
      </c>
    </row>
    <row r="2594" spans="1:4" hidden="1">
      <c r="A2594" s="4" t="s">
        <v>37</v>
      </c>
      <c r="B2594" s="4" t="s">
        <v>94</v>
      </c>
      <c r="C2594" s="4">
        <v>2017</v>
      </c>
      <c r="D2594" s="98">
        <v>6.7187887140232092E-2</v>
      </c>
    </row>
    <row r="2595" spans="1:4" hidden="1">
      <c r="A2595" s="4" t="s">
        <v>37</v>
      </c>
      <c r="B2595" s="4" t="s">
        <v>94</v>
      </c>
      <c r="C2595" s="4">
        <v>2018</v>
      </c>
      <c r="D2595" s="98">
        <v>5.625164006895679E-2</v>
      </c>
    </row>
    <row r="2596" spans="1:4" hidden="1">
      <c r="A2596" s="4" t="s">
        <v>37</v>
      </c>
      <c r="B2596" s="4" t="s">
        <v>94</v>
      </c>
      <c r="C2596" s="4">
        <v>2019</v>
      </c>
      <c r="D2596" s="98">
        <v>4.7043926221534083E-2</v>
      </c>
    </row>
    <row r="2597" spans="1:4" hidden="1">
      <c r="A2597" s="4" t="s">
        <v>37</v>
      </c>
      <c r="B2597" s="4" t="s">
        <v>95</v>
      </c>
      <c r="C2597" s="4">
        <v>2014</v>
      </c>
      <c r="D2597" s="98">
        <v>688.31415280363649</v>
      </c>
    </row>
    <row r="2598" spans="1:4" hidden="1">
      <c r="A2598" s="4" t="s">
        <v>37</v>
      </c>
      <c r="B2598" s="4" t="s">
        <v>95</v>
      </c>
      <c r="C2598" s="4">
        <v>2015</v>
      </c>
      <c r="D2598" s="98">
        <v>769.4117332150189</v>
      </c>
    </row>
    <row r="2599" spans="1:4" hidden="1">
      <c r="A2599" s="4" t="s">
        <v>37</v>
      </c>
      <c r="B2599" s="4" t="s">
        <v>95</v>
      </c>
      <c r="C2599" s="4">
        <v>2016</v>
      </c>
      <c r="D2599" s="98">
        <v>777.2120309242307</v>
      </c>
    </row>
    <row r="2600" spans="1:4" hidden="1">
      <c r="A2600" s="4" t="s">
        <v>37</v>
      </c>
      <c r="B2600" s="4" t="s">
        <v>95</v>
      </c>
      <c r="C2600" s="4">
        <v>2017</v>
      </c>
      <c r="D2600" s="98">
        <v>717.72588281551759</v>
      </c>
    </row>
    <row r="2601" spans="1:4" hidden="1">
      <c r="A2601" s="4" t="s">
        <v>37</v>
      </c>
      <c r="B2601" s="4" t="s">
        <v>95</v>
      </c>
      <c r="C2601" s="4">
        <v>2018</v>
      </c>
      <c r="D2601" s="98">
        <v>643.66042128094512</v>
      </c>
    </row>
    <row r="2602" spans="1:4" hidden="1">
      <c r="A2602" s="4" t="s">
        <v>37</v>
      </c>
      <c r="B2602" s="4" t="s">
        <v>95</v>
      </c>
      <c r="C2602" s="4">
        <v>2019</v>
      </c>
      <c r="D2602" s="98">
        <v>559.47246492614875</v>
      </c>
    </row>
    <row r="2603" spans="1:4" hidden="1">
      <c r="A2603" s="4" t="s">
        <v>37</v>
      </c>
      <c r="B2603" s="4" t="s">
        <v>96</v>
      </c>
      <c r="C2603" s="4">
        <v>2014</v>
      </c>
      <c r="D2603" s="98">
        <v>688.06738542748769</v>
      </c>
    </row>
    <row r="2604" spans="1:4" hidden="1">
      <c r="A2604" s="4" t="s">
        <v>37</v>
      </c>
      <c r="B2604" s="4" t="s">
        <v>96</v>
      </c>
      <c r="C2604" s="4">
        <v>2015</v>
      </c>
      <c r="D2604" s="98">
        <v>744.60515337970139</v>
      </c>
    </row>
    <row r="2605" spans="1:4" hidden="1">
      <c r="A2605" s="4" t="s">
        <v>37</v>
      </c>
      <c r="B2605" s="4" t="s">
        <v>96</v>
      </c>
      <c r="C2605" s="4">
        <v>2016</v>
      </c>
      <c r="D2605" s="98">
        <v>767.57928472461663</v>
      </c>
    </row>
    <row r="2606" spans="1:4" hidden="1">
      <c r="A2606" s="4" t="s">
        <v>37</v>
      </c>
      <c r="B2606" s="4" t="s">
        <v>96</v>
      </c>
      <c r="C2606" s="4">
        <v>2017</v>
      </c>
      <c r="D2606" s="98">
        <v>672.10321419278739</v>
      </c>
    </row>
    <row r="2607" spans="1:4" hidden="1">
      <c r="A2607" s="4" t="s">
        <v>37</v>
      </c>
      <c r="B2607" s="4" t="s">
        <v>96</v>
      </c>
      <c r="C2607" s="4">
        <v>2018</v>
      </c>
      <c r="D2607" s="98">
        <v>624.47017625756814</v>
      </c>
    </row>
    <row r="2608" spans="1:4" hidden="1">
      <c r="A2608" s="4" t="s">
        <v>37</v>
      </c>
      <c r="B2608" s="4" t="s">
        <v>96</v>
      </c>
      <c r="C2608" s="4">
        <v>2019</v>
      </c>
      <c r="D2608" s="98">
        <v>540.76953270461649</v>
      </c>
    </row>
    <row r="2609" spans="1:4" hidden="1">
      <c r="A2609" s="4" t="s">
        <v>37</v>
      </c>
      <c r="B2609" s="4" t="s">
        <v>97</v>
      </c>
      <c r="C2609" s="4">
        <v>2014</v>
      </c>
      <c r="D2609" s="98">
        <v>462.13277728772078</v>
      </c>
    </row>
    <row r="2610" spans="1:4" hidden="1">
      <c r="A2610" s="4" t="s">
        <v>37</v>
      </c>
      <c r="B2610" s="4" t="s">
        <v>97</v>
      </c>
      <c r="C2610" s="4">
        <v>2015</v>
      </c>
      <c r="D2610" s="98">
        <v>662.6891395059381</v>
      </c>
    </row>
    <row r="2611" spans="1:4" hidden="1">
      <c r="A2611" s="4" t="s">
        <v>37</v>
      </c>
      <c r="B2611" s="4" t="s">
        <v>97</v>
      </c>
      <c r="C2611" s="4">
        <v>2016</v>
      </c>
      <c r="D2611" s="98">
        <v>642.60032701389503</v>
      </c>
    </row>
    <row r="2612" spans="1:4" hidden="1">
      <c r="A2612" s="4" t="s">
        <v>37</v>
      </c>
      <c r="B2612" s="4" t="s">
        <v>97</v>
      </c>
      <c r="C2612" s="4">
        <v>2017</v>
      </c>
      <c r="D2612" s="98">
        <v>598.11684016200695</v>
      </c>
    </row>
    <row r="2613" spans="1:4" hidden="1">
      <c r="A2613" s="4" t="s">
        <v>37</v>
      </c>
      <c r="B2613" s="4" t="s">
        <v>97</v>
      </c>
      <c r="C2613" s="4">
        <v>2018</v>
      </c>
      <c r="D2613" s="98">
        <v>487.65076257082222</v>
      </c>
    </row>
    <row r="2614" spans="1:4" hidden="1">
      <c r="A2614" s="4" t="s">
        <v>37</v>
      </c>
      <c r="B2614" s="4" t="s">
        <v>97</v>
      </c>
      <c r="C2614" s="4">
        <v>2019</v>
      </c>
      <c r="D2614" s="98">
        <v>412.67803701288557</v>
      </c>
    </row>
    <row r="2615" spans="1:4" hidden="1">
      <c r="A2615" s="4" t="s">
        <v>37</v>
      </c>
      <c r="B2615" s="4" t="s">
        <v>98</v>
      </c>
      <c r="C2615" s="4">
        <v>2014</v>
      </c>
      <c r="D2615" s="98">
        <v>461.88600991157205</v>
      </c>
    </row>
    <row r="2616" spans="1:4" hidden="1">
      <c r="A2616" s="4" t="s">
        <v>37</v>
      </c>
      <c r="B2616" s="4" t="s">
        <v>98</v>
      </c>
      <c r="C2616" s="4">
        <v>2015</v>
      </c>
      <c r="D2616" s="98">
        <v>637.88255967062059</v>
      </c>
    </row>
    <row r="2617" spans="1:4" hidden="1">
      <c r="A2617" s="4" t="s">
        <v>37</v>
      </c>
      <c r="B2617" s="4" t="s">
        <v>98</v>
      </c>
      <c r="C2617" s="4">
        <v>2016</v>
      </c>
      <c r="D2617" s="98">
        <v>632.96758081428106</v>
      </c>
    </row>
    <row r="2618" spans="1:4" hidden="1">
      <c r="A2618" s="4" t="s">
        <v>37</v>
      </c>
      <c r="B2618" s="4" t="s">
        <v>98</v>
      </c>
      <c r="C2618" s="4">
        <v>2017</v>
      </c>
      <c r="D2618" s="98">
        <v>552.49417153927675</v>
      </c>
    </row>
    <row r="2619" spans="1:4" hidden="1">
      <c r="A2619" s="4" t="s">
        <v>37</v>
      </c>
      <c r="B2619" s="4" t="s">
        <v>98</v>
      </c>
      <c r="C2619" s="4">
        <v>2018</v>
      </c>
      <c r="D2619" s="98">
        <v>468.46051754744531</v>
      </c>
    </row>
    <row r="2620" spans="1:4" hidden="1">
      <c r="A2620" s="4" t="s">
        <v>37</v>
      </c>
      <c r="B2620" s="4" t="s">
        <v>98</v>
      </c>
      <c r="C2620" s="4">
        <v>2019</v>
      </c>
      <c r="D2620" s="98">
        <v>393.97510479135337</v>
      </c>
    </row>
    <row r="2621" spans="1:4" hidden="1">
      <c r="A2621" s="4" t="s">
        <v>38</v>
      </c>
      <c r="B2621" s="4" t="s">
        <v>91</v>
      </c>
      <c r="C2621" s="4">
        <v>2014</v>
      </c>
      <c r="D2621" s="98">
        <v>0.10347948112305121</v>
      </c>
    </row>
    <row r="2622" spans="1:4" hidden="1">
      <c r="A2622" s="4" t="s">
        <v>38</v>
      </c>
      <c r="B2622" s="4" t="s">
        <v>91</v>
      </c>
      <c r="C2622" s="4">
        <v>2015</v>
      </c>
      <c r="D2622" s="98">
        <v>0.10240613320338096</v>
      </c>
    </row>
    <row r="2623" spans="1:4" hidden="1">
      <c r="A2623" s="4" t="s">
        <v>38</v>
      </c>
      <c r="B2623" s="4" t="s">
        <v>91</v>
      </c>
      <c r="C2623" s="4">
        <v>2016</v>
      </c>
      <c r="D2623" s="98">
        <v>8.2126847106362505E-2</v>
      </c>
    </row>
    <row r="2624" spans="1:4" hidden="1">
      <c r="A2624" s="4" t="s">
        <v>38</v>
      </c>
      <c r="B2624" s="4" t="s">
        <v>91</v>
      </c>
      <c r="C2624" s="4">
        <v>2017</v>
      </c>
      <c r="D2624" s="98">
        <v>9.0438273736811708E-2</v>
      </c>
    </row>
    <row r="2625" spans="1:4" hidden="1">
      <c r="A2625" s="4" t="s">
        <v>38</v>
      </c>
      <c r="B2625" s="4" t="s">
        <v>91</v>
      </c>
      <c r="C2625" s="4">
        <v>2018</v>
      </c>
      <c r="D2625" s="98">
        <v>7.251936903257708E-2</v>
      </c>
    </row>
    <row r="2626" spans="1:4" hidden="1">
      <c r="A2626" s="4" t="s">
        <v>38</v>
      </c>
      <c r="B2626" s="4" t="s">
        <v>91</v>
      </c>
      <c r="C2626" s="4">
        <v>2019</v>
      </c>
      <c r="D2626" s="98">
        <v>6.4561589564616453E-2</v>
      </c>
    </row>
    <row r="2627" spans="1:4" hidden="1">
      <c r="A2627" s="4" t="s">
        <v>38</v>
      </c>
      <c r="B2627" s="4" t="s">
        <v>92</v>
      </c>
      <c r="C2627" s="4">
        <v>2014</v>
      </c>
      <c r="D2627" s="98">
        <v>0.10327523319321676</v>
      </c>
    </row>
    <row r="2628" spans="1:4" hidden="1">
      <c r="A2628" s="4" t="s">
        <v>38</v>
      </c>
      <c r="B2628" s="4" t="s">
        <v>92</v>
      </c>
      <c r="C2628" s="4">
        <v>2015</v>
      </c>
      <c r="D2628" s="98">
        <v>9.9141101864346617E-2</v>
      </c>
    </row>
    <row r="2629" spans="1:4" hidden="1">
      <c r="A2629" s="4" t="s">
        <v>38</v>
      </c>
      <c r="B2629" s="4" t="s">
        <v>92</v>
      </c>
      <c r="C2629" s="4">
        <v>2016</v>
      </c>
      <c r="D2629" s="98">
        <v>7.6236162063754595E-2</v>
      </c>
    </row>
    <row r="2630" spans="1:4" hidden="1">
      <c r="A2630" s="4" t="s">
        <v>38</v>
      </c>
      <c r="B2630" s="4" t="s">
        <v>92</v>
      </c>
      <c r="C2630" s="4">
        <v>2017</v>
      </c>
      <c r="D2630" s="98">
        <v>8.3606450905150717E-2</v>
      </c>
    </row>
    <row r="2631" spans="1:4" hidden="1">
      <c r="A2631" s="4" t="s">
        <v>38</v>
      </c>
      <c r="B2631" s="4" t="s">
        <v>92</v>
      </c>
      <c r="C2631" s="4">
        <v>2018</v>
      </c>
      <c r="D2631" s="98">
        <v>6.3397753272163834E-2</v>
      </c>
    </row>
    <row r="2632" spans="1:4" hidden="1">
      <c r="A2632" s="4" t="s">
        <v>38</v>
      </c>
      <c r="B2632" s="4" t="s">
        <v>92</v>
      </c>
      <c r="C2632" s="4">
        <v>2019</v>
      </c>
      <c r="D2632" s="98">
        <v>6.354929437543777E-2</v>
      </c>
    </row>
    <row r="2633" spans="1:4" hidden="1">
      <c r="A2633" s="4" t="s">
        <v>38</v>
      </c>
      <c r="B2633" s="4" t="s">
        <v>93</v>
      </c>
      <c r="C2633" s="4">
        <v>2014</v>
      </c>
      <c r="D2633" s="98">
        <v>7.2067891890655003E-2</v>
      </c>
    </row>
    <row r="2634" spans="1:4" hidden="1">
      <c r="A2634" s="4" t="s">
        <v>38</v>
      </c>
      <c r="B2634" s="4" t="s">
        <v>93</v>
      </c>
      <c r="C2634" s="4">
        <v>2015</v>
      </c>
      <c r="D2634" s="98">
        <v>8.7936576732834268E-2</v>
      </c>
    </row>
    <row r="2635" spans="1:4" hidden="1">
      <c r="A2635" s="4" t="s">
        <v>38</v>
      </c>
      <c r="B2635" s="4" t="s">
        <v>93</v>
      </c>
      <c r="C2635" s="4">
        <v>2016</v>
      </c>
      <c r="D2635" s="98">
        <v>6.4157951121200762E-2</v>
      </c>
    </row>
    <row r="2636" spans="1:4" hidden="1">
      <c r="A2636" s="4" t="s">
        <v>38</v>
      </c>
      <c r="B2636" s="4" t="s">
        <v>93</v>
      </c>
      <c r="C2636" s="4">
        <v>2017</v>
      </c>
      <c r="D2636" s="98">
        <v>7.4577353391544726E-2</v>
      </c>
    </row>
    <row r="2637" spans="1:4" hidden="1">
      <c r="A2637" s="4" t="s">
        <v>38</v>
      </c>
      <c r="B2637" s="4" t="s">
        <v>93</v>
      </c>
      <c r="C2637" s="4">
        <v>2018</v>
      </c>
      <c r="D2637" s="98">
        <v>5.2427569969521699E-2</v>
      </c>
    </row>
    <row r="2638" spans="1:4" hidden="1">
      <c r="A2638" s="4" t="s">
        <v>38</v>
      </c>
      <c r="B2638" s="4" t="s">
        <v>93</v>
      </c>
      <c r="C2638" s="4">
        <v>2019</v>
      </c>
      <c r="D2638" s="98">
        <v>4.5901439002569953E-2</v>
      </c>
    </row>
    <row r="2639" spans="1:4" hidden="1">
      <c r="A2639" s="4" t="s">
        <v>38</v>
      </c>
      <c r="B2639" s="4" t="s">
        <v>94</v>
      </c>
      <c r="C2639" s="4">
        <v>2014</v>
      </c>
      <c r="D2639" s="98">
        <v>7.1869458071715478E-2</v>
      </c>
    </row>
    <row r="2640" spans="1:4" hidden="1">
      <c r="A2640" s="4" t="s">
        <v>38</v>
      </c>
      <c r="B2640" s="4" t="s">
        <v>94</v>
      </c>
      <c r="C2640" s="4">
        <v>2015</v>
      </c>
      <c r="D2640" s="98">
        <v>8.4714400339826926E-2</v>
      </c>
    </row>
    <row r="2641" spans="1:4" hidden="1">
      <c r="A2641" s="4" t="s">
        <v>38</v>
      </c>
      <c r="B2641" s="4" t="s">
        <v>94</v>
      </c>
      <c r="C2641" s="4">
        <v>2016</v>
      </c>
      <c r="D2641" s="98">
        <v>5.8365081881883399E-2</v>
      </c>
    </row>
    <row r="2642" spans="1:4" hidden="1">
      <c r="A2642" s="4" t="s">
        <v>38</v>
      </c>
      <c r="B2642" s="4" t="s">
        <v>94</v>
      </c>
      <c r="C2642" s="4">
        <v>2017</v>
      </c>
      <c r="D2642" s="98">
        <v>6.7844902528344297E-2</v>
      </c>
    </row>
    <row r="2643" spans="1:4" hidden="1">
      <c r="A2643" s="4" t="s">
        <v>38</v>
      </c>
      <c r="B2643" s="4" t="s">
        <v>94</v>
      </c>
      <c r="C2643" s="4">
        <v>2018</v>
      </c>
      <c r="D2643" s="98">
        <v>4.3476831935217897E-2</v>
      </c>
    </row>
    <row r="2644" spans="1:4" hidden="1">
      <c r="A2644" s="4" t="s">
        <v>38</v>
      </c>
      <c r="B2644" s="4" t="s">
        <v>94</v>
      </c>
      <c r="C2644" s="4">
        <v>2019</v>
      </c>
      <c r="D2644" s="98">
        <v>4.4906887813201582E-2</v>
      </c>
    </row>
    <row r="2645" spans="1:4" hidden="1">
      <c r="A2645" s="4" t="s">
        <v>38</v>
      </c>
      <c r="B2645" s="4" t="s">
        <v>95</v>
      </c>
      <c r="C2645" s="4">
        <v>2014</v>
      </c>
      <c r="D2645" s="98">
        <v>1371.4114827711201</v>
      </c>
    </row>
    <row r="2646" spans="1:4" hidden="1">
      <c r="A2646" s="4" t="s">
        <v>38</v>
      </c>
      <c r="B2646" s="4" t="s">
        <v>95</v>
      </c>
      <c r="C2646" s="4">
        <v>2015</v>
      </c>
      <c r="D2646" s="98">
        <v>1434.1298199897305</v>
      </c>
    </row>
    <row r="2647" spans="1:4" hidden="1">
      <c r="A2647" s="4" t="s">
        <v>38</v>
      </c>
      <c r="B2647" s="4" t="s">
        <v>95</v>
      </c>
      <c r="C2647" s="4">
        <v>2016</v>
      </c>
      <c r="D2647" s="98">
        <v>1168.4292214091688</v>
      </c>
    </row>
    <row r="2648" spans="1:4" hidden="1">
      <c r="A2648" s="4" t="s">
        <v>38</v>
      </c>
      <c r="B2648" s="4" t="s">
        <v>95</v>
      </c>
      <c r="C2648" s="4">
        <v>2017</v>
      </c>
      <c r="D2648" s="98">
        <v>1324.9635260733287</v>
      </c>
    </row>
    <row r="2649" spans="1:4" hidden="1">
      <c r="A2649" s="4" t="s">
        <v>38</v>
      </c>
      <c r="B2649" s="4" t="s">
        <v>95</v>
      </c>
      <c r="C2649" s="4">
        <v>2018</v>
      </c>
      <c r="D2649" s="98">
        <v>1077.4938439263128</v>
      </c>
    </row>
    <row r="2650" spans="1:4" hidden="1">
      <c r="A2650" s="4" t="s">
        <v>38</v>
      </c>
      <c r="B2650" s="4" t="s">
        <v>95</v>
      </c>
      <c r="C2650" s="4">
        <v>2019</v>
      </c>
      <c r="D2650" s="98">
        <v>977.8197251121868</v>
      </c>
    </row>
    <row r="2651" spans="1:4" hidden="1">
      <c r="A2651" s="4" t="s">
        <v>38</v>
      </c>
      <c r="B2651" s="4" t="s">
        <v>96</v>
      </c>
      <c r="C2651" s="4">
        <v>2014</v>
      </c>
      <c r="D2651" s="98">
        <v>1368.7045890636214</v>
      </c>
    </row>
    <row r="2652" spans="1:4" hidden="1">
      <c r="A2652" s="4" t="s">
        <v>38</v>
      </c>
      <c r="B2652" s="4" t="s">
        <v>96</v>
      </c>
      <c r="C2652" s="4">
        <v>2015</v>
      </c>
      <c r="D2652" s="98">
        <v>1388.4052265495054</v>
      </c>
    </row>
    <row r="2653" spans="1:4" hidden="1">
      <c r="A2653" s="4" t="s">
        <v>38</v>
      </c>
      <c r="B2653" s="4" t="s">
        <v>96</v>
      </c>
      <c r="C2653" s="4">
        <v>2016</v>
      </c>
      <c r="D2653" s="98">
        <v>1084.6216873273231</v>
      </c>
    </row>
    <row r="2654" spans="1:4" hidden="1">
      <c r="A2654" s="4" t="s">
        <v>38</v>
      </c>
      <c r="B2654" s="4" t="s">
        <v>96</v>
      </c>
      <c r="C2654" s="4">
        <v>2017</v>
      </c>
      <c r="D2654" s="98">
        <v>1224.8740872270259</v>
      </c>
    </row>
    <row r="2655" spans="1:4" hidden="1">
      <c r="A2655" s="4" t="s">
        <v>38</v>
      </c>
      <c r="B2655" s="4" t="s">
        <v>96</v>
      </c>
      <c r="C2655" s="4">
        <v>2018</v>
      </c>
      <c r="D2655" s="98">
        <v>941.9647437752709</v>
      </c>
    </row>
    <row r="2656" spans="1:4" hidden="1">
      <c r="A2656" s="4" t="s">
        <v>38</v>
      </c>
      <c r="B2656" s="4" t="s">
        <v>96</v>
      </c>
      <c r="C2656" s="4">
        <v>2019</v>
      </c>
      <c r="D2656" s="98">
        <v>962.48797429424235</v>
      </c>
    </row>
    <row r="2657" spans="1:4" hidden="1">
      <c r="A2657" s="4" t="s">
        <v>38</v>
      </c>
      <c r="B2657" s="4" t="s">
        <v>97</v>
      </c>
      <c r="C2657" s="4">
        <v>2014</v>
      </c>
      <c r="D2657" s="98">
        <v>983.0991718752864</v>
      </c>
    </row>
    <row r="2658" spans="1:4" hidden="1">
      <c r="A2658" s="4" t="s">
        <v>38</v>
      </c>
      <c r="B2658" s="4" t="s">
        <v>97</v>
      </c>
      <c r="C2658" s="4">
        <v>2015</v>
      </c>
      <c r="D2658" s="98">
        <v>1247.8721613006544</v>
      </c>
    </row>
    <row r="2659" spans="1:4" hidden="1">
      <c r="A2659" s="4" t="s">
        <v>38</v>
      </c>
      <c r="B2659" s="4" t="s">
        <v>97</v>
      </c>
      <c r="C2659" s="4">
        <v>2016</v>
      </c>
      <c r="D2659" s="98">
        <v>928.19627943906983</v>
      </c>
    </row>
    <row r="2660" spans="1:4" hidden="1">
      <c r="A2660" s="4" t="s">
        <v>38</v>
      </c>
      <c r="B2660" s="4" t="s">
        <v>97</v>
      </c>
      <c r="C2660" s="4">
        <v>2017</v>
      </c>
      <c r="D2660" s="98">
        <v>1108.7203758741948</v>
      </c>
    </row>
    <row r="2661" spans="1:4" hidden="1">
      <c r="A2661" s="4" t="s">
        <v>38</v>
      </c>
      <c r="B2661" s="4" t="s">
        <v>97</v>
      </c>
      <c r="C2661" s="4">
        <v>2018</v>
      </c>
      <c r="D2661" s="98">
        <v>793.84083791116473</v>
      </c>
    </row>
    <row r="2662" spans="1:4" hidden="1">
      <c r="A2662" s="4" t="s">
        <v>38</v>
      </c>
      <c r="B2662" s="4" t="s">
        <v>97</v>
      </c>
      <c r="C2662" s="4">
        <v>2019</v>
      </c>
      <c r="D2662" s="98">
        <v>707.60503078722377</v>
      </c>
    </row>
    <row r="2663" spans="1:4" hidden="1">
      <c r="A2663" s="4" t="s">
        <v>38</v>
      </c>
      <c r="B2663" s="4" t="s">
        <v>98</v>
      </c>
      <c r="C2663" s="4">
        <v>2014</v>
      </c>
      <c r="D2663" s="98">
        <v>980.39227816778782</v>
      </c>
    </row>
    <row r="2664" spans="1:4" hidden="1">
      <c r="A2664" s="4" t="s">
        <v>38</v>
      </c>
      <c r="B2664" s="4" t="s">
        <v>98</v>
      </c>
      <c r="C2664" s="4">
        <v>2015</v>
      </c>
      <c r="D2664" s="98">
        <v>1202.147567860429</v>
      </c>
    </row>
    <row r="2665" spans="1:4" hidden="1">
      <c r="A2665" s="4" t="s">
        <v>38</v>
      </c>
      <c r="B2665" s="4" t="s">
        <v>98</v>
      </c>
      <c r="C2665" s="4">
        <v>2016</v>
      </c>
      <c r="D2665" s="98">
        <v>844.38874535722425</v>
      </c>
    </row>
    <row r="2666" spans="1:4" hidden="1">
      <c r="A2666" s="4" t="s">
        <v>38</v>
      </c>
      <c r="B2666" s="4" t="s">
        <v>98</v>
      </c>
      <c r="C2666" s="4">
        <v>2017</v>
      </c>
      <c r="D2666" s="98">
        <v>1008.6309370278918</v>
      </c>
    </row>
    <row r="2667" spans="1:4" hidden="1">
      <c r="A2667" s="4" t="s">
        <v>38</v>
      </c>
      <c r="B2667" s="4" t="s">
        <v>98</v>
      </c>
      <c r="C2667" s="4">
        <v>2018</v>
      </c>
      <c r="D2667" s="98">
        <v>658.31173776012281</v>
      </c>
    </row>
    <row r="2668" spans="1:4" hidden="1">
      <c r="A2668" s="4" t="s">
        <v>38</v>
      </c>
      <c r="B2668" s="4" t="s">
        <v>98</v>
      </c>
      <c r="C2668" s="4">
        <v>2019</v>
      </c>
      <c r="D2668" s="98">
        <v>692.27327996927932</v>
      </c>
    </row>
    <row r="2669" spans="1:4" hidden="1">
      <c r="A2669" s="4" t="s">
        <v>43</v>
      </c>
      <c r="B2669" s="4" t="s">
        <v>91</v>
      </c>
      <c r="C2669" s="4">
        <v>2014</v>
      </c>
      <c r="D2669" s="98">
        <v>0.14112263574738443</v>
      </c>
    </row>
    <row r="2670" spans="1:4" hidden="1">
      <c r="A2670" s="4" t="s">
        <v>43</v>
      </c>
      <c r="B2670" s="4" t="s">
        <v>91</v>
      </c>
      <c r="C2670" s="4">
        <v>2015</v>
      </c>
      <c r="D2670" s="98">
        <v>0.13176182524119481</v>
      </c>
    </row>
    <row r="2671" spans="1:4" hidden="1">
      <c r="A2671" s="4" t="s">
        <v>43</v>
      </c>
      <c r="B2671" s="4" t="s">
        <v>91</v>
      </c>
      <c r="C2671" s="4">
        <v>2016</v>
      </c>
      <c r="D2671" s="98">
        <v>8.3587886912921072E-2</v>
      </c>
    </row>
    <row r="2672" spans="1:4" hidden="1">
      <c r="A2672" s="4" t="s">
        <v>43</v>
      </c>
      <c r="B2672" s="4" t="s">
        <v>91</v>
      </c>
      <c r="C2672" s="4">
        <v>2017</v>
      </c>
      <c r="D2672" s="98">
        <v>7.0791127487319569E-2</v>
      </c>
    </row>
    <row r="2673" spans="1:4" hidden="1">
      <c r="A2673" s="4" t="s">
        <v>43</v>
      </c>
      <c r="B2673" s="4" t="s">
        <v>91</v>
      </c>
      <c r="C2673" s="4">
        <v>2018</v>
      </c>
      <c r="D2673" s="98">
        <v>8.0657372289412985E-2</v>
      </c>
    </row>
    <row r="2674" spans="1:4" hidden="1">
      <c r="A2674" s="4" t="s">
        <v>43</v>
      </c>
      <c r="B2674" s="4" t="s">
        <v>91</v>
      </c>
      <c r="C2674" s="4">
        <v>2019</v>
      </c>
      <c r="D2674" s="98">
        <v>7.5276887542235868E-2</v>
      </c>
    </row>
    <row r="2675" spans="1:4" hidden="1">
      <c r="A2675" s="4" t="s">
        <v>43</v>
      </c>
      <c r="B2675" s="4" t="s">
        <v>92</v>
      </c>
      <c r="C2675" s="4">
        <v>2014</v>
      </c>
      <c r="D2675" s="98">
        <v>0.13547447716123173</v>
      </c>
    </row>
    <row r="2676" spans="1:4" hidden="1">
      <c r="A2676" s="4" t="s">
        <v>43</v>
      </c>
      <c r="B2676" s="4" t="s">
        <v>92</v>
      </c>
      <c r="C2676" s="4">
        <v>2015</v>
      </c>
      <c r="D2676" s="98">
        <v>0.12789723126090793</v>
      </c>
    </row>
    <row r="2677" spans="1:4" hidden="1">
      <c r="A2677" s="4" t="s">
        <v>43</v>
      </c>
      <c r="B2677" s="4" t="s">
        <v>92</v>
      </c>
      <c r="C2677" s="4">
        <v>2016</v>
      </c>
      <c r="D2677" s="98">
        <v>8.3560965804476764E-2</v>
      </c>
    </row>
    <row r="2678" spans="1:4" hidden="1">
      <c r="A2678" s="4" t="s">
        <v>43</v>
      </c>
      <c r="B2678" s="4" t="s">
        <v>92</v>
      </c>
      <c r="C2678" s="4">
        <v>2017</v>
      </c>
      <c r="D2678" s="98">
        <v>6.7684306073675746E-2</v>
      </c>
    </row>
    <row r="2679" spans="1:4" hidden="1">
      <c r="A2679" s="4" t="s">
        <v>43</v>
      </c>
      <c r="B2679" s="4" t="s">
        <v>92</v>
      </c>
      <c r="C2679" s="4">
        <v>2018</v>
      </c>
      <c r="D2679" s="98">
        <v>7.416547971248498E-2</v>
      </c>
    </row>
    <row r="2680" spans="1:4" hidden="1">
      <c r="A2680" s="4" t="s">
        <v>43</v>
      </c>
      <c r="B2680" s="4" t="s">
        <v>92</v>
      </c>
      <c r="C2680" s="4">
        <v>2019</v>
      </c>
      <c r="D2680" s="98">
        <v>6.8376765554278351E-2</v>
      </c>
    </row>
    <row r="2681" spans="1:4" hidden="1">
      <c r="A2681" s="4" t="s">
        <v>43</v>
      </c>
      <c r="B2681" s="4" t="s">
        <v>93</v>
      </c>
      <c r="C2681" s="4">
        <v>2014</v>
      </c>
      <c r="D2681" s="98">
        <v>0.1086394984430044</v>
      </c>
    </row>
    <row r="2682" spans="1:4" hidden="1">
      <c r="A2682" s="4" t="s">
        <v>43</v>
      </c>
      <c r="B2682" s="4" t="s">
        <v>93</v>
      </c>
      <c r="C2682" s="4">
        <v>2015</v>
      </c>
      <c r="D2682" s="98">
        <v>0.11690696263810797</v>
      </c>
    </row>
    <row r="2683" spans="1:4" hidden="1">
      <c r="A2683" s="4" t="s">
        <v>43</v>
      </c>
      <c r="B2683" s="4" t="s">
        <v>93</v>
      </c>
      <c r="C2683" s="4">
        <v>2016</v>
      </c>
      <c r="D2683" s="98">
        <v>6.559473011916335E-2</v>
      </c>
    </row>
    <row r="2684" spans="1:4" hidden="1">
      <c r="A2684" s="4" t="s">
        <v>43</v>
      </c>
      <c r="B2684" s="4" t="s">
        <v>93</v>
      </c>
      <c r="C2684" s="4">
        <v>2017</v>
      </c>
      <c r="D2684" s="98">
        <v>5.5215983814772551E-2</v>
      </c>
    </row>
    <row r="2685" spans="1:4" hidden="1">
      <c r="A2685" s="4" t="s">
        <v>43</v>
      </c>
      <c r="B2685" s="4" t="s">
        <v>93</v>
      </c>
      <c r="C2685" s="4">
        <v>2018</v>
      </c>
      <c r="D2685" s="98">
        <v>6.0413121782652367E-2</v>
      </c>
    </row>
    <row r="2686" spans="1:4" hidden="1">
      <c r="A2686" s="4" t="s">
        <v>43</v>
      </c>
      <c r="B2686" s="4" t="s">
        <v>93</v>
      </c>
      <c r="C2686" s="4">
        <v>2019</v>
      </c>
      <c r="D2686" s="98">
        <v>5.6428914053324841E-2</v>
      </c>
    </row>
    <row r="2687" spans="1:4" hidden="1">
      <c r="A2687" s="4" t="s">
        <v>43</v>
      </c>
      <c r="B2687" s="4" t="s">
        <v>94</v>
      </c>
      <c r="C2687" s="4">
        <v>2014</v>
      </c>
      <c r="D2687" s="98">
        <v>0.10315212004394415</v>
      </c>
    </row>
    <row r="2688" spans="1:4" hidden="1">
      <c r="A2688" s="4" t="s">
        <v>43</v>
      </c>
      <c r="B2688" s="4" t="s">
        <v>94</v>
      </c>
      <c r="C2688" s="4">
        <v>2015</v>
      </c>
      <c r="D2688" s="98">
        <v>0.11309309312238028</v>
      </c>
    </row>
    <row r="2689" spans="1:4" hidden="1">
      <c r="A2689" s="4" t="s">
        <v>43</v>
      </c>
      <c r="B2689" s="4" t="s">
        <v>94</v>
      </c>
      <c r="C2689" s="4">
        <v>2016</v>
      </c>
      <c r="D2689" s="98">
        <v>6.5568256040195047E-2</v>
      </c>
    </row>
    <row r="2690" spans="1:4" hidden="1">
      <c r="A2690" s="4" t="s">
        <v>43</v>
      </c>
      <c r="B2690" s="4" t="s">
        <v>94</v>
      </c>
      <c r="C2690" s="4">
        <v>2017</v>
      </c>
      <c r="D2690" s="98">
        <v>5.2154352530781739E-2</v>
      </c>
    </row>
    <row r="2691" spans="1:4" hidden="1">
      <c r="A2691" s="4" t="s">
        <v>43</v>
      </c>
      <c r="B2691" s="4" t="s">
        <v>94</v>
      </c>
      <c r="C2691" s="4">
        <v>2018</v>
      </c>
      <c r="D2691" s="98">
        <v>5.4042843607254677E-2</v>
      </c>
    </row>
    <row r="2692" spans="1:4" hidden="1">
      <c r="A2692" s="4" t="s">
        <v>43</v>
      </c>
      <c r="B2692" s="4" t="s">
        <v>94</v>
      </c>
      <c r="C2692" s="4">
        <v>2019</v>
      </c>
      <c r="D2692" s="98">
        <v>4.9649740741755731E-2</v>
      </c>
    </row>
    <row r="2693" spans="1:4" hidden="1">
      <c r="A2693" s="4" t="s">
        <v>43</v>
      </c>
      <c r="B2693" s="4" t="s">
        <v>95</v>
      </c>
      <c r="C2693" s="4">
        <v>2014</v>
      </c>
      <c r="D2693" s="98">
        <v>580.22378671795616</v>
      </c>
    </row>
    <row r="2694" spans="1:4" hidden="1">
      <c r="A2694" s="4" t="s">
        <v>43</v>
      </c>
      <c r="B2694" s="4" t="s">
        <v>95</v>
      </c>
      <c r="C2694" s="4">
        <v>2015</v>
      </c>
      <c r="D2694" s="98">
        <v>566.96152319896385</v>
      </c>
    </row>
    <row r="2695" spans="1:4" hidden="1">
      <c r="A2695" s="4" t="s">
        <v>43</v>
      </c>
      <c r="B2695" s="4" t="s">
        <v>95</v>
      </c>
      <c r="C2695" s="4">
        <v>2016</v>
      </c>
      <c r="D2695" s="98">
        <v>367.81710958770685</v>
      </c>
    </row>
    <row r="2696" spans="1:4" hidden="1">
      <c r="A2696" s="4" t="s">
        <v>43</v>
      </c>
      <c r="B2696" s="4" t="s">
        <v>95</v>
      </c>
      <c r="C2696" s="4">
        <v>2017</v>
      </c>
      <c r="D2696" s="98">
        <v>313.12730174741773</v>
      </c>
    </row>
    <row r="2697" spans="1:4" hidden="1">
      <c r="A2697" s="4" t="s">
        <v>43</v>
      </c>
      <c r="B2697" s="4" t="s">
        <v>95</v>
      </c>
      <c r="C2697" s="4">
        <v>2018</v>
      </c>
      <c r="D2697" s="98">
        <v>354.57395996851881</v>
      </c>
    </row>
    <row r="2698" spans="1:4" hidden="1">
      <c r="A2698" s="4" t="s">
        <v>43</v>
      </c>
      <c r="B2698" s="4" t="s">
        <v>95</v>
      </c>
      <c r="C2698" s="4">
        <v>2019</v>
      </c>
      <c r="D2698" s="98">
        <v>341.27041115042636</v>
      </c>
    </row>
    <row r="2699" spans="1:4" hidden="1">
      <c r="A2699" s="4" t="s">
        <v>43</v>
      </c>
      <c r="B2699" s="4" t="s">
        <v>96</v>
      </c>
      <c r="C2699" s="4">
        <v>2014</v>
      </c>
      <c r="D2699" s="98">
        <v>557.00145994177979</v>
      </c>
    </row>
    <row r="2700" spans="1:4" hidden="1">
      <c r="A2700" s="4" t="s">
        <v>43</v>
      </c>
      <c r="B2700" s="4" t="s">
        <v>96</v>
      </c>
      <c r="C2700" s="4">
        <v>2015</v>
      </c>
      <c r="D2700" s="98">
        <v>550.33245718839396</v>
      </c>
    </row>
    <row r="2701" spans="1:4" hidden="1">
      <c r="A2701" s="4" t="s">
        <v>43</v>
      </c>
      <c r="B2701" s="4" t="s">
        <v>96</v>
      </c>
      <c r="C2701" s="4">
        <v>2016</v>
      </c>
      <c r="D2701" s="98">
        <v>367.69864691732971</v>
      </c>
    </row>
    <row r="2702" spans="1:4" hidden="1">
      <c r="A2702" s="4" t="s">
        <v>43</v>
      </c>
      <c r="B2702" s="4" t="s">
        <v>96</v>
      </c>
      <c r="C2702" s="4">
        <v>2017</v>
      </c>
      <c r="D2702" s="98">
        <v>299.38503430804622</v>
      </c>
    </row>
    <row r="2703" spans="1:4" hidden="1">
      <c r="A2703" s="4" t="s">
        <v>43</v>
      </c>
      <c r="B2703" s="4" t="s">
        <v>96</v>
      </c>
      <c r="C2703" s="4">
        <v>2018</v>
      </c>
      <c r="D2703" s="98">
        <v>326.03526606671244</v>
      </c>
    </row>
    <row r="2704" spans="1:4" hidden="1">
      <c r="A2704" s="4" t="s">
        <v>43</v>
      </c>
      <c r="B2704" s="4" t="s">
        <v>96</v>
      </c>
      <c r="C2704" s="4">
        <v>2019</v>
      </c>
      <c r="D2704" s="98">
        <v>309.98846599166649</v>
      </c>
    </row>
    <row r="2705" spans="1:4" hidden="1">
      <c r="A2705" s="4" t="s">
        <v>43</v>
      </c>
      <c r="B2705" s="4" t="s">
        <v>97</v>
      </c>
      <c r="C2705" s="4">
        <v>2014</v>
      </c>
      <c r="D2705" s="98">
        <v>459.75723745885756</v>
      </c>
    </row>
    <row r="2706" spans="1:4" hidden="1">
      <c r="A2706" s="4" t="s">
        <v>43</v>
      </c>
      <c r="B2706" s="4" t="s">
        <v>97</v>
      </c>
      <c r="C2706" s="4">
        <v>2015</v>
      </c>
      <c r="D2706" s="98">
        <v>509.73259331170027</v>
      </c>
    </row>
    <row r="2707" spans="1:4" hidden="1">
      <c r="A2707" s="4" t="s">
        <v>43</v>
      </c>
      <c r="B2707" s="4" t="s">
        <v>97</v>
      </c>
      <c r="C2707" s="4">
        <v>2016</v>
      </c>
      <c r="D2707" s="98">
        <v>293.51453177601189</v>
      </c>
    </row>
    <row r="2708" spans="1:4" hidden="1">
      <c r="A2708" s="4" t="s">
        <v>43</v>
      </c>
      <c r="B2708" s="4" t="s">
        <v>97</v>
      </c>
      <c r="C2708" s="4">
        <v>2017</v>
      </c>
      <c r="D2708" s="98">
        <v>247.83938564983978</v>
      </c>
    </row>
    <row r="2709" spans="1:4" hidden="1">
      <c r="A2709" s="4" t="s">
        <v>43</v>
      </c>
      <c r="B2709" s="4" t="s">
        <v>97</v>
      </c>
      <c r="C2709" s="4">
        <v>2018</v>
      </c>
      <c r="D2709" s="98">
        <v>270.64934100778623</v>
      </c>
    </row>
    <row r="2710" spans="1:4" hidden="1">
      <c r="A2710" s="4" t="s">
        <v>43</v>
      </c>
      <c r="B2710" s="4" t="s">
        <v>97</v>
      </c>
      <c r="C2710" s="4">
        <v>2019</v>
      </c>
      <c r="D2710" s="98">
        <v>260.38664504594402</v>
      </c>
    </row>
    <row r="2711" spans="1:4" hidden="1">
      <c r="A2711" s="4" t="s">
        <v>43</v>
      </c>
      <c r="B2711" s="4" t="s">
        <v>98</v>
      </c>
      <c r="C2711" s="4">
        <v>2014</v>
      </c>
      <c r="D2711" s="98">
        <v>436.53491068268124</v>
      </c>
    </row>
    <row r="2712" spans="1:4" hidden="1">
      <c r="A2712" s="4" t="s">
        <v>43</v>
      </c>
      <c r="B2712" s="4" t="s">
        <v>98</v>
      </c>
      <c r="C2712" s="4">
        <v>2015</v>
      </c>
      <c r="D2712" s="98">
        <v>493.10352730113038</v>
      </c>
    </row>
    <row r="2713" spans="1:4" hidden="1">
      <c r="A2713" s="4" t="s">
        <v>43</v>
      </c>
      <c r="B2713" s="4" t="s">
        <v>98</v>
      </c>
      <c r="C2713" s="4">
        <v>2016</v>
      </c>
      <c r="D2713" s="98">
        <v>293.39606910563481</v>
      </c>
    </row>
    <row r="2714" spans="1:4" hidden="1">
      <c r="A2714" s="4" t="s">
        <v>43</v>
      </c>
      <c r="B2714" s="4" t="s">
        <v>98</v>
      </c>
      <c r="C2714" s="4">
        <v>2017</v>
      </c>
      <c r="D2714" s="98">
        <v>234.0971182104683</v>
      </c>
    </row>
    <row r="2715" spans="1:4" hidden="1">
      <c r="A2715" s="4" t="s">
        <v>43</v>
      </c>
      <c r="B2715" s="4" t="s">
        <v>98</v>
      </c>
      <c r="C2715" s="4">
        <v>2018</v>
      </c>
      <c r="D2715" s="98">
        <v>242.11064710597989</v>
      </c>
    </row>
    <row r="2716" spans="1:4" hidden="1">
      <c r="A2716" s="4" t="s">
        <v>43</v>
      </c>
      <c r="B2716" s="4" t="s">
        <v>98</v>
      </c>
      <c r="C2716" s="4">
        <v>2019</v>
      </c>
      <c r="D2716" s="98">
        <v>229.10469988718413</v>
      </c>
    </row>
    <row r="2717" spans="1:4" hidden="1">
      <c r="A2717" s="4" t="s">
        <v>44</v>
      </c>
      <c r="B2717" s="4" t="s">
        <v>91</v>
      </c>
      <c r="C2717" s="4">
        <v>2014</v>
      </c>
      <c r="D2717" s="98">
        <v>0.10412296997008209</v>
      </c>
    </row>
    <row r="2718" spans="1:4" hidden="1">
      <c r="A2718" s="4" t="s">
        <v>44</v>
      </c>
      <c r="B2718" s="4" t="s">
        <v>91</v>
      </c>
      <c r="C2718" s="4">
        <v>2015</v>
      </c>
      <c r="D2718" s="98">
        <v>0.10789416147335548</v>
      </c>
    </row>
    <row r="2719" spans="1:4" hidden="1">
      <c r="A2719" s="4" t="s">
        <v>44</v>
      </c>
      <c r="B2719" s="4" t="s">
        <v>91</v>
      </c>
      <c r="C2719" s="4">
        <v>2016</v>
      </c>
      <c r="D2719" s="98">
        <v>0.1138209283112865</v>
      </c>
    </row>
    <row r="2720" spans="1:4" hidden="1">
      <c r="A2720" s="4" t="s">
        <v>44</v>
      </c>
      <c r="B2720" s="4" t="s">
        <v>91</v>
      </c>
      <c r="C2720" s="4">
        <v>2017</v>
      </c>
      <c r="D2720" s="98">
        <v>9.7838408625566337E-2</v>
      </c>
    </row>
    <row r="2721" spans="1:4" hidden="1">
      <c r="A2721" s="4" t="s">
        <v>44</v>
      </c>
      <c r="B2721" s="4" t="s">
        <v>91</v>
      </c>
      <c r="C2721" s="4">
        <v>2018</v>
      </c>
      <c r="D2721" s="98">
        <v>6.8283854047137049E-2</v>
      </c>
    </row>
    <row r="2722" spans="1:4" hidden="1">
      <c r="A2722" s="4" t="s">
        <v>44</v>
      </c>
      <c r="B2722" s="4" t="s">
        <v>91</v>
      </c>
      <c r="C2722" s="4">
        <v>2019</v>
      </c>
      <c r="D2722" s="98">
        <v>5.0686273911803963E-2</v>
      </c>
    </row>
    <row r="2723" spans="1:4" hidden="1">
      <c r="A2723" s="4" t="s">
        <v>44</v>
      </c>
      <c r="B2723" s="4" t="s">
        <v>92</v>
      </c>
      <c r="C2723" s="4">
        <v>2014</v>
      </c>
      <c r="D2723" s="98">
        <v>0.10412296997008209</v>
      </c>
    </row>
    <row r="2724" spans="1:4" hidden="1">
      <c r="A2724" s="4" t="s">
        <v>44</v>
      </c>
      <c r="B2724" s="4" t="s">
        <v>92</v>
      </c>
      <c r="C2724" s="4">
        <v>2015</v>
      </c>
      <c r="D2724" s="98">
        <v>0.10789416147335548</v>
      </c>
    </row>
    <row r="2725" spans="1:4" hidden="1">
      <c r="A2725" s="4" t="s">
        <v>44</v>
      </c>
      <c r="B2725" s="4" t="s">
        <v>92</v>
      </c>
      <c r="C2725" s="4">
        <v>2016</v>
      </c>
      <c r="D2725" s="98">
        <v>0.11546512476661321</v>
      </c>
    </row>
    <row r="2726" spans="1:4" hidden="1">
      <c r="A2726" s="4" t="s">
        <v>44</v>
      </c>
      <c r="B2726" s="4" t="s">
        <v>92</v>
      </c>
      <c r="C2726" s="4">
        <v>2017</v>
      </c>
      <c r="D2726" s="98">
        <v>9.2642323786499461E-2</v>
      </c>
    </row>
    <row r="2727" spans="1:4" hidden="1">
      <c r="A2727" s="4" t="s">
        <v>44</v>
      </c>
      <c r="B2727" s="4" t="s">
        <v>92</v>
      </c>
      <c r="C2727" s="4">
        <v>2018</v>
      </c>
      <c r="D2727" s="98">
        <v>5.9556276966701537E-2</v>
      </c>
    </row>
    <row r="2728" spans="1:4" hidden="1">
      <c r="A2728" s="4" t="s">
        <v>44</v>
      </c>
      <c r="B2728" s="4" t="s">
        <v>92</v>
      </c>
      <c r="C2728" s="4">
        <v>2019</v>
      </c>
      <c r="D2728" s="98">
        <v>4.251974102281824E-2</v>
      </c>
    </row>
    <row r="2729" spans="1:4" hidden="1">
      <c r="A2729" s="4" t="s">
        <v>44</v>
      </c>
      <c r="B2729" s="4" t="s">
        <v>93</v>
      </c>
      <c r="C2729" s="4">
        <v>2014</v>
      </c>
      <c r="D2729" s="98">
        <v>7.2696319970933648E-2</v>
      </c>
    </row>
    <row r="2730" spans="1:4" hidden="1">
      <c r="A2730" s="4" t="s">
        <v>44</v>
      </c>
      <c r="B2730" s="4" t="s">
        <v>93</v>
      </c>
      <c r="C2730" s="4">
        <v>2015</v>
      </c>
      <c r="D2730" s="98">
        <v>9.33712043004815E-2</v>
      </c>
    </row>
    <row r="2731" spans="1:4" hidden="1">
      <c r="A2731" s="4" t="s">
        <v>44</v>
      </c>
      <c r="B2731" s="4" t="s">
        <v>93</v>
      </c>
      <c r="C2731" s="4">
        <v>2016</v>
      </c>
      <c r="D2731" s="98">
        <v>9.9409197261047633E-2</v>
      </c>
    </row>
    <row r="2732" spans="1:4" hidden="1">
      <c r="A2732" s="4" t="s">
        <v>44</v>
      </c>
      <c r="B2732" s="4" t="s">
        <v>93</v>
      </c>
      <c r="C2732" s="4">
        <v>2017</v>
      </c>
      <c r="D2732" s="98">
        <v>7.4987473423408571E-2</v>
      </c>
    </row>
    <row r="2733" spans="1:4" hidden="1">
      <c r="A2733" s="4" t="s">
        <v>44</v>
      </c>
      <c r="B2733" s="4" t="s">
        <v>93</v>
      </c>
      <c r="C2733" s="4">
        <v>2018</v>
      </c>
      <c r="D2733" s="98">
        <v>4.8271400046253139E-2</v>
      </c>
    </row>
    <row r="2734" spans="1:4" hidden="1">
      <c r="A2734" s="4" t="s">
        <v>44</v>
      </c>
      <c r="B2734" s="4" t="s">
        <v>93</v>
      </c>
      <c r="C2734" s="4">
        <v>2019</v>
      </c>
      <c r="D2734" s="98">
        <v>3.2269336595205568E-2</v>
      </c>
    </row>
    <row r="2735" spans="1:4" hidden="1">
      <c r="A2735" s="4" t="s">
        <v>44</v>
      </c>
      <c r="B2735" s="4" t="s">
        <v>94</v>
      </c>
      <c r="C2735" s="4">
        <v>2014</v>
      </c>
      <c r="D2735" s="98">
        <v>7.2696319970933648E-2</v>
      </c>
    </row>
    <row r="2736" spans="1:4" hidden="1">
      <c r="A2736" s="4" t="s">
        <v>44</v>
      </c>
      <c r="B2736" s="4" t="s">
        <v>94</v>
      </c>
      <c r="C2736" s="4">
        <v>2015</v>
      </c>
      <c r="D2736" s="98">
        <v>9.33712043004815E-2</v>
      </c>
    </row>
    <row r="2737" spans="1:4" hidden="1">
      <c r="A2737" s="4" t="s">
        <v>44</v>
      </c>
      <c r="B2737" s="4" t="s">
        <v>94</v>
      </c>
      <c r="C2737" s="4">
        <v>2016</v>
      </c>
      <c r="D2737" s="98">
        <v>0.10103211945539969</v>
      </c>
    </row>
    <row r="2738" spans="1:4" hidden="1">
      <c r="A2738" s="4" t="s">
        <v>44</v>
      </c>
      <c r="B2738" s="4" t="s">
        <v>94</v>
      </c>
      <c r="C2738" s="4">
        <v>2017</v>
      </c>
      <c r="D2738" s="98">
        <v>6.9899542386421806E-2</v>
      </c>
    </row>
    <row r="2739" spans="1:4" hidden="1">
      <c r="A2739" s="4" t="s">
        <v>44</v>
      </c>
      <c r="B2739" s="4" t="s">
        <v>94</v>
      </c>
      <c r="C2739" s="4">
        <v>2018</v>
      </c>
      <c r="D2739" s="98">
        <v>3.9707319057422578E-2</v>
      </c>
    </row>
    <row r="2740" spans="1:4" hidden="1">
      <c r="A2740" s="4" t="s">
        <v>44</v>
      </c>
      <c r="B2740" s="4" t="s">
        <v>94</v>
      </c>
      <c r="C2740" s="4">
        <v>2019</v>
      </c>
      <c r="D2740" s="98">
        <v>2.424595064555353E-2</v>
      </c>
    </row>
    <row r="2741" spans="1:4" hidden="1">
      <c r="A2741" s="4" t="s">
        <v>44</v>
      </c>
      <c r="B2741" s="4" t="s">
        <v>95</v>
      </c>
      <c r="C2741" s="4">
        <v>2014</v>
      </c>
      <c r="D2741" s="98">
        <v>551.44538304865466</v>
      </c>
    </row>
    <row r="2742" spans="1:4" hidden="1">
      <c r="A2742" s="4" t="s">
        <v>44</v>
      </c>
      <c r="B2742" s="4" t="s">
        <v>95</v>
      </c>
      <c r="C2742" s="4">
        <v>2015</v>
      </c>
      <c r="D2742" s="98">
        <v>586.74461782599064</v>
      </c>
    </row>
    <row r="2743" spans="1:4" hidden="1">
      <c r="A2743" s="4" t="s">
        <v>44</v>
      </c>
      <c r="B2743" s="4" t="s">
        <v>95</v>
      </c>
      <c r="C2743" s="4">
        <v>2016</v>
      </c>
      <c r="D2743" s="98">
        <v>621.12860522964911</v>
      </c>
    </row>
    <row r="2744" spans="1:4" hidden="1">
      <c r="A2744" s="4" t="s">
        <v>44</v>
      </c>
      <c r="B2744" s="4" t="s">
        <v>95</v>
      </c>
      <c r="C2744" s="4">
        <v>2017</v>
      </c>
      <c r="D2744" s="98">
        <v>543.17612688085887</v>
      </c>
    </row>
    <row r="2745" spans="1:4" hidden="1">
      <c r="A2745" s="4" t="s">
        <v>44</v>
      </c>
      <c r="B2745" s="4" t="s">
        <v>95</v>
      </c>
      <c r="C2745" s="4">
        <v>2018</v>
      </c>
      <c r="D2745" s="98">
        <v>385.68166348995493</v>
      </c>
    </row>
    <row r="2746" spans="1:4" hidden="1">
      <c r="A2746" s="4" t="s">
        <v>44</v>
      </c>
      <c r="B2746" s="4" t="s">
        <v>95</v>
      </c>
      <c r="C2746" s="4">
        <v>2019</v>
      </c>
      <c r="D2746" s="98">
        <v>303.08412931904473</v>
      </c>
    </row>
    <row r="2747" spans="1:4" hidden="1">
      <c r="A2747" s="4" t="s">
        <v>44</v>
      </c>
      <c r="B2747" s="4" t="s">
        <v>96</v>
      </c>
      <c r="C2747" s="4">
        <v>2014</v>
      </c>
      <c r="D2747" s="98">
        <v>551.44538304865466</v>
      </c>
    </row>
    <row r="2748" spans="1:4" hidden="1">
      <c r="A2748" s="4" t="s">
        <v>44</v>
      </c>
      <c r="B2748" s="4" t="s">
        <v>96</v>
      </c>
      <c r="C2748" s="4">
        <v>2015</v>
      </c>
      <c r="D2748" s="98">
        <v>586.74461782599064</v>
      </c>
    </row>
    <row r="2749" spans="1:4" hidden="1">
      <c r="A2749" s="4" t="s">
        <v>44</v>
      </c>
      <c r="B2749" s="4" t="s">
        <v>96</v>
      </c>
      <c r="C2749" s="4">
        <v>2016</v>
      </c>
      <c r="D2749" s="98">
        <v>630.10109795284677</v>
      </c>
    </row>
    <row r="2750" spans="1:4" hidden="1">
      <c r="A2750" s="4" t="s">
        <v>44</v>
      </c>
      <c r="B2750" s="4" t="s">
        <v>96</v>
      </c>
      <c r="C2750" s="4">
        <v>2017</v>
      </c>
      <c r="D2750" s="98">
        <v>514.32867037090932</v>
      </c>
    </row>
    <row r="2751" spans="1:4" hidden="1">
      <c r="A2751" s="4" t="s">
        <v>44</v>
      </c>
      <c r="B2751" s="4" t="s">
        <v>96</v>
      </c>
      <c r="C2751" s="4">
        <v>2018</v>
      </c>
      <c r="D2751" s="98">
        <v>336.38646049371602</v>
      </c>
    </row>
    <row r="2752" spans="1:4" hidden="1">
      <c r="A2752" s="4" t="s">
        <v>44</v>
      </c>
      <c r="B2752" s="4" t="s">
        <v>96</v>
      </c>
      <c r="C2752" s="4">
        <v>2019</v>
      </c>
      <c r="D2752" s="98">
        <v>254.25145097854505</v>
      </c>
    </row>
    <row r="2753" spans="1:4" hidden="1">
      <c r="A2753" s="4" t="s">
        <v>44</v>
      </c>
      <c r="B2753" s="4" t="s">
        <v>97</v>
      </c>
      <c r="C2753" s="4">
        <v>2014</v>
      </c>
      <c r="D2753" s="99">
        <v>396.28628164052554</v>
      </c>
    </row>
    <row r="2754" spans="1:4" hidden="1">
      <c r="A2754" s="4" t="s">
        <v>44</v>
      </c>
      <c r="B2754" s="4" t="s">
        <v>97</v>
      </c>
      <c r="C2754" s="4">
        <v>2015</v>
      </c>
      <c r="D2754" s="99">
        <v>514.511128382675</v>
      </c>
    </row>
    <row r="2755" spans="1:4" hidden="1">
      <c r="A2755" s="4" t="s">
        <v>44</v>
      </c>
      <c r="B2755" s="4" t="s">
        <v>97</v>
      </c>
      <c r="C2755" s="4">
        <v>2016</v>
      </c>
      <c r="D2755" s="99">
        <v>549.59399911329035</v>
      </c>
    </row>
    <row r="2756" spans="1:4" hidden="1">
      <c r="A2756" s="4" t="s">
        <v>44</v>
      </c>
      <c r="B2756" s="4" t="s">
        <v>97</v>
      </c>
      <c r="C2756" s="4">
        <v>2017</v>
      </c>
      <c r="D2756" s="99">
        <v>425.16257839333639</v>
      </c>
    </row>
    <row r="2757" spans="1:4" hidden="1">
      <c r="A2757" s="4" t="s">
        <v>44</v>
      </c>
      <c r="B2757" s="4" t="s">
        <v>97</v>
      </c>
      <c r="C2757" s="4">
        <v>2018</v>
      </c>
      <c r="D2757" s="99">
        <v>277.85216735994908</v>
      </c>
    </row>
    <row r="2758" spans="1:4" hidden="1">
      <c r="A2758" s="4" t="s">
        <v>44</v>
      </c>
      <c r="B2758" s="4" t="s">
        <v>97</v>
      </c>
      <c r="C2758" s="4">
        <v>2019</v>
      </c>
      <c r="D2758" s="99">
        <v>196.40063984250031</v>
      </c>
    </row>
    <row r="2759" spans="1:4" hidden="1">
      <c r="A2759" s="4" t="s">
        <v>44</v>
      </c>
      <c r="B2759" s="4" t="s">
        <v>98</v>
      </c>
      <c r="C2759" s="4">
        <v>2014</v>
      </c>
      <c r="D2759" s="99">
        <v>396.28628164052554</v>
      </c>
    </row>
    <row r="2760" spans="1:4" hidden="1">
      <c r="A2760" s="4" t="s">
        <v>44</v>
      </c>
      <c r="B2760" s="4" t="s">
        <v>98</v>
      </c>
      <c r="C2760" s="4">
        <v>2015</v>
      </c>
      <c r="D2760" s="99">
        <v>514.511128382675</v>
      </c>
    </row>
    <row r="2761" spans="1:4" hidden="1">
      <c r="A2761" s="4" t="s">
        <v>44</v>
      </c>
      <c r="B2761" s="4" t="s">
        <v>98</v>
      </c>
      <c r="C2761" s="4">
        <v>2016</v>
      </c>
      <c r="D2761" s="99">
        <v>558.5664918364879</v>
      </c>
    </row>
    <row r="2762" spans="1:4" hidden="1">
      <c r="A2762" s="4" t="s">
        <v>44</v>
      </c>
      <c r="B2762" s="4" t="s">
        <v>98</v>
      </c>
      <c r="C2762" s="4">
        <v>2017</v>
      </c>
      <c r="D2762" s="99">
        <v>396.31512188338684</v>
      </c>
    </row>
    <row r="2763" spans="1:4" hidden="1">
      <c r="A2763" s="4" t="s">
        <v>44</v>
      </c>
      <c r="B2763" s="4" t="s">
        <v>98</v>
      </c>
      <c r="C2763" s="4">
        <v>2018</v>
      </c>
      <c r="D2763" s="99">
        <v>228.55696436371014</v>
      </c>
    </row>
    <row r="2764" spans="1:4" hidden="1">
      <c r="A2764" s="4" t="s">
        <v>44</v>
      </c>
      <c r="B2764" s="4" t="s">
        <v>98</v>
      </c>
      <c r="C2764" s="4">
        <v>2019</v>
      </c>
      <c r="D2764" s="99">
        <v>147.56796150200066</v>
      </c>
    </row>
    <row r="2765" spans="1:4" hidden="1">
      <c r="A2765" s="4" t="s">
        <v>34</v>
      </c>
      <c r="B2765" s="4" t="s">
        <v>91</v>
      </c>
      <c r="C2765" s="4">
        <v>2014</v>
      </c>
      <c r="D2765" s="99">
        <v>0.10449337037853478</v>
      </c>
    </row>
    <row r="2766" spans="1:4" hidden="1">
      <c r="A2766" s="4" t="s">
        <v>34</v>
      </c>
      <c r="B2766" s="4" t="s">
        <v>91</v>
      </c>
      <c r="C2766" s="4">
        <v>2015</v>
      </c>
      <c r="D2766" s="99">
        <v>0.12533930212170091</v>
      </c>
    </row>
    <row r="2767" spans="1:4" hidden="1">
      <c r="A2767" s="4" t="s">
        <v>34</v>
      </c>
      <c r="B2767" s="4" t="s">
        <v>91</v>
      </c>
      <c r="C2767" s="4">
        <v>2016</v>
      </c>
      <c r="D2767" s="99">
        <v>6.295539789194779E-2</v>
      </c>
    </row>
    <row r="2768" spans="1:4" hidden="1">
      <c r="A2768" s="4" t="s">
        <v>34</v>
      </c>
      <c r="B2768" s="4" t="s">
        <v>91</v>
      </c>
      <c r="C2768" s="4">
        <v>2017</v>
      </c>
      <c r="D2768" s="99">
        <v>8.2135429377770464E-2</v>
      </c>
    </row>
    <row r="2769" spans="1:4" hidden="1">
      <c r="A2769" s="4" t="s">
        <v>34</v>
      </c>
      <c r="B2769" s="4" t="s">
        <v>91</v>
      </c>
      <c r="C2769" s="4">
        <v>2018</v>
      </c>
      <c r="D2769" s="99">
        <v>7.816343443668558E-2</v>
      </c>
    </row>
    <row r="2770" spans="1:4" hidden="1">
      <c r="A2770" s="4" t="s">
        <v>34</v>
      </c>
      <c r="B2770" s="4" t="s">
        <v>91</v>
      </c>
      <c r="C2770" s="4">
        <v>2019</v>
      </c>
      <c r="D2770" s="99">
        <v>8.17431349221064E-2</v>
      </c>
    </row>
    <row r="2771" spans="1:4" hidden="1">
      <c r="A2771" s="4" t="s">
        <v>34</v>
      </c>
      <c r="B2771" s="4" t="s">
        <v>92</v>
      </c>
      <c r="C2771" s="4">
        <v>2014</v>
      </c>
      <c r="D2771" s="99">
        <v>9.4883506546300261E-2</v>
      </c>
    </row>
    <row r="2772" spans="1:4" hidden="1">
      <c r="A2772" s="4" t="s">
        <v>34</v>
      </c>
      <c r="B2772" s="4" t="s">
        <v>92</v>
      </c>
      <c r="C2772" s="4">
        <v>2015</v>
      </c>
      <c r="D2772" s="99">
        <v>0.11987114555440284</v>
      </c>
    </row>
    <row r="2773" spans="1:4" hidden="1">
      <c r="A2773" s="4" t="s">
        <v>34</v>
      </c>
      <c r="B2773" s="4" t="s">
        <v>92</v>
      </c>
      <c r="C2773" s="4">
        <v>2016</v>
      </c>
      <c r="D2773" s="99">
        <v>5.6294254164744061E-2</v>
      </c>
    </row>
    <row r="2774" spans="1:4" hidden="1">
      <c r="A2774" s="4" t="s">
        <v>34</v>
      </c>
      <c r="B2774" s="4" t="s">
        <v>92</v>
      </c>
      <c r="C2774" s="4">
        <v>2017</v>
      </c>
      <c r="D2774" s="99">
        <v>6.9484412093704873E-2</v>
      </c>
    </row>
    <row r="2775" spans="1:4" hidden="1">
      <c r="A2775" s="4" t="s">
        <v>34</v>
      </c>
      <c r="B2775" s="4" t="s">
        <v>92</v>
      </c>
      <c r="C2775" s="4">
        <v>2018</v>
      </c>
      <c r="D2775" s="99">
        <v>7.7541634233752738E-2</v>
      </c>
    </row>
    <row r="2776" spans="1:4" hidden="1">
      <c r="A2776" s="4" t="s">
        <v>34</v>
      </c>
      <c r="B2776" s="4" t="s">
        <v>92</v>
      </c>
      <c r="C2776" s="4">
        <v>2019</v>
      </c>
      <c r="D2776" s="99">
        <v>7.8528960026798544E-2</v>
      </c>
    </row>
    <row r="2777" spans="1:4" hidden="1">
      <c r="A2777" s="4" t="s">
        <v>34</v>
      </c>
      <c r="B2777" s="4" t="s">
        <v>93</v>
      </c>
      <c r="C2777" s="4">
        <v>2014</v>
      </c>
      <c r="D2777" s="99">
        <v>8.1129087543600514E-2</v>
      </c>
    </row>
    <row r="2778" spans="1:4" hidden="1">
      <c r="A2778" s="4" t="s">
        <v>34</v>
      </c>
      <c r="B2778" s="4" t="s">
        <v>93</v>
      </c>
      <c r="C2778" s="4">
        <v>2015</v>
      </c>
      <c r="D2778" s="99">
        <v>9.9955708840763491E-2</v>
      </c>
    </row>
    <row r="2779" spans="1:4" hidden="1">
      <c r="A2779" s="4" t="s">
        <v>34</v>
      </c>
      <c r="B2779" s="4" t="s">
        <v>93</v>
      </c>
      <c r="C2779" s="4">
        <v>2016</v>
      </c>
      <c r="D2779" s="99">
        <v>4.7134666388439835E-2</v>
      </c>
    </row>
    <row r="2780" spans="1:4" hidden="1">
      <c r="A2780" s="4" t="s">
        <v>34</v>
      </c>
      <c r="B2780" s="4" t="s">
        <v>93</v>
      </c>
      <c r="C2780" s="4">
        <v>2017</v>
      </c>
      <c r="D2780" s="99">
        <v>7.1174573279095238E-2</v>
      </c>
    </row>
    <row r="2781" spans="1:4" hidden="1">
      <c r="A2781" s="4" t="s">
        <v>34</v>
      </c>
      <c r="B2781" s="4" t="s">
        <v>93</v>
      </c>
      <c r="C2781" s="4">
        <v>2018</v>
      </c>
      <c r="D2781" s="99">
        <v>5.7710469555768237E-2</v>
      </c>
    </row>
    <row r="2782" spans="1:4" hidden="1">
      <c r="A2782" s="4" t="s">
        <v>34</v>
      </c>
      <c r="B2782" s="4" t="s">
        <v>93</v>
      </c>
      <c r="C2782" s="4">
        <v>2019</v>
      </c>
      <c r="D2782" s="99">
        <v>5.9725354299799117E-2</v>
      </c>
    </row>
    <row r="2783" spans="1:4" hidden="1">
      <c r="A2783" s="4" t="s">
        <v>34</v>
      </c>
      <c r="B2783" s="4" t="s">
        <v>94</v>
      </c>
      <c r="C2783" s="4">
        <v>2014</v>
      </c>
      <c r="D2783" s="98">
        <v>7.1722509292432526E-2</v>
      </c>
    </row>
    <row r="2784" spans="1:4" hidden="1">
      <c r="A2784" s="4" t="s">
        <v>34</v>
      </c>
      <c r="B2784" s="4" t="s">
        <v>94</v>
      </c>
      <c r="C2784" s="4">
        <v>2015</v>
      </c>
      <c r="D2784" s="98">
        <v>9.4610894150923247E-2</v>
      </c>
    </row>
    <row r="2785" spans="1:4" hidden="1">
      <c r="A2785" s="4" t="s">
        <v>34</v>
      </c>
      <c r="B2785" s="4" t="s">
        <v>94</v>
      </c>
      <c r="C2785" s="4">
        <v>2016</v>
      </c>
      <c r="D2785" s="98">
        <v>4.0572665265547973E-2</v>
      </c>
    </row>
    <row r="2786" spans="1:4" hidden="1">
      <c r="A2786" s="4" t="s">
        <v>34</v>
      </c>
      <c r="B2786" s="4" t="s">
        <v>94</v>
      </c>
      <c r="C2786" s="4">
        <v>2017</v>
      </c>
      <c r="D2786" s="98">
        <v>5.865169705407642E-2</v>
      </c>
    </row>
    <row r="2787" spans="1:4" hidden="1">
      <c r="A2787" s="4" t="s">
        <v>34</v>
      </c>
      <c r="B2787" s="4" t="s">
        <v>94</v>
      </c>
      <c r="C2787" s="4">
        <v>2018</v>
      </c>
      <c r="D2787" s="98">
        <v>5.7100465020641707E-2</v>
      </c>
    </row>
    <row r="2788" spans="1:4" hidden="1">
      <c r="A2788" s="4" t="s">
        <v>34</v>
      </c>
      <c r="B2788" s="4" t="s">
        <v>94</v>
      </c>
      <c r="C2788" s="4">
        <v>2019</v>
      </c>
      <c r="D2788" s="98">
        <v>5.6576600663422294E-2</v>
      </c>
    </row>
    <row r="2789" spans="1:4" hidden="1">
      <c r="A2789" s="4" t="s">
        <v>34</v>
      </c>
      <c r="B2789" s="4" t="s">
        <v>95</v>
      </c>
      <c r="C2789" s="4">
        <v>2014</v>
      </c>
      <c r="D2789" s="98">
        <v>445.50384636018919</v>
      </c>
    </row>
    <row r="2790" spans="1:4" hidden="1">
      <c r="A2790" s="4" t="s">
        <v>34</v>
      </c>
      <c r="B2790" s="4" t="s">
        <v>95</v>
      </c>
      <c r="C2790" s="4">
        <v>2015</v>
      </c>
      <c r="D2790" s="98">
        <v>584.27920822056581</v>
      </c>
    </row>
    <row r="2791" spans="1:4" hidden="1">
      <c r="A2791" s="4" t="s">
        <v>34</v>
      </c>
      <c r="B2791" s="4" t="s">
        <v>95</v>
      </c>
      <c r="C2791" s="4">
        <v>2016</v>
      </c>
      <c r="D2791" s="98">
        <v>311.7461250751179</v>
      </c>
    </row>
    <row r="2792" spans="1:4" hidden="1">
      <c r="A2792" s="4" t="s">
        <v>34</v>
      </c>
      <c r="B2792" s="4" t="s">
        <v>95</v>
      </c>
      <c r="C2792" s="4">
        <v>2017</v>
      </c>
      <c r="D2792" s="98">
        <v>418.48781841341571</v>
      </c>
    </row>
    <row r="2793" spans="1:4" hidden="1">
      <c r="A2793" s="4" t="s">
        <v>34</v>
      </c>
      <c r="B2793" s="4" t="s">
        <v>95</v>
      </c>
      <c r="C2793" s="4">
        <v>2018</v>
      </c>
      <c r="D2793" s="98">
        <v>411.7950505515887</v>
      </c>
    </row>
    <row r="2794" spans="1:4" hidden="1">
      <c r="A2794" s="4" t="s">
        <v>34</v>
      </c>
      <c r="B2794" s="4" t="s">
        <v>95</v>
      </c>
      <c r="C2794" s="4">
        <v>2019</v>
      </c>
      <c r="D2794" s="98">
        <v>450.48504732483707</v>
      </c>
    </row>
    <row r="2795" spans="1:4" hidden="1">
      <c r="A2795" s="4" t="s">
        <v>34</v>
      </c>
      <c r="B2795" s="4" t="s">
        <v>96</v>
      </c>
      <c r="C2795" s="4">
        <v>2014</v>
      </c>
      <c r="D2795" s="98">
        <v>404.53252650756053</v>
      </c>
    </row>
    <row r="2796" spans="1:4" hidden="1">
      <c r="A2796" s="4" t="s">
        <v>34</v>
      </c>
      <c r="B2796" s="4" t="s">
        <v>96</v>
      </c>
      <c r="C2796" s="4">
        <v>2015</v>
      </c>
      <c r="D2796" s="98">
        <v>558.78895787223678</v>
      </c>
    </row>
    <row r="2797" spans="1:4" hidden="1">
      <c r="A2797" s="4" t="s">
        <v>34</v>
      </c>
      <c r="B2797" s="4" t="s">
        <v>96</v>
      </c>
      <c r="C2797" s="4">
        <v>2016</v>
      </c>
      <c r="D2797" s="98">
        <v>278.76109416341916</v>
      </c>
    </row>
    <row r="2798" spans="1:4" hidden="1">
      <c r="A2798" s="4" t="s">
        <v>34</v>
      </c>
      <c r="B2798" s="4" t="s">
        <v>96</v>
      </c>
      <c r="C2798" s="4">
        <v>2017</v>
      </c>
      <c r="D2798" s="98">
        <v>354.02968306272987</v>
      </c>
    </row>
    <row r="2799" spans="1:4" hidden="1">
      <c r="A2799" s="4" t="s">
        <v>34</v>
      </c>
      <c r="B2799" s="4" t="s">
        <v>96</v>
      </c>
      <c r="C2799" s="4">
        <v>2018</v>
      </c>
      <c r="D2799" s="98">
        <v>408.51916780865304</v>
      </c>
    </row>
    <row r="2800" spans="1:4" hidden="1">
      <c r="A2800" s="4" t="s">
        <v>34</v>
      </c>
      <c r="B2800" s="4" t="s">
        <v>96</v>
      </c>
      <c r="C2800" s="4">
        <v>2019</v>
      </c>
      <c r="D2800" s="98">
        <v>432.77178331553745</v>
      </c>
    </row>
    <row r="2801" spans="1:4" hidden="1">
      <c r="A2801" s="4" t="s">
        <v>34</v>
      </c>
      <c r="B2801" s="4" t="s">
        <v>97</v>
      </c>
      <c r="C2801" s="4">
        <v>2014</v>
      </c>
      <c r="D2801" s="98">
        <v>353.36609193550748</v>
      </c>
    </row>
    <row r="2802" spans="1:4" hidden="1">
      <c r="A2802" s="4" t="s">
        <v>34</v>
      </c>
      <c r="B2802" s="4" t="s">
        <v>97</v>
      </c>
      <c r="C2802" s="4">
        <v>2015</v>
      </c>
      <c r="D2802" s="98">
        <v>476.70428068141439</v>
      </c>
    </row>
    <row r="2803" spans="1:4" hidden="1">
      <c r="A2803" s="4" t="s">
        <v>34</v>
      </c>
      <c r="B2803" s="4" t="s">
        <v>97</v>
      </c>
      <c r="C2803" s="4">
        <v>2016</v>
      </c>
      <c r="D2803" s="98">
        <v>236.93053364643819</v>
      </c>
    </row>
    <row r="2804" spans="1:4" hidden="1">
      <c r="A2804" s="4" t="s">
        <v>34</v>
      </c>
      <c r="B2804" s="4" t="s">
        <v>97</v>
      </c>
      <c r="C2804" s="4">
        <v>2017</v>
      </c>
      <c r="D2804" s="98">
        <v>366.35196224215099</v>
      </c>
    </row>
    <row r="2805" spans="1:4" hidden="1">
      <c r="A2805" s="4" t="s">
        <v>34</v>
      </c>
      <c r="B2805" s="4" t="s">
        <v>97</v>
      </c>
      <c r="C2805" s="4">
        <v>2018</v>
      </c>
      <c r="D2805" s="98">
        <v>309.92020619197478</v>
      </c>
    </row>
    <row r="2806" spans="1:4" hidden="1">
      <c r="A2806" s="4" t="s">
        <v>34</v>
      </c>
      <c r="B2806" s="4" t="s">
        <v>97</v>
      </c>
      <c r="C2806" s="4">
        <v>2019</v>
      </c>
      <c r="D2806" s="98">
        <v>335.98404033242406</v>
      </c>
    </row>
    <row r="2807" spans="1:4" hidden="1">
      <c r="A2807" s="4" t="s">
        <v>34</v>
      </c>
      <c r="B2807" s="4" t="s">
        <v>98</v>
      </c>
      <c r="C2807" s="4">
        <v>2014</v>
      </c>
      <c r="D2807" s="98">
        <v>312.39477208287877</v>
      </c>
    </row>
    <row r="2808" spans="1:4" hidden="1">
      <c r="A2808" s="4" t="s">
        <v>34</v>
      </c>
      <c r="B2808" s="4" t="s">
        <v>98</v>
      </c>
      <c r="C2808" s="4">
        <v>2015</v>
      </c>
      <c r="D2808" s="98">
        <v>451.21403033308536</v>
      </c>
    </row>
    <row r="2809" spans="1:4" hidden="1">
      <c r="A2809" s="4" t="s">
        <v>34</v>
      </c>
      <c r="B2809" s="4" t="s">
        <v>98</v>
      </c>
      <c r="C2809" s="4">
        <v>2016</v>
      </c>
      <c r="D2809" s="98">
        <v>203.94550273473945</v>
      </c>
    </row>
    <row r="2810" spans="1:4" hidden="1">
      <c r="A2810" s="4" t="s">
        <v>34</v>
      </c>
      <c r="B2810" s="4" t="s">
        <v>98</v>
      </c>
      <c r="C2810" s="4">
        <v>2017</v>
      </c>
      <c r="D2810" s="98">
        <v>301.89382689146521</v>
      </c>
    </row>
    <row r="2811" spans="1:4" hidden="1">
      <c r="A2811" s="4" t="s">
        <v>34</v>
      </c>
      <c r="B2811" s="4" t="s">
        <v>98</v>
      </c>
      <c r="C2811" s="4">
        <v>2018</v>
      </c>
      <c r="D2811" s="98">
        <v>306.64432344903912</v>
      </c>
    </row>
    <row r="2812" spans="1:4" hidden="1">
      <c r="A2812" s="4" t="s">
        <v>34</v>
      </c>
      <c r="B2812" s="4" t="s">
        <v>98</v>
      </c>
      <c r="C2812" s="4">
        <v>2019</v>
      </c>
      <c r="D2812" s="98">
        <v>318.27077632312449</v>
      </c>
    </row>
    <row r="2813" spans="1:4" hidden="1">
      <c r="A2813" s="4" t="s">
        <v>35</v>
      </c>
      <c r="B2813" s="4" t="s">
        <v>91</v>
      </c>
      <c r="C2813" s="4">
        <v>2014</v>
      </c>
      <c r="D2813" s="99">
        <v>9.3689297316794526E-2</v>
      </c>
    </row>
    <row r="2814" spans="1:4" hidden="1">
      <c r="A2814" s="4" t="s">
        <v>35</v>
      </c>
      <c r="B2814" s="4" t="s">
        <v>91</v>
      </c>
      <c r="C2814" s="4">
        <v>2015</v>
      </c>
      <c r="D2814" s="99">
        <v>0.10628844621971519</v>
      </c>
    </row>
    <row r="2815" spans="1:4" hidden="1">
      <c r="A2815" s="4" t="s">
        <v>35</v>
      </c>
      <c r="B2815" s="4" t="s">
        <v>91</v>
      </c>
      <c r="C2815" s="4">
        <v>2016</v>
      </c>
      <c r="D2815" s="99">
        <v>7.3203331448275177E-2</v>
      </c>
    </row>
    <row r="2816" spans="1:4" hidden="1">
      <c r="A2816" s="4" t="s">
        <v>35</v>
      </c>
      <c r="B2816" s="4" t="s">
        <v>91</v>
      </c>
      <c r="C2816" s="4">
        <v>2017</v>
      </c>
      <c r="D2816" s="99">
        <v>6.7331762053658165E-2</v>
      </c>
    </row>
    <row r="2817" spans="1:4" hidden="1">
      <c r="A2817" s="4" t="s">
        <v>35</v>
      </c>
      <c r="B2817" s="4" t="s">
        <v>91</v>
      </c>
      <c r="C2817" s="4">
        <v>2018</v>
      </c>
      <c r="D2817" s="99">
        <v>8.1858619783613445E-2</v>
      </c>
    </row>
    <row r="2818" spans="1:4" hidden="1">
      <c r="A2818" s="4" t="s">
        <v>35</v>
      </c>
      <c r="B2818" s="4" t="s">
        <v>91</v>
      </c>
      <c r="C2818" s="4">
        <v>2019</v>
      </c>
      <c r="D2818" s="99">
        <v>7.6689542112002088E-2</v>
      </c>
    </row>
    <row r="2819" spans="1:4" hidden="1">
      <c r="A2819" s="4" t="s">
        <v>35</v>
      </c>
      <c r="B2819" s="4" t="s">
        <v>92</v>
      </c>
      <c r="C2819" s="4">
        <v>2014</v>
      </c>
      <c r="D2819" s="99">
        <v>9.802150674402621E-2</v>
      </c>
    </row>
    <row r="2820" spans="1:4" hidden="1">
      <c r="A2820" s="4" t="s">
        <v>35</v>
      </c>
      <c r="B2820" s="4" t="s">
        <v>92</v>
      </c>
      <c r="C2820" s="4">
        <v>2015</v>
      </c>
      <c r="D2820" s="99">
        <v>0.10983845959084058</v>
      </c>
    </row>
    <row r="2821" spans="1:4" hidden="1">
      <c r="A2821" s="4" t="s">
        <v>35</v>
      </c>
      <c r="B2821" s="4" t="s">
        <v>92</v>
      </c>
      <c r="C2821" s="4">
        <v>2016</v>
      </c>
      <c r="D2821" s="99">
        <v>7.5593177315548571E-2</v>
      </c>
    </row>
    <row r="2822" spans="1:4" hidden="1">
      <c r="A2822" s="4" t="s">
        <v>35</v>
      </c>
      <c r="B2822" s="4" t="s">
        <v>92</v>
      </c>
      <c r="C2822" s="4">
        <v>2017</v>
      </c>
      <c r="D2822" s="99">
        <v>6.8811417642593631E-2</v>
      </c>
    </row>
    <row r="2823" spans="1:4" hidden="1">
      <c r="A2823" s="4" t="s">
        <v>35</v>
      </c>
      <c r="B2823" s="4" t="s">
        <v>92</v>
      </c>
      <c r="C2823" s="4">
        <v>2018</v>
      </c>
      <c r="D2823" s="99">
        <v>8.0578684538751652E-2</v>
      </c>
    </row>
    <row r="2824" spans="1:4" hidden="1">
      <c r="A2824" s="4" t="s">
        <v>35</v>
      </c>
      <c r="B2824" s="4" t="s">
        <v>92</v>
      </c>
      <c r="C2824" s="4">
        <v>2019</v>
      </c>
      <c r="D2824" s="99">
        <v>7.6845850061355192E-2</v>
      </c>
    </row>
    <row r="2825" spans="1:4" hidden="1">
      <c r="A2825" s="4" t="s">
        <v>35</v>
      </c>
      <c r="B2825" s="4" t="s">
        <v>93</v>
      </c>
      <c r="C2825" s="4">
        <v>2014</v>
      </c>
      <c r="D2825" s="99">
        <v>7.0553562181243271E-2</v>
      </c>
    </row>
    <row r="2826" spans="1:4" hidden="1">
      <c r="A2826" s="4" t="s">
        <v>35</v>
      </c>
      <c r="B2826" s="4" t="s">
        <v>93</v>
      </c>
      <c r="C2826" s="4">
        <v>2015</v>
      </c>
      <c r="D2826" s="99">
        <v>8.1334571492957836E-2</v>
      </c>
    </row>
    <row r="2827" spans="1:4" hidden="1">
      <c r="A2827" s="4" t="s">
        <v>35</v>
      </c>
      <c r="B2827" s="4" t="s">
        <v>93</v>
      </c>
      <c r="C2827" s="4">
        <v>2016</v>
      </c>
      <c r="D2827" s="99">
        <v>5.7230072561603278E-2</v>
      </c>
    </row>
    <row r="2828" spans="1:4" hidden="1">
      <c r="A2828" s="4" t="s">
        <v>35</v>
      </c>
      <c r="B2828" s="4" t="s">
        <v>93</v>
      </c>
      <c r="C2828" s="4">
        <v>2017</v>
      </c>
      <c r="D2828" s="99">
        <v>5.6520851019960211E-2</v>
      </c>
    </row>
    <row r="2829" spans="1:4" hidden="1">
      <c r="A2829" s="4" t="s">
        <v>35</v>
      </c>
      <c r="B2829" s="4" t="s">
        <v>93</v>
      </c>
      <c r="C2829" s="4">
        <v>2018</v>
      </c>
      <c r="D2829" s="99">
        <v>6.1335556535681193E-2</v>
      </c>
    </row>
    <row r="2830" spans="1:4" hidden="1">
      <c r="A2830" s="4" t="s">
        <v>35</v>
      </c>
      <c r="B2830" s="4" t="s">
        <v>93</v>
      </c>
      <c r="C2830" s="4">
        <v>2019</v>
      </c>
      <c r="D2830" s="99">
        <v>5.4774622228307542E-2</v>
      </c>
    </row>
    <row r="2831" spans="1:4" hidden="1">
      <c r="A2831" s="4" t="s">
        <v>35</v>
      </c>
      <c r="B2831" s="4" t="s">
        <v>94</v>
      </c>
      <c r="C2831" s="4">
        <v>2014</v>
      </c>
      <c r="D2831" s="99">
        <v>7.479412871674504E-2</v>
      </c>
    </row>
    <row r="2832" spans="1:4" hidden="1">
      <c r="A2832" s="4" t="s">
        <v>35</v>
      </c>
      <c r="B2832" s="4" t="s">
        <v>94</v>
      </c>
      <c r="C2832" s="4">
        <v>2015</v>
      </c>
      <c r="D2832" s="99">
        <v>8.4804509374508993E-2</v>
      </c>
    </row>
    <row r="2833" spans="1:4" hidden="1">
      <c r="A2833" s="4" t="s">
        <v>35</v>
      </c>
      <c r="B2833" s="4" t="s">
        <v>94</v>
      </c>
      <c r="C2833" s="4">
        <v>2016</v>
      </c>
      <c r="D2833" s="99">
        <v>5.9584348629921909E-2</v>
      </c>
    </row>
    <row r="2834" spans="1:4" hidden="1">
      <c r="A2834" s="4" t="s">
        <v>35</v>
      </c>
      <c r="B2834" s="4" t="s">
        <v>94</v>
      </c>
      <c r="C2834" s="4">
        <v>2017</v>
      </c>
      <c r="D2834" s="99">
        <v>5.7985519305508659E-2</v>
      </c>
    </row>
    <row r="2835" spans="1:4" hidden="1">
      <c r="A2835" s="4" t="s">
        <v>35</v>
      </c>
      <c r="B2835" s="4" t="s">
        <v>94</v>
      </c>
      <c r="C2835" s="4">
        <v>2018</v>
      </c>
      <c r="D2835" s="99">
        <v>6.0079901905220584E-2</v>
      </c>
    </row>
    <row r="2836" spans="1:4" hidden="1">
      <c r="A2836" s="4" t="s">
        <v>35</v>
      </c>
      <c r="B2836" s="4" t="s">
        <v>94</v>
      </c>
      <c r="C2836" s="4">
        <v>2019</v>
      </c>
      <c r="D2836" s="99">
        <v>5.4927748688426023E-2</v>
      </c>
    </row>
    <row r="2837" spans="1:4" hidden="1">
      <c r="A2837" s="4" t="s">
        <v>35</v>
      </c>
      <c r="B2837" s="4" t="s">
        <v>95</v>
      </c>
      <c r="C2837" s="4">
        <v>2014</v>
      </c>
      <c r="D2837" s="99">
        <v>459.20785907571093</v>
      </c>
    </row>
    <row r="2838" spans="1:4" hidden="1">
      <c r="A2838" s="4" t="s">
        <v>35</v>
      </c>
      <c r="B2838" s="4" t="s">
        <v>95</v>
      </c>
      <c r="C2838" s="4">
        <v>2015</v>
      </c>
      <c r="D2838" s="99">
        <v>551.57981181706521</v>
      </c>
    </row>
    <row r="2839" spans="1:4" hidden="1">
      <c r="A2839" s="4" t="s">
        <v>35</v>
      </c>
      <c r="B2839" s="4" t="s">
        <v>95</v>
      </c>
      <c r="C2839" s="4">
        <v>2016</v>
      </c>
      <c r="D2839" s="99">
        <v>394.19270887856783</v>
      </c>
    </row>
    <row r="2840" spans="1:4" hidden="1">
      <c r="A2840" s="4" t="s">
        <v>35</v>
      </c>
      <c r="B2840" s="4" t="s">
        <v>95</v>
      </c>
      <c r="C2840" s="4">
        <v>2017</v>
      </c>
      <c r="D2840" s="99">
        <v>370.9488632490457</v>
      </c>
    </row>
    <row r="2841" spans="1:4" hidden="1">
      <c r="A2841" s="4" t="s">
        <v>35</v>
      </c>
      <c r="B2841" s="4" t="s">
        <v>95</v>
      </c>
      <c r="C2841" s="4">
        <v>2018</v>
      </c>
      <c r="D2841" s="99">
        <v>450.28456451897597</v>
      </c>
    </row>
    <row r="2842" spans="1:4" hidden="1">
      <c r="A2842" s="4" t="s">
        <v>35</v>
      </c>
      <c r="B2842" s="4" t="s">
        <v>95</v>
      </c>
      <c r="C2842" s="4">
        <v>2019</v>
      </c>
      <c r="D2842" s="99">
        <v>426.14364521148786</v>
      </c>
    </row>
    <row r="2843" spans="1:4" hidden="1">
      <c r="A2843" s="4" t="s">
        <v>35</v>
      </c>
      <c r="B2843" s="4" t="s">
        <v>96</v>
      </c>
      <c r="C2843" s="4">
        <v>2014</v>
      </c>
      <c r="D2843" s="98">
        <v>480.44171046665372</v>
      </c>
    </row>
    <row r="2844" spans="1:4" hidden="1">
      <c r="A2844" s="4" t="s">
        <v>35</v>
      </c>
      <c r="B2844" s="4" t="s">
        <v>96</v>
      </c>
      <c r="C2844" s="4">
        <v>2015</v>
      </c>
      <c r="D2844" s="98">
        <v>570.00246994065537</v>
      </c>
    </row>
    <row r="2845" spans="1:4" hidden="1">
      <c r="A2845" s="4" t="s">
        <v>35</v>
      </c>
      <c r="B2845" s="4" t="s">
        <v>96</v>
      </c>
      <c r="C2845" s="4">
        <v>2016</v>
      </c>
      <c r="D2845" s="98">
        <v>407.0617928066456</v>
      </c>
    </row>
    <row r="2846" spans="1:4" hidden="1">
      <c r="A2846" s="4" t="s">
        <v>35</v>
      </c>
      <c r="B2846" s="4" t="s">
        <v>96</v>
      </c>
      <c r="C2846" s="4">
        <v>2017</v>
      </c>
      <c r="D2846" s="98">
        <v>379.1006855387742</v>
      </c>
    </row>
    <row r="2847" spans="1:4" hidden="1">
      <c r="A2847" s="4" t="s">
        <v>35</v>
      </c>
      <c r="B2847" s="4" t="s">
        <v>96</v>
      </c>
      <c r="C2847" s="4">
        <v>2018</v>
      </c>
      <c r="D2847" s="98">
        <v>443.24394881022624</v>
      </c>
    </row>
    <row r="2848" spans="1:4" hidden="1">
      <c r="A2848" s="4" t="s">
        <v>35</v>
      </c>
      <c r="B2848" s="4" t="s">
        <v>96</v>
      </c>
      <c r="C2848" s="4">
        <v>2019</v>
      </c>
      <c r="D2848" s="98">
        <v>427.01220743625095</v>
      </c>
    </row>
    <row r="2849" spans="1:4" hidden="1">
      <c r="A2849" s="4" t="s">
        <v>35</v>
      </c>
      <c r="B2849" s="4" t="s">
        <v>97</v>
      </c>
      <c r="C2849" s="4">
        <v>2014</v>
      </c>
      <c r="D2849" s="98">
        <v>353.2838930638066</v>
      </c>
    </row>
    <row r="2850" spans="1:4" hidden="1">
      <c r="A2850" s="4" t="s">
        <v>35</v>
      </c>
      <c r="B2850" s="4" t="s">
        <v>97</v>
      </c>
      <c r="C2850" s="4">
        <v>2015</v>
      </c>
      <c r="D2850" s="98">
        <v>431.82300530799188</v>
      </c>
    </row>
    <row r="2851" spans="1:4" hidden="1">
      <c r="A2851" s="4" t="s">
        <v>35</v>
      </c>
      <c r="B2851" s="4" t="s">
        <v>97</v>
      </c>
      <c r="C2851" s="4">
        <v>2016</v>
      </c>
      <c r="D2851" s="98">
        <v>312.83442792299445</v>
      </c>
    </row>
    <row r="2852" spans="1:4" hidden="1">
      <c r="A2852" s="4" t="s">
        <v>35</v>
      </c>
      <c r="B2852" s="4" t="s">
        <v>97</v>
      </c>
      <c r="C2852" s="4">
        <v>2017</v>
      </c>
      <c r="D2852" s="98">
        <v>314.57493667681092</v>
      </c>
    </row>
    <row r="2853" spans="1:4" hidden="1">
      <c r="A2853" s="4" t="s">
        <v>35</v>
      </c>
      <c r="B2853" s="4" t="s">
        <v>97</v>
      </c>
      <c r="C2853" s="4">
        <v>2018</v>
      </c>
      <c r="D2853" s="98">
        <v>343.91629065359467</v>
      </c>
    </row>
    <row r="2854" spans="1:4" hidden="1">
      <c r="A2854" s="4" t="s">
        <v>35</v>
      </c>
      <c r="B2854" s="4" t="s">
        <v>97</v>
      </c>
      <c r="C2854" s="4">
        <v>2019</v>
      </c>
      <c r="D2854" s="98">
        <v>310.69201042305531</v>
      </c>
    </row>
    <row r="2855" spans="1:4" hidden="1">
      <c r="A2855" s="4" t="s">
        <v>35</v>
      </c>
      <c r="B2855" s="4" t="s">
        <v>98</v>
      </c>
      <c r="C2855" s="4">
        <v>2014</v>
      </c>
      <c r="D2855" s="98">
        <v>374.51774445474939</v>
      </c>
    </row>
    <row r="2856" spans="1:4" hidden="1">
      <c r="A2856" s="4" t="s">
        <v>35</v>
      </c>
      <c r="B2856" s="4" t="s">
        <v>98</v>
      </c>
      <c r="C2856" s="4">
        <v>2015</v>
      </c>
      <c r="D2856" s="98">
        <v>450.24566343158205</v>
      </c>
    </row>
    <row r="2857" spans="1:4" hidden="1">
      <c r="A2857" s="4" t="s">
        <v>35</v>
      </c>
      <c r="B2857" s="4" t="s">
        <v>98</v>
      </c>
      <c r="C2857" s="4">
        <v>2016</v>
      </c>
      <c r="D2857" s="98">
        <v>325.70351185107222</v>
      </c>
    </row>
    <row r="2858" spans="1:4" hidden="1">
      <c r="A2858" s="4" t="s">
        <v>35</v>
      </c>
      <c r="B2858" s="4" t="s">
        <v>98</v>
      </c>
      <c r="C2858" s="4">
        <v>2017</v>
      </c>
      <c r="D2858" s="98">
        <v>322.72675896653942</v>
      </c>
    </row>
    <row r="2859" spans="1:4" hidden="1">
      <c r="A2859" s="4" t="s">
        <v>35</v>
      </c>
      <c r="B2859" s="4" t="s">
        <v>98</v>
      </c>
      <c r="C2859" s="4">
        <v>2018</v>
      </c>
      <c r="D2859" s="98">
        <v>336.875674944845</v>
      </c>
    </row>
    <row r="2860" spans="1:4" hidden="1">
      <c r="A2860" s="4" t="s">
        <v>35</v>
      </c>
      <c r="B2860" s="4" t="s">
        <v>98</v>
      </c>
      <c r="C2860" s="4">
        <v>2019</v>
      </c>
      <c r="D2860" s="98">
        <v>311.56057264781839</v>
      </c>
    </row>
    <row r="2861" spans="1:4" hidden="1">
      <c r="A2861" s="4" t="s">
        <v>41</v>
      </c>
      <c r="B2861" s="4" t="s">
        <v>91</v>
      </c>
      <c r="C2861" s="4">
        <v>2014</v>
      </c>
      <c r="D2861" s="98">
        <v>0.11678285307941466</v>
      </c>
    </row>
    <row r="2862" spans="1:4" hidden="1">
      <c r="A2862" s="4" t="s">
        <v>41</v>
      </c>
      <c r="B2862" s="4" t="s">
        <v>91</v>
      </c>
      <c r="C2862" s="4">
        <v>2015</v>
      </c>
      <c r="D2862" s="98">
        <v>0.12920633756763211</v>
      </c>
    </row>
    <row r="2863" spans="1:4" hidden="1">
      <c r="A2863" s="4" t="s">
        <v>41</v>
      </c>
      <c r="B2863" s="4" t="s">
        <v>91</v>
      </c>
      <c r="C2863" s="4">
        <v>2016</v>
      </c>
      <c r="D2863" s="98">
        <v>9.5272072366573396E-2</v>
      </c>
    </row>
    <row r="2864" spans="1:4" hidden="1">
      <c r="A2864" s="4" t="s">
        <v>41</v>
      </c>
      <c r="B2864" s="4" t="s">
        <v>91</v>
      </c>
      <c r="C2864" s="4">
        <v>2017</v>
      </c>
      <c r="D2864" s="98">
        <v>0.10152989202732421</v>
      </c>
    </row>
    <row r="2865" spans="1:4" hidden="1">
      <c r="A2865" s="4" t="s">
        <v>41</v>
      </c>
      <c r="B2865" s="4" t="s">
        <v>91</v>
      </c>
      <c r="C2865" s="4">
        <v>2018</v>
      </c>
      <c r="D2865" s="98">
        <v>8.8755263723784464E-2</v>
      </c>
    </row>
    <row r="2866" spans="1:4" hidden="1">
      <c r="A2866" s="4" t="s">
        <v>41</v>
      </c>
      <c r="B2866" s="4" t="s">
        <v>91</v>
      </c>
      <c r="C2866" s="4">
        <v>2019</v>
      </c>
      <c r="D2866" s="98">
        <v>7.2916457565994325E-2</v>
      </c>
    </row>
    <row r="2867" spans="1:4" hidden="1">
      <c r="A2867" s="4" t="s">
        <v>41</v>
      </c>
      <c r="B2867" s="4" t="s">
        <v>92</v>
      </c>
      <c r="C2867" s="4">
        <v>2014</v>
      </c>
      <c r="D2867" s="98">
        <v>9.5994427916960529E-2</v>
      </c>
    </row>
    <row r="2868" spans="1:4" hidden="1">
      <c r="A2868" s="4" t="s">
        <v>41</v>
      </c>
      <c r="B2868" s="4" t="s">
        <v>92</v>
      </c>
      <c r="C2868" s="4">
        <v>2015</v>
      </c>
      <c r="D2868" s="98">
        <v>0.11508939558606474</v>
      </c>
    </row>
    <row r="2869" spans="1:4" hidden="1">
      <c r="A2869" s="4" t="s">
        <v>41</v>
      </c>
      <c r="B2869" s="4" t="s">
        <v>92</v>
      </c>
      <c r="C2869" s="4">
        <v>2016</v>
      </c>
      <c r="D2869" s="98">
        <v>8.264413323409342E-2</v>
      </c>
    </row>
    <row r="2870" spans="1:4" hidden="1">
      <c r="A2870" s="4" t="s">
        <v>41</v>
      </c>
      <c r="B2870" s="4" t="s">
        <v>92</v>
      </c>
      <c r="C2870" s="4">
        <v>2017</v>
      </c>
      <c r="D2870" s="98">
        <v>9.3684536091737908E-2</v>
      </c>
    </row>
    <row r="2871" spans="1:4" hidden="1">
      <c r="A2871" s="4" t="s">
        <v>41</v>
      </c>
      <c r="B2871" s="4" t="s">
        <v>92</v>
      </c>
      <c r="C2871" s="4">
        <v>2018</v>
      </c>
      <c r="D2871" s="98">
        <v>9.1446670976586861E-2</v>
      </c>
    </row>
    <row r="2872" spans="1:4" hidden="1">
      <c r="A2872" s="4" t="s">
        <v>41</v>
      </c>
      <c r="B2872" s="4" t="s">
        <v>92</v>
      </c>
      <c r="C2872" s="4">
        <v>2019</v>
      </c>
      <c r="D2872" s="98">
        <v>6.7133123077719667E-2</v>
      </c>
    </row>
    <row r="2873" spans="1:4" hidden="1">
      <c r="A2873" s="4" t="s">
        <v>41</v>
      </c>
      <c r="B2873" s="4" t="s">
        <v>93</v>
      </c>
      <c r="C2873" s="4">
        <v>2014</v>
      </c>
      <c r="D2873" s="98">
        <v>9.3158600418115592E-2</v>
      </c>
    </row>
    <row r="2874" spans="1:4" hidden="1">
      <c r="A2874" s="4" t="s">
        <v>41</v>
      </c>
      <c r="B2874" s="4" t="s">
        <v>93</v>
      </c>
      <c r="C2874" s="4">
        <v>2015</v>
      </c>
      <c r="D2874" s="98">
        <v>0.10373551792325263</v>
      </c>
    </row>
    <row r="2875" spans="1:4" hidden="1">
      <c r="A2875" s="4" t="s">
        <v>41</v>
      </c>
      <c r="B2875" s="4" t="s">
        <v>93</v>
      </c>
      <c r="C2875" s="4">
        <v>2016</v>
      </c>
      <c r="D2875" s="98">
        <v>7.9045819442626647E-2</v>
      </c>
    </row>
    <row r="2876" spans="1:4" hidden="1">
      <c r="A2876" s="4" t="s">
        <v>41</v>
      </c>
      <c r="B2876" s="4" t="s">
        <v>93</v>
      </c>
      <c r="C2876" s="4">
        <v>2017</v>
      </c>
      <c r="D2876" s="98">
        <v>9.0372591095181948E-2</v>
      </c>
    </row>
    <row r="2877" spans="1:4" hidden="1">
      <c r="A2877" s="4" t="s">
        <v>41</v>
      </c>
      <c r="B2877" s="4" t="s">
        <v>93</v>
      </c>
      <c r="C2877" s="4">
        <v>2018</v>
      </c>
      <c r="D2877" s="98">
        <v>6.8101369832000699E-2</v>
      </c>
    </row>
    <row r="2878" spans="1:4" hidden="1">
      <c r="A2878" s="4" t="s">
        <v>41</v>
      </c>
      <c r="B2878" s="4" t="s">
        <v>93</v>
      </c>
      <c r="C2878" s="4">
        <v>2019</v>
      </c>
      <c r="D2878" s="98">
        <v>5.1078334978368965E-2</v>
      </c>
    </row>
    <row r="2879" spans="1:4" hidden="1">
      <c r="A2879" s="4" t="s">
        <v>41</v>
      </c>
      <c r="B2879" s="4" t="s">
        <v>94</v>
      </c>
      <c r="C2879" s="4">
        <v>2014</v>
      </c>
      <c r="D2879" s="98">
        <v>7.2809930403328824E-2</v>
      </c>
    </row>
    <row r="2880" spans="1:4" hidden="1">
      <c r="A2880" s="4" t="s">
        <v>41</v>
      </c>
      <c r="B2880" s="4" t="s">
        <v>94</v>
      </c>
      <c r="C2880" s="4">
        <v>2015</v>
      </c>
      <c r="D2880" s="98">
        <v>8.9937003204427352E-2</v>
      </c>
    </row>
    <row r="2881" spans="1:4" hidden="1">
      <c r="A2881" s="4" t="s">
        <v>41</v>
      </c>
      <c r="B2881" s="4" t="s">
        <v>94</v>
      </c>
      <c r="C2881" s="4">
        <v>2016</v>
      </c>
      <c r="D2881" s="98">
        <v>6.6604960889887085E-2</v>
      </c>
    </row>
    <row r="2882" spans="1:4" hidden="1">
      <c r="A2882" s="4" t="s">
        <v>41</v>
      </c>
      <c r="B2882" s="4" t="s">
        <v>94</v>
      </c>
      <c r="C2882" s="4">
        <v>2017</v>
      </c>
      <c r="D2882" s="98">
        <v>8.2606700090803287E-2</v>
      </c>
    </row>
    <row r="2883" spans="1:4" hidden="1">
      <c r="A2883" s="4" t="s">
        <v>41</v>
      </c>
      <c r="B2883" s="4" t="s">
        <v>94</v>
      </c>
      <c r="C2883" s="4">
        <v>2018</v>
      </c>
      <c r="D2883" s="98">
        <v>7.0741720578652356E-2</v>
      </c>
    </row>
    <row r="2884" spans="1:4" hidden="1">
      <c r="A2884" s="4" t="s">
        <v>41</v>
      </c>
      <c r="B2884" s="4" t="s">
        <v>94</v>
      </c>
      <c r="C2884" s="4">
        <v>2019</v>
      </c>
      <c r="D2884" s="98">
        <v>4.5412714377908732E-2</v>
      </c>
    </row>
    <row r="2885" spans="1:4" hidden="1">
      <c r="A2885" s="4" t="s">
        <v>41</v>
      </c>
      <c r="B2885" s="4" t="s">
        <v>95</v>
      </c>
      <c r="C2885" s="4">
        <v>2014</v>
      </c>
      <c r="D2885" s="98">
        <v>378.9368860734574</v>
      </c>
    </row>
    <row r="2886" spans="1:4" hidden="1">
      <c r="A2886" s="4" t="s">
        <v>41</v>
      </c>
      <c r="B2886" s="4" t="s">
        <v>95</v>
      </c>
      <c r="C2886" s="4">
        <v>2015</v>
      </c>
      <c r="D2886" s="98">
        <v>448.44717258025389</v>
      </c>
    </row>
    <row r="2887" spans="1:4" hidden="1">
      <c r="A2887" s="4" t="s">
        <v>41</v>
      </c>
      <c r="B2887" s="4" t="s">
        <v>95</v>
      </c>
      <c r="C2887" s="4">
        <v>2016</v>
      </c>
      <c r="D2887" s="98">
        <v>345.36855282762269</v>
      </c>
    </row>
    <row r="2888" spans="1:4" hidden="1">
      <c r="A2888" s="4" t="s">
        <v>41</v>
      </c>
      <c r="B2888" s="4" t="s">
        <v>95</v>
      </c>
      <c r="C2888" s="4">
        <v>2017</v>
      </c>
      <c r="D2888" s="98">
        <v>375.41941479691349</v>
      </c>
    </row>
    <row r="2889" spans="1:4" hidden="1">
      <c r="A2889" s="4" t="s">
        <v>41</v>
      </c>
      <c r="B2889" s="4" t="s">
        <v>95</v>
      </c>
      <c r="C2889" s="4">
        <v>2018</v>
      </c>
      <c r="D2889" s="98">
        <v>338.96433472414282</v>
      </c>
    </row>
    <row r="2890" spans="1:4" hidden="1">
      <c r="A2890" s="4" t="s">
        <v>41</v>
      </c>
      <c r="B2890" s="4" t="s">
        <v>95</v>
      </c>
      <c r="C2890" s="4">
        <v>2019</v>
      </c>
      <c r="D2890" s="98">
        <v>287.00795117304193</v>
      </c>
    </row>
    <row r="2891" spans="1:4" hidden="1">
      <c r="A2891" s="4" t="s">
        <v>41</v>
      </c>
      <c r="B2891" s="4" t="s">
        <v>96</v>
      </c>
      <c r="C2891" s="4">
        <v>2014</v>
      </c>
      <c r="D2891" s="98">
        <v>311.4826246839483</v>
      </c>
    </row>
    <row r="2892" spans="1:4" hidden="1">
      <c r="A2892" s="4" t="s">
        <v>41</v>
      </c>
      <c r="B2892" s="4" t="s">
        <v>96</v>
      </c>
      <c r="C2892" s="4">
        <v>2015</v>
      </c>
      <c r="D2892" s="98">
        <v>399.45032895561661</v>
      </c>
    </row>
    <row r="2893" spans="1:4" hidden="1">
      <c r="A2893" s="4" t="s">
        <v>41</v>
      </c>
      <c r="B2893" s="4" t="s">
        <v>96</v>
      </c>
      <c r="C2893" s="4">
        <v>2016</v>
      </c>
      <c r="D2893" s="98">
        <v>299.59130714539174</v>
      </c>
    </row>
    <row r="2894" spans="1:4" hidden="1">
      <c r="A2894" s="4" t="s">
        <v>41</v>
      </c>
      <c r="B2894" s="4" t="s">
        <v>96</v>
      </c>
      <c r="C2894" s="4">
        <v>2017</v>
      </c>
      <c r="D2894" s="98">
        <v>346.41023458997853</v>
      </c>
    </row>
    <row r="2895" spans="1:4" hidden="1">
      <c r="A2895" s="4" t="s">
        <v>41</v>
      </c>
      <c r="B2895" s="4" t="s">
        <v>96</v>
      </c>
      <c r="C2895" s="4">
        <v>2018</v>
      </c>
      <c r="D2895" s="98">
        <v>349.24306108517351</v>
      </c>
    </row>
    <row r="2896" spans="1:4" hidden="1">
      <c r="A2896" s="4" t="s">
        <v>41</v>
      </c>
      <c r="B2896" s="4" t="s">
        <v>96</v>
      </c>
      <c r="C2896" s="4">
        <v>2019</v>
      </c>
      <c r="D2896" s="98">
        <v>264.24405070618479</v>
      </c>
    </row>
    <row r="2897" spans="1:4" hidden="1">
      <c r="A2897" s="4" t="s">
        <v>41</v>
      </c>
      <c r="B2897" s="4" t="s">
        <v>97</v>
      </c>
      <c r="C2897" s="4">
        <v>2014</v>
      </c>
      <c r="D2897" s="98">
        <v>308.81352829045096</v>
      </c>
    </row>
    <row r="2898" spans="1:4" hidden="1">
      <c r="A2898" s="4" t="s">
        <v>41</v>
      </c>
      <c r="B2898" s="4" t="s">
        <v>97</v>
      </c>
      <c r="C2898" s="4">
        <v>2015</v>
      </c>
      <c r="D2898" s="98">
        <v>368.35217801174173</v>
      </c>
    </row>
    <row r="2899" spans="1:4" hidden="1">
      <c r="A2899" s="4" t="s">
        <v>41</v>
      </c>
      <c r="B2899" s="4" t="s">
        <v>97</v>
      </c>
      <c r="C2899" s="4">
        <v>2016</v>
      </c>
      <c r="D2899" s="98">
        <v>290.8561239112849</v>
      </c>
    </row>
    <row r="2900" spans="1:4" hidden="1">
      <c r="A2900" s="4" t="s">
        <v>41</v>
      </c>
      <c r="B2900" s="4" t="s">
        <v>97</v>
      </c>
      <c r="C2900" s="4">
        <v>2017</v>
      </c>
      <c r="D2900" s="98">
        <v>337.58325726817668</v>
      </c>
    </row>
    <row r="2901" spans="1:4" hidden="1">
      <c r="A2901" s="4" t="s">
        <v>41</v>
      </c>
      <c r="B2901" s="4" t="s">
        <v>97</v>
      </c>
      <c r="C2901" s="4">
        <v>2018</v>
      </c>
      <c r="D2901" s="98">
        <v>265.11452927312064</v>
      </c>
    </row>
    <row r="2902" spans="1:4" hidden="1">
      <c r="A2902" s="4" t="s">
        <v>41</v>
      </c>
      <c r="B2902" s="4" t="s">
        <v>97</v>
      </c>
      <c r="C2902" s="4">
        <v>2019</v>
      </c>
      <c r="D2902" s="98">
        <v>205.2276732695311</v>
      </c>
    </row>
    <row r="2903" spans="1:4" hidden="1">
      <c r="A2903" s="4" t="s">
        <v>41</v>
      </c>
      <c r="B2903" s="4" t="s">
        <v>98</v>
      </c>
      <c r="C2903" s="4">
        <v>2014</v>
      </c>
      <c r="D2903" s="98">
        <v>241.3592669009418</v>
      </c>
    </row>
    <row r="2904" spans="1:4" hidden="1">
      <c r="A2904" s="4" t="s">
        <v>41</v>
      </c>
      <c r="B2904" s="4" t="s">
        <v>98</v>
      </c>
      <c r="C2904" s="4">
        <v>2015</v>
      </c>
      <c r="D2904" s="98">
        <v>319.35533438710451</v>
      </c>
    </row>
    <row r="2905" spans="1:4" hidden="1">
      <c r="A2905" s="4" t="s">
        <v>41</v>
      </c>
      <c r="B2905" s="4" t="s">
        <v>98</v>
      </c>
      <c r="C2905" s="4">
        <v>2016</v>
      </c>
      <c r="D2905" s="98">
        <v>245.07887822905394</v>
      </c>
    </row>
    <row r="2906" spans="1:4" hidden="1">
      <c r="A2906" s="4" t="s">
        <v>41</v>
      </c>
      <c r="B2906" s="4" t="s">
        <v>98</v>
      </c>
      <c r="C2906" s="4">
        <v>2017</v>
      </c>
      <c r="D2906" s="98">
        <v>308.57407706124172</v>
      </c>
    </row>
    <row r="2907" spans="1:4" hidden="1">
      <c r="A2907" s="4" t="s">
        <v>41</v>
      </c>
      <c r="B2907" s="4" t="s">
        <v>98</v>
      </c>
      <c r="C2907" s="4">
        <v>2018</v>
      </c>
      <c r="D2907" s="98">
        <v>275.39325563415133</v>
      </c>
    </row>
    <row r="2908" spans="1:4" hidden="1">
      <c r="A2908" s="4" t="s">
        <v>41</v>
      </c>
      <c r="B2908" s="4" t="s">
        <v>98</v>
      </c>
      <c r="C2908" s="4">
        <v>2019</v>
      </c>
      <c r="D2908" s="98">
        <v>182.46377280267396</v>
      </c>
    </row>
    <row r="2909" spans="1:4" hidden="1">
      <c r="A2909" s="4" t="s">
        <v>42</v>
      </c>
      <c r="B2909" s="4" t="s">
        <v>91</v>
      </c>
      <c r="C2909" s="4">
        <v>2014</v>
      </c>
      <c r="D2909" s="98">
        <v>0.11406254523736913</v>
      </c>
    </row>
    <row r="2910" spans="1:4" hidden="1">
      <c r="A2910" s="4" t="s">
        <v>42</v>
      </c>
      <c r="B2910" s="4" t="s">
        <v>91</v>
      </c>
      <c r="C2910" s="4">
        <v>2015</v>
      </c>
      <c r="D2910" s="98">
        <v>0.11928628622477497</v>
      </c>
    </row>
    <row r="2911" spans="1:4" hidden="1">
      <c r="A2911" s="4" t="s">
        <v>42</v>
      </c>
      <c r="B2911" s="4" t="s">
        <v>91</v>
      </c>
      <c r="C2911" s="4">
        <v>2016</v>
      </c>
      <c r="D2911" s="98">
        <v>8.7335589310578707E-2</v>
      </c>
    </row>
    <row r="2912" spans="1:4" hidden="1">
      <c r="A2912" s="4" t="s">
        <v>42</v>
      </c>
      <c r="B2912" s="4" t="s">
        <v>91</v>
      </c>
      <c r="C2912" s="4">
        <v>2017</v>
      </c>
      <c r="D2912" s="98">
        <v>8.0112109866599265E-2</v>
      </c>
    </row>
    <row r="2913" spans="1:4" hidden="1">
      <c r="A2913" s="4" t="s">
        <v>42</v>
      </c>
      <c r="B2913" s="4" t="s">
        <v>91</v>
      </c>
      <c r="C2913" s="4">
        <v>2018</v>
      </c>
      <c r="D2913" s="98">
        <v>7.7843452601184221E-2</v>
      </c>
    </row>
    <row r="2914" spans="1:4" hidden="1">
      <c r="A2914" s="4" t="s">
        <v>42</v>
      </c>
      <c r="B2914" s="4" t="s">
        <v>91</v>
      </c>
      <c r="C2914" s="4">
        <v>2019</v>
      </c>
      <c r="D2914" s="98">
        <v>7.4583987150742007E-2</v>
      </c>
    </row>
    <row r="2915" spans="1:4" hidden="1">
      <c r="A2915" s="4" t="s">
        <v>42</v>
      </c>
      <c r="B2915" s="4" t="s">
        <v>92</v>
      </c>
      <c r="C2915" s="4">
        <v>2014</v>
      </c>
      <c r="D2915" s="98">
        <v>0.10859654254398016</v>
      </c>
    </row>
    <row r="2916" spans="1:4" hidden="1">
      <c r="A2916" s="4" t="s">
        <v>42</v>
      </c>
      <c r="B2916" s="4" t="s">
        <v>92</v>
      </c>
      <c r="C2916" s="4">
        <v>2015</v>
      </c>
      <c r="D2916" s="98">
        <v>0.1180515631166483</v>
      </c>
    </row>
    <row r="2917" spans="1:4" hidden="1">
      <c r="A2917" s="4" t="s">
        <v>42</v>
      </c>
      <c r="B2917" s="4" t="s">
        <v>92</v>
      </c>
      <c r="C2917" s="4">
        <v>2016</v>
      </c>
      <c r="D2917" s="98">
        <v>8.9256883877065527E-2</v>
      </c>
    </row>
    <row r="2918" spans="1:4" hidden="1">
      <c r="A2918" s="4" t="s">
        <v>42</v>
      </c>
      <c r="B2918" s="4" t="s">
        <v>92</v>
      </c>
      <c r="C2918" s="4">
        <v>2017</v>
      </c>
      <c r="D2918" s="98">
        <v>7.2272278821847433E-2</v>
      </c>
    </row>
    <row r="2919" spans="1:4" hidden="1">
      <c r="A2919" s="4" t="s">
        <v>42</v>
      </c>
      <c r="B2919" s="4" t="s">
        <v>92</v>
      </c>
      <c r="C2919" s="4">
        <v>2018</v>
      </c>
      <c r="D2919" s="98">
        <v>7.2564097224578003E-2</v>
      </c>
    </row>
    <row r="2920" spans="1:4" hidden="1">
      <c r="A2920" s="4" t="s">
        <v>42</v>
      </c>
      <c r="B2920" s="4" t="s">
        <v>92</v>
      </c>
      <c r="C2920" s="4">
        <v>2019</v>
      </c>
      <c r="D2920" s="98">
        <v>6.8820542479324079E-2</v>
      </c>
    </row>
    <row r="2921" spans="1:4" hidden="1">
      <c r="A2921" s="4" t="s">
        <v>42</v>
      </c>
      <c r="B2921" s="4" t="s">
        <v>93</v>
      </c>
      <c r="C2921" s="4">
        <v>2014</v>
      </c>
      <c r="D2921" s="98">
        <v>9.0495837549651806E-2</v>
      </c>
    </row>
    <row r="2922" spans="1:4" hidden="1">
      <c r="A2922" s="4" t="s">
        <v>42</v>
      </c>
      <c r="B2922" s="4" t="s">
        <v>93</v>
      </c>
      <c r="C2922" s="4">
        <v>2015</v>
      </c>
      <c r="D2922" s="98">
        <v>9.4039227137001261E-2</v>
      </c>
    </row>
    <row r="2923" spans="1:4" hidden="1">
      <c r="A2923" s="4" t="s">
        <v>42</v>
      </c>
      <c r="B2923" s="4" t="s">
        <v>93</v>
      </c>
      <c r="C2923" s="4">
        <v>2016</v>
      </c>
      <c r="D2923" s="98">
        <v>7.1151989841770194E-2</v>
      </c>
    </row>
    <row r="2924" spans="1:4" hidden="1">
      <c r="A2924" s="4" t="s">
        <v>42</v>
      </c>
      <c r="B2924" s="4" t="s">
        <v>93</v>
      </c>
      <c r="C2924" s="4">
        <v>2017</v>
      </c>
      <c r="D2924" s="98">
        <v>6.917174779612191E-2</v>
      </c>
    </row>
    <row r="2925" spans="1:4" hidden="1">
      <c r="A2925" s="4" t="s">
        <v>42</v>
      </c>
      <c r="B2925" s="4" t="s">
        <v>93</v>
      </c>
      <c r="C2925" s="4">
        <v>2018</v>
      </c>
      <c r="D2925" s="98">
        <v>5.7396557836387481E-2</v>
      </c>
    </row>
    <row r="2926" spans="1:4" hidden="1">
      <c r="A2926" s="4" t="s">
        <v>42</v>
      </c>
      <c r="B2926" s="4" t="s">
        <v>93</v>
      </c>
      <c r="C2926" s="4">
        <v>2019</v>
      </c>
      <c r="D2926" s="98">
        <v>5.271192369546248E-2</v>
      </c>
    </row>
    <row r="2927" spans="1:4" hidden="1">
      <c r="A2927" s="4" t="s">
        <v>42</v>
      </c>
      <c r="B2927" s="4" t="s">
        <v>94</v>
      </c>
      <c r="C2927" s="4">
        <v>2014</v>
      </c>
      <c r="D2927" s="98">
        <v>8.5145461836315314E-2</v>
      </c>
    </row>
    <row r="2928" spans="1:4" hidden="1">
      <c r="A2928" s="4" t="s">
        <v>42</v>
      </c>
      <c r="B2928" s="4" t="s">
        <v>94</v>
      </c>
      <c r="C2928" s="4">
        <v>2015</v>
      </c>
      <c r="D2928" s="98">
        <v>9.2832354926050381E-2</v>
      </c>
    </row>
    <row r="2929" spans="1:4" hidden="1">
      <c r="A2929" s="4" t="s">
        <v>42</v>
      </c>
      <c r="B2929" s="4" t="s">
        <v>94</v>
      </c>
      <c r="C2929" s="4">
        <v>2016</v>
      </c>
      <c r="D2929" s="98">
        <v>7.3044688396104659E-2</v>
      </c>
    </row>
    <row r="2930" spans="1:4" hidden="1">
      <c r="A2930" s="4" t="s">
        <v>42</v>
      </c>
      <c r="B2930" s="4" t="s">
        <v>94</v>
      </c>
      <c r="C2930" s="4">
        <v>2017</v>
      </c>
      <c r="D2930" s="98">
        <v>6.1411325721436677E-2</v>
      </c>
    </row>
    <row r="2931" spans="1:4" hidden="1">
      <c r="A2931" s="4" t="s">
        <v>42</v>
      </c>
      <c r="B2931" s="4" t="s">
        <v>94</v>
      </c>
      <c r="C2931" s="4">
        <v>2018</v>
      </c>
      <c r="D2931" s="98">
        <v>5.2217352832779257E-2</v>
      </c>
    </row>
    <row r="2932" spans="1:4" hidden="1">
      <c r="A2932" s="4" t="s">
        <v>42</v>
      </c>
      <c r="B2932" s="4" t="s">
        <v>94</v>
      </c>
      <c r="C2932" s="4">
        <v>2019</v>
      </c>
      <c r="D2932" s="98">
        <v>4.7065788074878726E-2</v>
      </c>
    </row>
    <row r="2933" spans="1:4" hidden="1">
      <c r="A2933" s="4" t="s">
        <v>42</v>
      </c>
      <c r="B2933" s="4" t="s">
        <v>95</v>
      </c>
      <c r="C2933" s="4">
        <v>2014</v>
      </c>
      <c r="D2933" s="98">
        <v>427.50874514519933</v>
      </c>
    </row>
    <row r="2934" spans="1:4" hidden="1">
      <c r="A2934" s="4" t="s">
        <v>42</v>
      </c>
      <c r="B2934" s="4" t="s">
        <v>95</v>
      </c>
      <c r="C2934" s="4">
        <v>2015</v>
      </c>
      <c r="D2934" s="98">
        <v>480.08446408316274</v>
      </c>
    </row>
    <row r="2935" spans="1:4" hidden="1">
      <c r="A2935" s="4" t="s">
        <v>42</v>
      </c>
      <c r="B2935" s="4" t="s">
        <v>95</v>
      </c>
      <c r="C2935" s="4">
        <v>2016</v>
      </c>
      <c r="D2935" s="98">
        <v>370.87906659049543</v>
      </c>
    </row>
    <row r="2936" spans="1:4" hidden="1">
      <c r="A2936" s="4" t="s">
        <v>42</v>
      </c>
      <c r="B2936" s="4" t="s">
        <v>95</v>
      </c>
      <c r="C2936" s="4">
        <v>2017</v>
      </c>
      <c r="D2936" s="98">
        <v>348.4505921593734</v>
      </c>
    </row>
    <row r="2937" spans="1:4" hidden="1">
      <c r="A2937" s="4" t="s">
        <v>42</v>
      </c>
      <c r="B2937" s="4" t="s">
        <v>95</v>
      </c>
      <c r="C2937" s="4">
        <v>2018</v>
      </c>
      <c r="D2937" s="98">
        <v>349.73009285345859</v>
      </c>
    </row>
    <row r="2938" spans="1:4" hidden="1">
      <c r="A2938" s="4" t="s">
        <v>42</v>
      </c>
      <c r="B2938" s="4" t="s">
        <v>95</v>
      </c>
      <c r="C2938" s="4">
        <v>2019</v>
      </c>
      <c r="D2938" s="98">
        <v>348.22203234285848</v>
      </c>
    </row>
    <row r="2939" spans="1:4" hidden="1">
      <c r="A2939" s="4" t="s">
        <v>42</v>
      </c>
      <c r="B2939" s="4" t="s">
        <v>96</v>
      </c>
      <c r="C2939" s="4">
        <v>2014</v>
      </c>
      <c r="D2939" s="98">
        <v>407.02205560527983</v>
      </c>
    </row>
    <row r="2940" spans="1:4" hidden="1">
      <c r="A2940" s="4" t="s">
        <v>42</v>
      </c>
      <c r="B2940" s="4" t="s">
        <v>96</v>
      </c>
      <c r="C2940" s="4">
        <v>2015</v>
      </c>
      <c r="D2940" s="98">
        <v>475.11514698547796</v>
      </c>
    </row>
    <row r="2941" spans="1:4" hidden="1">
      <c r="A2941" s="4" t="s">
        <v>42</v>
      </c>
      <c r="B2941" s="4" t="s">
        <v>96</v>
      </c>
      <c r="C2941" s="4">
        <v>2016</v>
      </c>
      <c r="D2941" s="98">
        <v>379.03803066332057</v>
      </c>
    </row>
    <row r="2942" spans="1:4" hidden="1">
      <c r="A2942" s="4" t="s">
        <v>42</v>
      </c>
      <c r="B2942" s="4" t="s">
        <v>96</v>
      </c>
      <c r="C2942" s="4">
        <v>2017</v>
      </c>
      <c r="D2942" s="98">
        <v>314.3509563549722</v>
      </c>
    </row>
    <row r="2943" spans="1:4" hidden="1">
      <c r="A2943" s="4" t="s">
        <v>42</v>
      </c>
      <c r="B2943" s="4" t="s">
        <v>96</v>
      </c>
      <c r="C2943" s="4">
        <v>2018</v>
      </c>
      <c r="D2943" s="98">
        <v>326.01134215099029</v>
      </c>
    </row>
    <row r="2944" spans="1:4" hidden="1">
      <c r="A2944" s="4" t="s">
        <v>42</v>
      </c>
      <c r="B2944" s="4" t="s">
        <v>96</v>
      </c>
      <c r="C2944" s="4">
        <v>2019</v>
      </c>
      <c r="D2944" s="98">
        <v>321.31332856545794</v>
      </c>
    </row>
    <row r="2945" spans="1:4" hidden="1">
      <c r="A2945" s="4" t="s">
        <v>42</v>
      </c>
      <c r="B2945" s="4" t="s">
        <v>97</v>
      </c>
      <c r="C2945" s="4">
        <v>2014</v>
      </c>
      <c r="D2945" s="98">
        <v>346.51026915987768</v>
      </c>
    </row>
    <row r="2946" spans="1:4" hidden="1">
      <c r="A2946" s="4" t="s">
        <v>42</v>
      </c>
      <c r="B2946" s="4" t="s">
        <v>97</v>
      </c>
      <c r="C2946" s="4">
        <v>2015</v>
      </c>
      <c r="D2946" s="98">
        <v>387.20813606004629</v>
      </c>
    </row>
    <row r="2947" spans="1:4" hidden="1">
      <c r="A2947" s="4" t="s">
        <v>42</v>
      </c>
      <c r="B2947" s="4" t="s">
        <v>97</v>
      </c>
      <c r="C2947" s="4">
        <v>2016</v>
      </c>
      <c r="D2947" s="98">
        <v>306.71895823006855</v>
      </c>
    </row>
    <row r="2948" spans="1:4" hidden="1">
      <c r="A2948" s="4" t="s">
        <v>42</v>
      </c>
      <c r="B2948" s="4" t="s">
        <v>97</v>
      </c>
      <c r="C2948" s="4">
        <v>2017</v>
      </c>
      <c r="D2948" s="98">
        <v>303.9437011417088</v>
      </c>
    </row>
    <row r="2949" spans="1:4" hidden="1">
      <c r="A2949" s="4" t="s">
        <v>42</v>
      </c>
      <c r="B2949" s="4" t="s">
        <v>97</v>
      </c>
      <c r="C2949" s="4">
        <v>2018</v>
      </c>
      <c r="D2949" s="98">
        <v>262.85397962672613</v>
      </c>
    </row>
    <row r="2950" spans="1:4" hidden="1">
      <c r="A2950" s="4" t="s">
        <v>42</v>
      </c>
      <c r="B2950" s="4" t="s">
        <v>97</v>
      </c>
      <c r="C2950" s="4">
        <v>2019</v>
      </c>
      <c r="D2950" s="98">
        <v>251.21775946846486</v>
      </c>
    </row>
    <row r="2951" spans="1:4" hidden="1">
      <c r="A2951" s="4" t="s">
        <v>42</v>
      </c>
      <c r="B2951" s="4" t="s">
        <v>98</v>
      </c>
      <c r="C2951" s="4">
        <v>2014</v>
      </c>
      <c r="D2951" s="98">
        <v>326.02357961995818</v>
      </c>
    </row>
    <row r="2952" spans="1:4" hidden="1">
      <c r="A2952" s="4" t="s">
        <v>42</v>
      </c>
      <c r="B2952" s="4" t="s">
        <v>98</v>
      </c>
      <c r="C2952" s="4">
        <v>2015</v>
      </c>
      <c r="D2952" s="98">
        <v>382.23881896236156</v>
      </c>
    </row>
    <row r="2953" spans="1:4" hidden="1">
      <c r="A2953" s="4" t="s">
        <v>42</v>
      </c>
      <c r="B2953" s="4" t="s">
        <v>98</v>
      </c>
      <c r="C2953" s="4">
        <v>2016</v>
      </c>
      <c r="D2953" s="98">
        <v>314.87792230289369</v>
      </c>
    </row>
    <row r="2954" spans="1:4" hidden="1">
      <c r="A2954" s="4" t="s">
        <v>42</v>
      </c>
      <c r="B2954" s="4" t="s">
        <v>98</v>
      </c>
      <c r="C2954" s="4">
        <v>2017</v>
      </c>
      <c r="D2954" s="98">
        <v>269.8440653373076</v>
      </c>
    </row>
    <row r="2955" spans="1:4" hidden="1">
      <c r="A2955" s="4" t="s">
        <v>42</v>
      </c>
      <c r="B2955" s="4" t="s">
        <v>98</v>
      </c>
      <c r="C2955" s="4">
        <v>2018</v>
      </c>
      <c r="D2955" s="98">
        <v>239.13522892425789</v>
      </c>
    </row>
    <row r="2956" spans="1:4" hidden="1">
      <c r="A2956" s="4" t="s">
        <v>42</v>
      </c>
      <c r="B2956" s="4" t="s">
        <v>98</v>
      </c>
      <c r="C2956" s="4">
        <v>2019</v>
      </c>
      <c r="D2956" s="98">
        <v>224.30905569106429</v>
      </c>
    </row>
    <row r="2957" spans="1:4" hidden="1">
      <c r="A2957" s="4" t="s">
        <v>45</v>
      </c>
      <c r="B2957" s="4" t="s">
        <v>91</v>
      </c>
      <c r="C2957" s="4">
        <v>2014</v>
      </c>
      <c r="D2957" s="98">
        <v>9.6337674496486447E-2</v>
      </c>
    </row>
    <row r="2958" spans="1:4" hidden="1">
      <c r="A2958" s="4" t="s">
        <v>45</v>
      </c>
      <c r="B2958" s="4" t="s">
        <v>91</v>
      </c>
      <c r="C2958" s="4">
        <v>2015</v>
      </c>
      <c r="D2958" s="98">
        <v>0.10335097966246885</v>
      </c>
    </row>
    <row r="2959" spans="1:4" hidden="1">
      <c r="A2959" s="4" t="s">
        <v>45</v>
      </c>
      <c r="B2959" s="4" t="s">
        <v>91</v>
      </c>
      <c r="C2959" s="4">
        <v>2016</v>
      </c>
      <c r="D2959" s="98">
        <v>6.2575614603171514E-2</v>
      </c>
    </row>
    <row r="2960" spans="1:4" hidden="1">
      <c r="A2960" s="4" t="s">
        <v>45</v>
      </c>
      <c r="B2960" s="4" t="s">
        <v>91</v>
      </c>
      <c r="C2960" s="4">
        <v>2017</v>
      </c>
      <c r="D2960" s="98">
        <v>8.0297045816576151E-2</v>
      </c>
    </row>
    <row r="2961" spans="1:4" hidden="1">
      <c r="A2961" s="4" t="s">
        <v>45</v>
      </c>
      <c r="B2961" s="4" t="s">
        <v>91</v>
      </c>
      <c r="C2961" s="4">
        <v>2018</v>
      </c>
      <c r="D2961" s="98">
        <v>9.3084630155271117E-2</v>
      </c>
    </row>
    <row r="2962" spans="1:4" hidden="1">
      <c r="A2962" s="4" t="s">
        <v>45</v>
      </c>
      <c r="B2962" s="4" t="s">
        <v>91</v>
      </c>
      <c r="C2962" s="4">
        <v>2019</v>
      </c>
      <c r="D2962" s="98">
        <v>9.4230793908356522E-2</v>
      </c>
    </row>
    <row r="2963" spans="1:4" hidden="1">
      <c r="A2963" s="4" t="s">
        <v>45</v>
      </c>
      <c r="B2963" s="4" t="s">
        <v>92</v>
      </c>
      <c r="C2963" s="4">
        <v>2014</v>
      </c>
      <c r="D2963" s="98">
        <v>0.10677199912885382</v>
      </c>
    </row>
    <row r="2964" spans="1:4" hidden="1">
      <c r="A2964" s="4" t="s">
        <v>45</v>
      </c>
      <c r="B2964" s="4" t="s">
        <v>92</v>
      </c>
      <c r="C2964" s="4">
        <v>2015</v>
      </c>
      <c r="D2964" s="98">
        <v>0.11547346982182245</v>
      </c>
    </row>
    <row r="2965" spans="1:4" hidden="1">
      <c r="A2965" s="4" t="s">
        <v>45</v>
      </c>
      <c r="B2965" s="4" t="s">
        <v>92</v>
      </c>
      <c r="C2965" s="4">
        <v>2016</v>
      </c>
      <c r="D2965" s="98">
        <v>6.8967317162426531E-2</v>
      </c>
    </row>
    <row r="2966" spans="1:4" hidden="1">
      <c r="A2966" s="4" t="s">
        <v>45</v>
      </c>
      <c r="B2966" s="4" t="s">
        <v>92</v>
      </c>
      <c r="C2966" s="4">
        <v>2017</v>
      </c>
      <c r="D2966" s="98">
        <v>7.7073880744205625E-2</v>
      </c>
    </row>
    <row r="2967" spans="1:4" hidden="1">
      <c r="A2967" s="4" t="s">
        <v>45</v>
      </c>
      <c r="B2967" s="4" t="s">
        <v>92</v>
      </c>
      <c r="C2967" s="4">
        <v>2018</v>
      </c>
      <c r="D2967" s="98">
        <v>8.5226415969721858E-2</v>
      </c>
    </row>
    <row r="2968" spans="1:4" hidden="1">
      <c r="A2968" s="4" t="s">
        <v>45</v>
      </c>
      <c r="B2968" s="4" t="s">
        <v>92</v>
      </c>
      <c r="C2968" s="4">
        <v>2019</v>
      </c>
      <c r="D2968" s="98">
        <v>8.3307267964918635E-2</v>
      </c>
    </row>
    <row r="2969" spans="1:4" hidden="1">
      <c r="A2969" s="4" t="s">
        <v>45</v>
      </c>
      <c r="B2969" s="4" t="s">
        <v>93</v>
      </c>
      <c r="C2969" s="4">
        <v>2014</v>
      </c>
      <c r="D2969" s="98">
        <v>7.3145915997518629E-2</v>
      </c>
    </row>
    <row r="2970" spans="1:4" hidden="1">
      <c r="A2970" s="4" t="s">
        <v>45</v>
      </c>
      <c r="B2970" s="4" t="s">
        <v>93</v>
      </c>
      <c r="C2970" s="4">
        <v>2015</v>
      </c>
      <c r="D2970" s="98">
        <v>7.8463363579859904E-2</v>
      </c>
    </row>
    <row r="2971" spans="1:4" hidden="1">
      <c r="A2971" s="4" t="s">
        <v>45</v>
      </c>
      <c r="B2971" s="4" t="s">
        <v>93</v>
      </c>
      <c r="C2971" s="4">
        <v>2016</v>
      </c>
      <c r="D2971" s="98">
        <v>4.6760535688147684E-2</v>
      </c>
    </row>
    <row r="2972" spans="1:4" hidden="1">
      <c r="A2972" s="4" t="s">
        <v>45</v>
      </c>
      <c r="B2972" s="4" t="s">
        <v>93</v>
      </c>
      <c r="C2972" s="4">
        <v>2017</v>
      </c>
      <c r="D2972" s="98">
        <v>6.9354810545868853E-2</v>
      </c>
    </row>
    <row r="2973" spans="1:4" hidden="1">
      <c r="A2973" s="4" t="s">
        <v>45</v>
      </c>
      <c r="B2973" s="4" t="s">
        <v>93</v>
      </c>
      <c r="C2973" s="4">
        <v>2018</v>
      </c>
      <c r="D2973" s="98">
        <v>7.2348607360992981E-2</v>
      </c>
    </row>
    <row r="2974" spans="1:4" hidden="1">
      <c r="A2974" s="4" t="s">
        <v>45</v>
      </c>
      <c r="B2974" s="4" t="s">
        <v>93</v>
      </c>
      <c r="C2974" s="4">
        <v>2019</v>
      </c>
      <c r="D2974" s="98">
        <v>7.1958839696063634E-2</v>
      </c>
    </row>
    <row r="2975" spans="1:4" hidden="1">
      <c r="A2975" s="4" t="s">
        <v>45</v>
      </c>
      <c r="B2975" s="4" t="s">
        <v>94</v>
      </c>
      <c r="C2975" s="4">
        <v>2014</v>
      </c>
      <c r="D2975" s="98">
        <v>8.3359514531893594E-2</v>
      </c>
    </row>
    <row r="2976" spans="1:4" hidden="1">
      <c r="A2976" s="4" t="s">
        <v>45</v>
      </c>
      <c r="B2976" s="4" t="s">
        <v>94</v>
      </c>
      <c r="C2976" s="4">
        <v>2015</v>
      </c>
      <c r="D2976" s="98">
        <v>9.031241411155895E-2</v>
      </c>
    </row>
    <row r="2977" spans="1:4" hidden="1">
      <c r="A2977" s="4" t="s">
        <v>45</v>
      </c>
      <c r="B2977" s="4" t="s">
        <v>94</v>
      </c>
      <c r="C2977" s="4">
        <v>2016</v>
      </c>
      <c r="D2977" s="98">
        <v>5.3057105930241676E-2</v>
      </c>
    </row>
    <row r="2978" spans="1:4" hidden="1">
      <c r="A2978" s="4" t="s">
        <v>45</v>
      </c>
      <c r="B2978" s="4" t="s">
        <v>94</v>
      </c>
      <c r="C2978" s="4">
        <v>2017</v>
      </c>
      <c r="D2978" s="98">
        <v>6.616429263353156E-2</v>
      </c>
    </row>
    <row r="2979" spans="1:4" hidden="1">
      <c r="A2979" s="4" t="s">
        <v>45</v>
      </c>
      <c r="B2979" s="4" t="s">
        <v>94</v>
      </c>
      <c r="C2979" s="4">
        <v>2018</v>
      </c>
      <c r="D2979" s="98">
        <v>6.4639464989261777E-2</v>
      </c>
    </row>
    <row r="2980" spans="1:4" hidden="1">
      <c r="A2980" s="4" t="s">
        <v>45</v>
      </c>
      <c r="B2980" s="4" t="s">
        <v>94</v>
      </c>
      <c r="C2980" s="4">
        <v>2019</v>
      </c>
      <c r="D2980" s="98">
        <v>6.1257651006341722E-2</v>
      </c>
    </row>
    <row r="2981" spans="1:4" hidden="1">
      <c r="A2981" s="4" t="s">
        <v>45</v>
      </c>
      <c r="B2981" s="4" t="s">
        <v>95</v>
      </c>
      <c r="C2981" s="4">
        <v>2014</v>
      </c>
      <c r="D2981" s="98">
        <v>263.36600872712069</v>
      </c>
    </row>
    <row r="2982" spans="1:4" hidden="1">
      <c r="A2982" s="4" t="s">
        <v>45</v>
      </c>
      <c r="B2982" s="4" t="s">
        <v>95</v>
      </c>
      <c r="C2982" s="4">
        <v>2015</v>
      </c>
      <c r="D2982" s="98">
        <v>300.73383039247983</v>
      </c>
    </row>
    <row r="2983" spans="1:4" hidden="1">
      <c r="A2983" s="4" t="s">
        <v>45</v>
      </c>
      <c r="B2983" s="4" t="s">
        <v>95</v>
      </c>
      <c r="C2983" s="4">
        <v>2016</v>
      </c>
      <c r="D2983" s="98">
        <v>195.36615549979732</v>
      </c>
    </row>
    <row r="2984" spans="1:4" hidden="1">
      <c r="A2984" s="4" t="s">
        <v>45</v>
      </c>
      <c r="B2984" s="4" t="s">
        <v>95</v>
      </c>
      <c r="C2984" s="4">
        <v>2017</v>
      </c>
      <c r="D2984" s="98">
        <v>256.8529148103375</v>
      </c>
    </row>
    <row r="2985" spans="1:4" hidden="1">
      <c r="A2985" s="4" t="s">
        <v>45</v>
      </c>
      <c r="B2985" s="4" t="s">
        <v>95</v>
      </c>
      <c r="C2985" s="4">
        <v>2018</v>
      </c>
      <c r="D2985" s="98">
        <v>302.27050026421824</v>
      </c>
    </row>
    <row r="2986" spans="1:4" hidden="1">
      <c r="A2986" s="4" t="s">
        <v>45</v>
      </c>
      <c r="B2986" s="4" t="s">
        <v>95</v>
      </c>
      <c r="C2986" s="4">
        <v>2019</v>
      </c>
      <c r="D2986" s="98">
        <v>306.75918990842285</v>
      </c>
    </row>
    <row r="2987" spans="1:4" hidden="1">
      <c r="A2987" s="4" t="s">
        <v>45</v>
      </c>
      <c r="B2987" s="4" t="s">
        <v>96</v>
      </c>
      <c r="C2987" s="4">
        <v>2014</v>
      </c>
      <c r="D2987" s="98">
        <v>291.89115682263446</v>
      </c>
    </row>
    <row r="2988" spans="1:4" hidden="1">
      <c r="A2988" s="4" t="s">
        <v>45</v>
      </c>
      <c r="B2988" s="4" t="s">
        <v>96</v>
      </c>
      <c r="C2988" s="4">
        <v>2015</v>
      </c>
      <c r="D2988" s="98">
        <v>336.00822170859277</v>
      </c>
    </row>
    <row r="2989" spans="1:4" hidden="1">
      <c r="A2989" s="4" t="s">
        <v>45</v>
      </c>
      <c r="B2989" s="4" t="s">
        <v>96</v>
      </c>
      <c r="C2989" s="4">
        <v>2016</v>
      </c>
      <c r="D2989" s="98">
        <v>215.32157046485588</v>
      </c>
    </row>
    <row r="2990" spans="1:4" hidden="1">
      <c r="A2990" s="4" t="s">
        <v>45</v>
      </c>
      <c r="B2990" s="4" t="s">
        <v>96</v>
      </c>
      <c r="C2990" s="4">
        <v>2017</v>
      </c>
      <c r="D2990" s="98">
        <v>246.54270556995797</v>
      </c>
    </row>
    <row r="2991" spans="1:4" hidden="1">
      <c r="A2991" s="4" t="s">
        <v>45</v>
      </c>
      <c r="B2991" s="4" t="s">
        <v>96</v>
      </c>
      <c r="C2991" s="4">
        <v>2018</v>
      </c>
      <c r="D2991" s="98">
        <v>276.75279310797572</v>
      </c>
    </row>
    <row r="2992" spans="1:4" hidden="1">
      <c r="A2992" s="4" t="s">
        <v>45</v>
      </c>
      <c r="B2992" s="4" t="s">
        <v>96</v>
      </c>
      <c r="C2992" s="4">
        <v>2019</v>
      </c>
      <c r="D2992" s="98">
        <v>271.19871301578905</v>
      </c>
    </row>
    <row r="2993" spans="1:4" hidden="1">
      <c r="A2993" s="4" t="s">
        <v>45</v>
      </c>
      <c r="B2993" s="4" t="s">
        <v>97</v>
      </c>
      <c r="C2993" s="4">
        <v>2014</v>
      </c>
      <c r="D2993" s="98">
        <v>204.28628356488633</v>
      </c>
    </row>
    <row r="2994" spans="1:4" hidden="1">
      <c r="A2994" s="4" t="s">
        <v>45</v>
      </c>
      <c r="B2994" s="4" t="s">
        <v>97</v>
      </c>
      <c r="C2994" s="4">
        <v>2015</v>
      </c>
      <c r="D2994" s="98">
        <v>233.58389632064049</v>
      </c>
    </row>
    <row r="2995" spans="1:4" hidden="1">
      <c r="A2995" s="4" t="s">
        <v>45</v>
      </c>
      <c r="B2995" s="4" t="s">
        <v>97</v>
      </c>
      <c r="C2995" s="4">
        <v>2016</v>
      </c>
      <c r="D2995" s="98">
        <v>148.19589995316159</v>
      </c>
    </row>
    <row r="2996" spans="1:4" hidden="1">
      <c r="A2996" s="4" t="s">
        <v>45</v>
      </c>
      <c r="B2996" s="4" t="s">
        <v>97</v>
      </c>
      <c r="C2996" s="4">
        <v>2017</v>
      </c>
      <c r="D2996" s="98">
        <v>224.12117035599158</v>
      </c>
    </row>
    <row r="2997" spans="1:4" hidden="1">
      <c r="A2997" s="4" t="s">
        <v>45</v>
      </c>
      <c r="B2997" s="4" t="s">
        <v>97</v>
      </c>
      <c r="C2997" s="4">
        <v>2018</v>
      </c>
      <c r="D2997" s="98">
        <v>239.47807509296302</v>
      </c>
    </row>
    <row r="2998" spans="1:4" hidden="1">
      <c r="A2998" s="4" t="s">
        <v>45</v>
      </c>
      <c r="B2998" s="4" t="s">
        <v>97</v>
      </c>
      <c r="C2998" s="4">
        <v>2019</v>
      </c>
      <c r="D2998" s="98">
        <v>239.12209479030375</v>
      </c>
    </row>
    <row r="2999" spans="1:4" hidden="1">
      <c r="A2999" s="4" t="s">
        <v>45</v>
      </c>
      <c r="B2999" s="4" t="s">
        <v>98</v>
      </c>
      <c r="C2999" s="4">
        <v>2014</v>
      </c>
      <c r="D2999" s="98">
        <v>232.8114316604001</v>
      </c>
    </row>
    <row r="3000" spans="1:4" hidden="1">
      <c r="A3000" s="4" t="s">
        <v>45</v>
      </c>
      <c r="B3000" s="4" t="s">
        <v>98</v>
      </c>
      <c r="C3000" s="4">
        <v>2015</v>
      </c>
      <c r="D3000" s="98">
        <v>268.8582876367534</v>
      </c>
    </row>
    <row r="3001" spans="1:4" hidden="1">
      <c r="A3001" s="4" t="s">
        <v>45</v>
      </c>
      <c r="B3001" s="4" t="s">
        <v>98</v>
      </c>
      <c r="C3001" s="4">
        <v>2016</v>
      </c>
      <c r="D3001" s="98">
        <v>168.15131491822012</v>
      </c>
    </row>
    <row r="3002" spans="1:4" hidden="1">
      <c r="A3002" s="4" t="s">
        <v>45</v>
      </c>
      <c r="B3002" s="4" t="s">
        <v>98</v>
      </c>
      <c r="C3002" s="4">
        <v>2017</v>
      </c>
      <c r="D3002" s="98">
        <v>213.81096111561206</v>
      </c>
    </row>
    <row r="3003" spans="1:4" hidden="1">
      <c r="A3003" s="4" t="s">
        <v>45</v>
      </c>
      <c r="B3003" s="4" t="s">
        <v>98</v>
      </c>
      <c r="C3003" s="4">
        <v>2018</v>
      </c>
      <c r="D3003" s="98">
        <v>213.96036793672053</v>
      </c>
    </row>
    <row r="3004" spans="1:4" hidden="1">
      <c r="A3004" s="4" t="s">
        <v>45</v>
      </c>
      <c r="B3004" s="4" t="s">
        <v>98</v>
      </c>
      <c r="C3004" s="4">
        <v>2019</v>
      </c>
      <c r="D3004" s="98">
        <v>203.56161789766998</v>
      </c>
    </row>
    <row r="3005" spans="1:4">
      <c r="A3005" s="4" t="s">
        <v>49</v>
      </c>
      <c r="B3005" s="4" t="s">
        <v>91</v>
      </c>
      <c r="C3005" s="4">
        <v>2014</v>
      </c>
      <c r="D3005" s="98">
        <v>0.11492173569632212</v>
      </c>
    </row>
    <row r="3006" spans="1:4">
      <c r="A3006" s="4" t="s">
        <v>49</v>
      </c>
      <c r="B3006" s="4" t="s">
        <v>91</v>
      </c>
      <c r="C3006" s="4">
        <v>2015</v>
      </c>
      <c r="D3006" s="98">
        <v>8.9885878686254431E-2</v>
      </c>
    </row>
    <row r="3007" spans="1:4">
      <c r="A3007" s="4" t="s">
        <v>49</v>
      </c>
      <c r="B3007" s="4" t="s">
        <v>91</v>
      </c>
      <c r="C3007" s="4">
        <v>2016</v>
      </c>
      <c r="D3007" s="98">
        <v>6.8035293816267786E-2</v>
      </c>
    </row>
    <row r="3008" spans="1:4">
      <c r="A3008" s="4" t="s">
        <v>49</v>
      </c>
      <c r="B3008" s="4" t="s">
        <v>91</v>
      </c>
      <c r="C3008" s="4">
        <v>2017</v>
      </c>
      <c r="D3008" s="98">
        <v>5.8999999999999997E-2</v>
      </c>
    </row>
    <row r="3009" spans="1:4">
      <c r="A3009" s="4" t="s">
        <v>49</v>
      </c>
      <c r="B3009" s="4" t="s">
        <v>91</v>
      </c>
      <c r="C3009" s="4">
        <v>2018</v>
      </c>
      <c r="D3009" s="98">
        <v>6.6000000000000003E-2</v>
      </c>
    </row>
    <row r="3010" spans="1:4">
      <c r="A3010" s="4" t="s">
        <v>49</v>
      </c>
      <c r="B3010" s="4" t="s">
        <v>91</v>
      </c>
      <c r="C3010" s="4">
        <v>2019</v>
      </c>
      <c r="D3010" s="98">
        <v>7.1300000000000002E-2</v>
      </c>
    </row>
    <row r="3011" spans="1:4">
      <c r="A3011" s="4" t="s">
        <v>49</v>
      </c>
      <c r="B3011" s="4" t="s">
        <v>92</v>
      </c>
      <c r="C3011" s="4">
        <v>2014</v>
      </c>
      <c r="D3011" s="98">
        <v>0.1139</v>
      </c>
    </row>
    <row r="3012" spans="1:4">
      <c r="A3012" s="4" t="s">
        <v>49</v>
      </c>
      <c r="B3012" s="4" t="s">
        <v>92</v>
      </c>
      <c r="C3012" s="4">
        <v>2015</v>
      </c>
      <c r="D3012" s="98">
        <v>8.4899188432936076E-2</v>
      </c>
    </row>
    <row r="3013" spans="1:4">
      <c r="A3013" s="4" t="s">
        <v>49</v>
      </c>
      <c r="B3013" s="4" t="s">
        <v>92</v>
      </c>
      <c r="C3013" s="4">
        <v>2016</v>
      </c>
      <c r="D3013" s="98">
        <v>6.3835540201272176E-2</v>
      </c>
    </row>
    <row r="3014" spans="1:4">
      <c r="A3014" s="4" t="s">
        <v>49</v>
      </c>
      <c r="B3014" s="4" t="s">
        <v>92</v>
      </c>
      <c r="C3014" s="4">
        <v>2017</v>
      </c>
      <c r="D3014" s="98">
        <v>5.4510203404693522E-2</v>
      </c>
    </row>
    <row r="3015" spans="1:4">
      <c r="A3015" s="4" t="s">
        <v>49</v>
      </c>
      <c r="B3015" s="4" t="s">
        <v>92</v>
      </c>
      <c r="C3015" s="4">
        <v>2018</v>
      </c>
      <c r="D3015" s="98">
        <v>6.1501132660212704E-2</v>
      </c>
    </row>
    <row r="3016" spans="1:4">
      <c r="A3016" s="4" t="s">
        <v>49</v>
      </c>
      <c r="B3016" s="4" t="s">
        <v>92</v>
      </c>
      <c r="C3016" s="4">
        <v>2019</v>
      </c>
      <c r="D3016" s="98">
        <v>6.7723477165129123E-2</v>
      </c>
    </row>
    <row r="3017" spans="1:4">
      <c r="A3017" s="4" t="s">
        <v>49</v>
      </c>
      <c r="B3017" s="4" t="s">
        <v>93</v>
      </c>
      <c r="C3017" s="4">
        <v>2014</v>
      </c>
      <c r="D3017" s="98">
        <v>8.3187720448798727E-2</v>
      </c>
    </row>
    <row r="3018" spans="1:4">
      <c r="A3018" s="4" t="s">
        <v>49</v>
      </c>
      <c r="B3018" s="4" t="s">
        <v>93</v>
      </c>
      <c r="C3018" s="4">
        <v>2015</v>
      </c>
      <c r="D3018" s="98">
        <v>7.1482552404501881E-2</v>
      </c>
    </row>
    <row r="3019" spans="1:4">
      <c r="A3019" s="4" t="s">
        <v>49</v>
      </c>
      <c r="B3019" s="4" t="s">
        <v>93</v>
      </c>
      <c r="C3019" s="4">
        <v>2016</v>
      </c>
      <c r="D3019" s="98">
        <v>5.0300390413413915E-2</v>
      </c>
    </row>
    <row r="3020" spans="1:4">
      <c r="A3020" s="4" t="s">
        <v>49</v>
      </c>
      <c r="B3020" s="4" t="s">
        <v>93</v>
      </c>
      <c r="C3020" s="4">
        <v>2017</v>
      </c>
      <c r="D3020" s="98">
        <v>4.3590043002536071E-2</v>
      </c>
    </row>
    <row r="3021" spans="1:4">
      <c r="A3021" s="4" t="s">
        <v>49</v>
      </c>
      <c r="B3021" s="4" t="s">
        <v>93</v>
      </c>
      <c r="C3021" s="4">
        <v>2018</v>
      </c>
      <c r="D3021" s="98">
        <v>4.6026213352324083E-2</v>
      </c>
    </row>
    <row r="3022" spans="1:4">
      <c r="A3022" s="4" t="s">
        <v>49</v>
      </c>
      <c r="B3022" s="4" t="s">
        <v>93</v>
      </c>
      <c r="C3022" s="4">
        <v>2019</v>
      </c>
      <c r="D3022" s="98">
        <v>5.2479969692628997E-2</v>
      </c>
    </row>
    <row r="3023" spans="1:4">
      <c r="A3023" s="4" t="s">
        <v>49</v>
      </c>
      <c r="B3023" s="4" t="s">
        <v>94</v>
      </c>
      <c r="C3023" s="4">
        <v>2014</v>
      </c>
      <c r="D3023" s="98">
        <v>8.2194771957192075E-2</v>
      </c>
    </row>
    <row r="3024" spans="1:4">
      <c r="A3024" s="4" t="s">
        <v>49</v>
      </c>
      <c r="B3024" s="4" t="s">
        <v>94</v>
      </c>
      <c r="C3024" s="4">
        <v>2015</v>
      </c>
      <c r="D3024" s="98">
        <v>6.6580065176098824E-2</v>
      </c>
    </row>
    <row r="3025" spans="1:4">
      <c r="A3025" s="4" t="s">
        <v>49</v>
      </c>
      <c r="B3025" s="4" t="s">
        <v>94</v>
      </c>
      <c r="C3025" s="4">
        <v>2016</v>
      </c>
      <c r="D3025" s="98">
        <v>4.6170374404571363E-2</v>
      </c>
    </row>
    <row r="3026" spans="1:4">
      <c r="A3026" s="4" t="s">
        <v>49</v>
      </c>
      <c r="B3026" s="4" t="s">
        <v>94</v>
      </c>
      <c r="C3026" s="4">
        <v>2017</v>
      </c>
      <c r="D3026" s="98">
        <v>3.9171873173348408E-2</v>
      </c>
    </row>
    <row r="3027" spans="1:4">
      <c r="A3027" s="4" t="s">
        <v>49</v>
      </c>
      <c r="B3027" s="4" t="s">
        <v>94</v>
      </c>
      <c r="C3027" s="4">
        <v>2018</v>
      </c>
      <c r="D3027" s="98">
        <v>4.1615741236603929E-2</v>
      </c>
    </row>
    <row r="3028" spans="1:4">
      <c r="A3028" s="4" t="s">
        <v>49</v>
      </c>
      <c r="B3028" s="4" t="s">
        <v>94</v>
      </c>
      <c r="C3028" s="4">
        <v>2019</v>
      </c>
      <c r="D3028" s="98">
        <v>4.9007903507543402E-2</v>
      </c>
    </row>
    <row r="3029" spans="1:4">
      <c r="A3029" s="4" t="s">
        <v>49</v>
      </c>
      <c r="B3029" s="4" t="s">
        <v>95</v>
      </c>
      <c r="C3029" s="4">
        <v>2014</v>
      </c>
      <c r="D3029" s="98">
        <v>178.98861893335177</v>
      </c>
    </row>
    <row r="3030" spans="1:4">
      <c r="A3030" s="4" t="s">
        <v>49</v>
      </c>
      <c r="B3030" s="4" t="s">
        <v>95</v>
      </c>
      <c r="C3030" s="4">
        <v>2015</v>
      </c>
      <c r="D3030" s="98">
        <v>148.80368672256122</v>
      </c>
    </row>
    <row r="3031" spans="1:4">
      <c r="A3031" s="4" t="s">
        <v>49</v>
      </c>
      <c r="B3031" s="4" t="s">
        <v>95</v>
      </c>
      <c r="C3031" s="4">
        <v>2016</v>
      </c>
      <c r="D3031" s="98">
        <v>112.94632491021416</v>
      </c>
    </row>
    <row r="3032" spans="1:4">
      <c r="A3032" s="4" t="s">
        <v>49</v>
      </c>
      <c r="B3032" s="4" t="s">
        <v>95</v>
      </c>
      <c r="C3032" s="4">
        <v>2017</v>
      </c>
      <c r="D3032" s="98">
        <v>98.090762613690302</v>
      </c>
    </row>
    <row r="3033" spans="1:4">
      <c r="A3033" s="4" t="s">
        <v>49</v>
      </c>
      <c r="B3033" s="4" t="s">
        <v>95</v>
      </c>
      <c r="C3033" s="4">
        <v>2018</v>
      </c>
      <c r="D3033" s="98">
        <v>108.16485547519908</v>
      </c>
    </row>
    <row r="3034" spans="1:4">
      <c r="A3034" s="4" t="s">
        <v>49</v>
      </c>
      <c r="B3034" s="4" t="s">
        <v>95</v>
      </c>
      <c r="C3034" s="4">
        <v>2019</v>
      </c>
      <c r="D3034" s="98">
        <v>116.86948547660916</v>
      </c>
    </row>
    <row r="3035" spans="1:4">
      <c r="A3035" s="4" t="s">
        <v>49</v>
      </c>
      <c r="B3035" s="4" t="s">
        <v>96</v>
      </c>
      <c r="C3035" s="4">
        <v>2014</v>
      </c>
      <c r="D3035" s="98">
        <v>177.3968111824413</v>
      </c>
    </row>
    <row r="3036" spans="1:4">
      <c r="A3036" s="4" t="s">
        <v>49</v>
      </c>
      <c r="B3036" s="4" t="s">
        <v>96</v>
      </c>
      <c r="C3036" s="4">
        <v>2015</v>
      </c>
      <c r="D3036" s="98">
        <v>140.54835334781271</v>
      </c>
    </row>
    <row r="3037" spans="1:4">
      <c r="A3037" s="4" t="s">
        <v>49</v>
      </c>
      <c r="B3037" s="4" t="s">
        <v>96</v>
      </c>
      <c r="C3037" s="4">
        <v>2016</v>
      </c>
      <c r="D3037" s="98">
        <v>105.97425630089596</v>
      </c>
    </row>
    <row r="3038" spans="1:4">
      <c r="A3038" s="4" t="s">
        <v>49</v>
      </c>
      <c r="B3038" s="4" t="s">
        <v>96</v>
      </c>
      <c r="C3038" s="4">
        <v>2017</v>
      </c>
      <c r="D3038" s="98">
        <v>90.636080600449901</v>
      </c>
    </row>
    <row r="3039" spans="1:4">
      <c r="A3039" s="4" t="s">
        <v>49</v>
      </c>
      <c r="B3039" s="4" t="s">
        <v>96</v>
      </c>
      <c r="C3039" s="4">
        <v>2018</v>
      </c>
      <c r="D3039" s="98">
        <v>100.79824249707542</v>
      </c>
    </row>
    <row r="3040" spans="1:4">
      <c r="A3040" s="4" t="s">
        <v>49</v>
      </c>
      <c r="B3040" s="4" t="s">
        <v>96</v>
      </c>
      <c r="C3040" s="4">
        <v>2019</v>
      </c>
      <c r="D3040" s="98">
        <v>111.07334846131772</v>
      </c>
    </row>
    <row r="3041" spans="1:4">
      <c r="A3041" s="4" t="s">
        <v>49</v>
      </c>
      <c r="B3041" s="4" t="s">
        <v>97</v>
      </c>
      <c r="C3041" s="4">
        <v>2014</v>
      </c>
      <c r="D3041" s="98">
        <v>133.35924200530334</v>
      </c>
    </row>
    <row r="3042" spans="1:4">
      <c r="A3042" s="4" t="s">
        <v>49</v>
      </c>
      <c r="B3042" s="4" t="s">
        <v>97</v>
      </c>
      <c r="C3042" s="4">
        <v>2015</v>
      </c>
      <c r="D3042" s="98">
        <v>120.36998223232898</v>
      </c>
    </row>
    <row r="3043" spans="1:4">
      <c r="A3043" s="4" t="s">
        <v>49</v>
      </c>
      <c r="B3043" s="4" t="s">
        <v>97</v>
      </c>
      <c r="C3043" s="4">
        <v>2016</v>
      </c>
      <c r="D3043" s="98">
        <v>84.91438587331227</v>
      </c>
    </row>
    <row r="3044" spans="1:4">
      <c r="A3044" s="4" t="s">
        <v>49</v>
      </c>
      <c r="B3044" s="4" t="s">
        <v>97</v>
      </c>
      <c r="C3044" s="4">
        <v>2017</v>
      </c>
      <c r="D3044" s="98">
        <v>73.548533010358966</v>
      </c>
    </row>
    <row r="3045" spans="1:4">
      <c r="A3045" s="4" t="s">
        <v>49</v>
      </c>
      <c r="B3045" s="4" t="s">
        <v>97</v>
      </c>
      <c r="C3045" s="4">
        <v>2018</v>
      </c>
      <c r="D3045" s="98">
        <v>76.875511672916886</v>
      </c>
    </row>
    <row r="3046" spans="1:4">
      <c r="A3046" s="4" t="s">
        <v>49</v>
      </c>
      <c r="B3046" s="4" t="s">
        <v>97</v>
      </c>
      <c r="C3046" s="4">
        <v>2019</v>
      </c>
      <c r="D3046" s="98">
        <v>87.608092323655029</v>
      </c>
    </row>
    <row r="3047" spans="1:4">
      <c r="A3047" s="4" t="s">
        <v>49</v>
      </c>
      <c r="B3047" s="4" t="s">
        <v>98</v>
      </c>
      <c r="C3047" s="4">
        <v>2014</v>
      </c>
      <c r="D3047" s="98">
        <v>131.76743425439287</v>
      </c>
    </row>
    <row r="3048" spans="1:4">
      <c r="A3048" s="4" t="s">
        <v>49</v>
      </c>
      <c r="B3048" s="4" t="s">
        <v>98</v>
      </c>
      <c r="C3048" s="4">
        <v>2015</v>
      </c>
      <c r="D3048" s="98">
        <v>112.11464885758043</v>
      </c>
    </row>
    <row r="3049" spans="1:4">
      <c r="A3049" s="4" t="s">
        <v>49</v>
      </c>
      <c r="B3049" s="4" t="s">
        <v>98</v>
      </c>
      <c r="C3049" s="4">
        <v>2016</v>
      </c>
      <c r="D3049" s="98">
        <v>77.942317263994056</v>
      </c>
    </row>
    <row r="3050" spans="1:4">
      <c r="A3050" s="4" t="s">
        <v>49</v>
      </c>
      <c r="B3050" s="4" t="s">
        <v>98</v>
      </c>
      <c r="C3050" s="4">
        <v>2017</v>
      </c>
      <c r="D3050" s="98">
        <v>66.093850997118565</v>
      </c>
    </row>
    <row r="3051" spans="1:4">
      <c r="A3051" s="4" t="s">
        <v>49</v>
      </c>
      <c r="B3051" s="4" t="s">
        <v>98</v>
      </c>
      <c r="C3051" s="4">
        <v>2018</v>
      </c>
      <c r="D3051" s="98">
        <v>69.508898694793231</v>
      </c>
    </row>
    <row r="3052" spans="1:4">
      <c r="A3052" s="4" t="s">
        <v>49</v>
      </c>
      <c r="B3052" s="4" t="s">
        <v>98</v>
      </c>
      <c r="C3052" s="4">
        <v>2019</v>
      </c>
      <c r="D3052" s="98">
        <v>81.811955308363594</v>
      </c>
    </row>
    <row r="3053" spans="1:4" hidden="1">
      <c r="A3053" s="4" t="s">
        <v>50</v>
      </c>
      <c r="B3053" s="4" t="s">
        <v>91</v>
      </c>
      <c r="C3053" s="4">
        <v>2014</v>
      </c>
      <c r="D3053" s="98">
        <v>0.10124698068654925</v>
      </c>
    </row>
    <row r="3054" spans="1:4" hidden="1">
      <c r="A3054" s="4" t="s">
        <v>50</v>
      </c>
      <c r="B3054" s="4" t="s">
        <v>91</v>
      </c>
      <c r="C3054" s="4">
        <v>2015</v>
      </c>
      <c r="D3054" s="98">
        <v>6.9458275766146035E-2</v>
      </c>
    </row>
    <row r="3055" spans="1:4" hidden="1">
      <c r="A3055" s="4" t="s">
        <v>50</v>
      </c>
      <c r="B3055" s="4" t="s">
        <v>91</v>
      </c>
      <c r="C3055" s="4">
        <v>2016</v>
      </c>
      <c r="D3055" s="98">
        <v>8.2512423071376184E-2</v>
      </c>
    </row>
    <row r="3056" spans="1:4" hidden="1">
      <c r="A3056" s="4" t="s">
        <v>50</v>
      </c>
      <c r="B3056" s="4" t="s">
        <v>91</v>
      </c>
      <c r="C3056" s="4">
        <v>2017</v>
      </c>
      <c r="D3056" s="98">
        <v>0.11648951613919432</v>
      </c>
    </row>
    <row r="3057" spans="1:4" hidden="1">
      <c r="A3057" s="4" t="s">
        <v>50</v>
      </c>
      <c r="B3057" s="4" t="s">
        <v>91</v>
      </c>
      <c r="C3057" s="4">
        <v>2018</v>
      </c>
      <c r="D3057" s="98">
        <v>7.0383510230093746E-2</v>
      </c>
    </row>
    <row r="3058" spans="1:4" hidden="1">
      <c r="A3058" s="4" t="s">
        <v>50</v>
      </c>
      <c r="B3058" s="4" t="s">
        <v>91</v>
      </c>
      <c r="C3058" s="4">
        <v>2019</v>
      </c>
      <c r="D3058" s="98">
        <v>5.8774231476028622E-2</v>
      </c>
    </row>
    <row r="3059" spans="1:4" hidden="1">
      <c r="A3059" s="4" t="s">
        <v>50</v>
      </c>
      <c r="B3059" s="4" t="s">
        <v>92</v>
      </c>
      <c r="C3059" s="4">
        <v>2014</v>
      </c>
      <c r="D3059" s="98">
        <v>9.8407860825306878E-2</v>
      </c>
    </row>
    <row r="3060" spans="1:4" hidden="1">
      <c r="A3060" s="4" t="s">
        <v>50</v>
      </c>
      <c r="B3060" s="4" t="s">
        <v>92</v>
      </c>
      <c r="C3060" s="4">
        <v>2015</v>
      </c>
      <c r="D3060" s="98">
        <v>6.6978898847470922E-2</v>
      </c>
    </row>
    <row r="3061" spans="1:4" hidden="1">
      <c r="A3061" s="4" t="s">
        <v>50</v>
      </c>
      <c r="B3061" s="4" t="s">
        <v>92</v>
      </c>
      <c r="C3061" s="4">
        <v>2016</v>
      </c>
      <c r="D3061" s="98">
        <v>8.1612479990451278E-2</v>
      </c>
    </row>
    <row r="3062" spans="1:4" hidden="1">
      <c r="A3062" s="4" t="s">
        <v>50</v>
      </c>
      <c r="B3062" s="4" t="s">
        <v>92</v>
      </c>
      <c r="C3062" s="4">
        <v>2017</v>
      </c>
      <c r="D3062" s="98">
        <v>0.11354229791636983</v>
      </c>
    </row>
    <row r="3063" spans="1:4" hidden="1">
      <c r="A3063" s="4" t="s">
        <v>50</v>
      </c>
      <c r="B3063" s="4" t="s">
        <v>92</v>
      </c>
      <c r="C3063" s="4">
        <v>2018</v>
      </c>
      <c r="D3063" s="98">
        <v>6.7104704541367619E-2</v>
      </c>
    </row>
    <row r="3064" spans="1:4" hidden="1">
      <c r="A3064" s="4" t="s">
        <v>50</v>
      </c>
      <c r="B3064" s="4" t="s">
        <v>92</v>
      </c>
      <c r="C3064" s="4">
        <v>2019</v>
      </c>
      <c r="D3064" s="98">
        <v>5.7117800240019313E-2</v>
      </c>
    </row>
    <row r="3065" spans="1:4" hidden="1">
      <c r="A3065" s="4" t="s">
        <v>50</v>
      </c>
      <c r="B3065" s="4" t="s">
        <v>93</v>
      </c>
      <c r="C3065" s="4">
        <v>2014</v>
      </c>
      <c r="D3065" s="98">
        <v>6.9902189964920716E-2</v>
      </c>
    </row>
    <row r="3066" spans="1:4" hidden="1">
      <c r="A3066" s="4" t="s">
        <v>50</v>
      </c>
      <c r="B3066" s="4" t="s">
        <v>93</v>
      </c>
      <c r="C3066" s="4">
        <v>2015</v>
      </c>
      <c r="D3066" s="98">
        <v>5.5439159791681229E-2</v>
      </c>
    </row>
    <row r="3067" spans="1:4" hidden="1">
      <c r="A3067" s="4" t="s">
        <v>50</v>
      </c>
      <c r="B3067" s="4" t="s">
        <v>93</v>
      </c>
      <c r="C3067" s="4">
        <v>2016</v>
      </c>
      <c r="D3067" s="98">
        <v>6.8505792828308085E-2</v>
      </c>
    </row>
    <row r="3068" spans="1:4" hidden="1">
      <c r="A3068" s="4" t="s">
        <v>50</v>
      </c>
      <c r="B3068" s="4" t="s">
        <v>93</v>
      </c>
      <c r="C3068" s="4">
        <v>2017</v>
      </c>
      <c r="D3068" s="98">
        <v>9.3250367839467885E-2</v>
      </c>
    </row>
    <row r="3069" spans="1:4" hidden="1">
      <c r="A3069" s="4" t="s">
        <v>50</v>
      </c>
      <c r="B3069" s="4" t="s">
        <v>93</v>
      </c>
      <c r="C3069" s="4">
        <v>2018</v>
      </c>
      <c r="D3069" s="98">
        <v>5.0331722794917162E-2</v>
      </c>
    </row>
    <row r="3070" spans="1:4" hidden="1">
      <c r="A3070" s="4" t="s">
        <v>50</v>
      </c>
      <c r="B3070" s="4" t="s">
        <v>93</v>
      </c>
      <c r="C3070" s="4">
        <v>2019</v>
      </c>
      <c r="D3070" s="98">
        <v>4.0215524526402598E-2</v>
      </c>
    </row>
    <row r="3071" spans="1:4" hidden="1">
      <c r="A3071" s="4" t="s">
        <v>50</v>
      </c>
      <c r="B3071" s="4" t="s">
        <v>94</v>
      </c>
      <c r="C3071" s="4">
        <v>2014</v>
      </c>
      <c r="D3071" s="98">
        <v>6.7143879966901562E-2</v>
      </c>
    </row>
    <row r="3072" spans="1:4" hidden="1">
      <c r="A3072" s="4" t="s">
        <v>50</v>
      </c>
      <c r="B3072" s="4" t="s">
        <v>94</v>
      </c>
      <c r="C3072" s="4">
        <v>2015</v>
      </c>
      <c r="D3072" s="98">
        <v>5.2992284068569283E-2</v>
      </c>
    </row>
    <row r="3073" spans="1:4" hidden="1">
      <c r="A3073" s="4" t="s">
        <v>50</v>
      </c>
      <c r="B3073" s="4" t="s">
        <v>94</v>
      </c>
      <c r="C3073" s="4">
        <v>2016</v>
      </c>
      <c r="D3073" s="98">
        <v>6.7617494112570731E-2</v>
      </c>
    </row>
    <row r="3074" spans="1:4" hidden="1">
      <c r="A3074" s="4" t="s">
        <v>50</v>
      </c>
      <c r="B3074" s="4" t="s">
        <v>94</v>
      </c>
      <c r="C3074" s="4">
        <v>2017</v>
      </c>
      <c r="D3074" s="98">
        <v>9.0364494430331135E-2</v>
      </c>
    </row>
    <row r="3075" spans="1:4" hidden="1">
      <c r="A3075" s="4" t="s">
        <v>50</v>
      </c>
      <c r="B3075" s="4" t="s">
        <v>94</v>
      </c>
      <c r="C3075" s="4">
        <v>2018</v>
      </c>
      <c r="D3075" s="98">
        <v>4.7114339871100273E-2</v>
      </c>
    </row>
    <row r="3076" spans="1:4" hidden="1">
      <c r="A3076" s="4" t="s">
        <v>50</v>
      </c>
      <c r="B3076" s="4" t="s">
        <v>94</v>
      </c>
      <c r="C3076" s="4">
        <v>2019</v>
      </c>
      <c r="D3076" s="98">
        <v>3.8588128018456562E-2</v>
      </c>
    </row>
    <row r="3077" spans="1:4" hidden="1">
      <c r="A3077" s="4" t="s">
        <v>50</v>
      </c>
      <c r="B3077" s="4" t="s">
        <v>95</v>
      </c>
      <c r="C3077" s="4">
        <v>2014</v>
      </c>
      <c r="D3077" s="98">
        <v>340.30248589390504</v>
      </c>
    </row>
    <row r="3078" spans="1:4" hidden="1">
      <c r="A3078" s="4" t="s">
        <v>50</v>
      </c>
      <c r="B3078" s="4" t="s">
        <v>95</v>
      </c>
      <c r="C3078" s="4">
        <v>2015</v>
      </c>
      <c r="D3078" s="98">
        <v>238.53691055533167</v>
      </c>
    </row>
    <row r="3079" spans="1:4" hidden="1">
      <c r="A3079" s="4" t="s">
        <v>50</v>
      </c>
      <c r="B3079" s="4" t="s">
        <v>95</v>
      </c>
      <c r="C3079" s="4">
        <v>2016</v>
      </c>
      <c r="D3079" s="98">
        <v>281.62811700293037</v>
      </c>
    </row>
    <row r="3080" spans="1:4" hidden="1">
      <c r="A3080" s="4" t="s">
        <v>50</v>
      </c>
      <c r="B3080" s="4" t="s">
        <v>95</v>
      </c>
      <c r="C3080" s="4">
        <v>2017</v>
      </c>
      <c r="D3080" s="98">
        <v>390.18514054429909</v>
      </c>
    </row>
    <row r="3081" spans="1:4" hidden="1">
      <c r="A3081" s="4" t="s">
        <v>50</v>
      </c>
      <c r="B3081" s="4" t="s">
        <v>95</v>
      </c>
      <c r="C3081" s="4">
        <v>2018</v>
      </c>
      <c r="D3081" s="98">
        <v>230.4775710293859</v>
      </c>
    </row>
    <row r="3082" spans="1:4" hidden="1">
      <c r="A3082" s="4" t="s">
        <v>50</v>
      </c>
      <c r="B3082" s="4" t="s">
        <v>95</v>
      </c>
      <c r="C3082" s="4">
        <v>2019</v>
      </c>
      <c r="D3082" s="98">
        <v>190.40841888738245</v>
      </c>
    </row>
    <row r="3083" spans="1:4" hidden="1">
      <c r="A3083" s="4" t="s">
        <v>50</v>
      </c>
      <c r="B3083" s="4" t="s">
        <v>96</v>
      </c>
      <c r="C3083" s="4">
        <v>2014</v>
      </c>
      <c r="D3083" s="98">
        <v>330.75988482096363</v>
      </c>
    </row>
    <row r="3084" spans="1:4" hidden="1">
      <c r="A3084" s="4" t="s">
        <v>50</v>
      </c>
      <c r="B3084" s="4" t="s">
        <v>96</v>
      </c>
      <c r="C3084" s="4">
        <v>2015</v>
      </c>
      <c r="D3084" s="98">
        <v>230.02211654757116</v>
      </c>
    </row>
    <row r="3085" spans="1:4" hidden="1">
      <c r="A3085" s="4" t="s">
        <v>50</v>
      </c>
      <c r="B3085" s="4" t="s">
        <v>96</v>
      </c>
      <c r="C3085" s="4">
        <v>2016</v>
      </c>
      <c r="D3085" s="98">
        <v>278.55646711244714</v>
      </c>
    </row>
    <row r="3086" spans="1:4" hidden="1">
      <c r="A3086" s="4" t="s">
        <v>50</v>
      </c>
      <c r="B3086" s="4" t="s">
        <v>96</v>
      </c>
      <c r="C3086" s="4">
        <v>2017</v>
      </c>
      <c r="D3086" s="98">
        <v>380.31334439816874</v>
      </c>
    </row>
    <row r="3087" spans="1:4" hidden="1">
      <c r="A3087" s="4" t="s">
        <v>50</v>
      </c>
      <c r="B3087" s="4" t="s">
        <v>96</v>
      </c>
      <c r="C3087" s="4">
        <v>2018</v>
      </c>
      <c r="D3087" s="98">
        <v>219.74080657213636</v>
      </c>
    </row>
    <row r="3088" spans="1:4" hidden="1">
      <c r="A3088" s="4" t="s">
        <v>50</v>
      </c>
      <c r="B3088" s="4" t="s">
        <v>96</v>
      </c>
      <c r="C3088" s="4">
        <v>2019</v>
      </c>
      <c r="D3088" s="98">
        <v>185.04214790903978</v>
      </c>
    </row>
    <row r="3089" spans="1:4" hidden="1">
      <c r="A3089" s="4" t="s">
        <v>50</v>
      </c>
      <c r="B3089" s="4" t="s">
        <v>97</v>
      </c>
      <c r="C3089" s="4">
        <v>2014</v>
      </c>
      <c r="D3089" s="98">
        <v>241.83239499520926</v>
      </c>
    </row>
    <row r="3090" spans="1:4" hidden="1">
      <c r="A3090" s="4" t="s">
        <v>50</v>
      </c>
      <c r="B3090" s="4" t="s">
        <v>97</v>
      </c>
      <c r="C3090" s="4">
        <v>2015</v>
      </c>
      <c r="D3090" s="98">
        <v>192.92071972871858</v>
      </c>
    </row>
    <row r="3091" spans="1:4" hidden="1">
      <c r="A3091" s="4" t="s">
        <v>50</v>
      </c>
      <c r="B3091" s="4" t="s">
        <v>97</v>
      </c>
      <c r="C3091" s="4">
        <v>2016</v>
      </c>
      <c r="D3091" s="98">
        <v>236.88631685555563</v>
      </c>
    </row>
    <row r="3092" spans="1:4" hidden="1">
      <c r="A3092" s="4" t="s">
        <v>50</v>
      </c>
      <c r="B3092" s="4" t="s">
        <v>97</v>
      </c>
      <c r="C3092" s="4">
        <v>2017</v>
      </c>
      <c r="D3092" s="98">
        <v>318.98440830717669</v>
      </c>
    </row>
    <row r="3093" spans="1:4" hidden="1">
      <c r="A3093" s="4" t="s">
        <v>50</v>
      </c>
      <c r="B3093" s="4" t="s">
        <v>97</v>
      </c>
      <c r="C3093" s="4">
        <v>2018</v>
      </c>
      <c r="D3093" s="98">
        <v>167.96255378129143</v>
      </c>
    </row>
    <row r="3094" spans="1:4" hidden="1">
      <c r="A3094" s="4" t="s">
        <v>50</v>
      </c>
      <c r="B3094" s="4" t="s">
        <v>97</v>
      </c>
      <c r="C3094" s="4">
        <v>2019</v>
      </c>
      <c r="D3094" s="98">
        <v>132.60898686407697</v>
      </c>
    </row>
    <row r="3095" spans="1:4" hidden="1">
      <c r="A3095" s="4" t="s">
        <v>50</v>
      </c>
      <c r="B3095" s="4" t="s">
        <v>98</v>
      </c>
      <c r="C3095" s="4">
        <v>2014</v>
      </c>
      <c r="D3095" s="98">
        <v>232.2897939222679</v>
      </c>
    </row>
    <row r="3096" spans="1:4" hidden="1">
      <c r="A3096" s="4" t="s">
        <v>50</v>
      </c>
      <c r="B3096" s="4" t="s">
        <v>98</v>
      </c>
      <c r="C3096" s="4">
        <v>2015</v>
      </c>
      <c r="D3096" s="98">
        <v>184.40592572095807</v>
      </c>
    </row>
    <row r="3097" spans="1:4" hidden="1">
      <c r="A3097" s="4" t="s">
        <v>50</v>
      </c>
      <c r="B3097" s="4" t="s">
        <v>98</v>
      </c>
      <c r="C3097" s="4">
        <v>2016</v>
      </c>
      <c r="D3097" s="98">
        <v>233.8146669650724</v>
      </c>
    </row>
    <row r="3098" spans="1:4" hidden="1">
      <c r="A3098" s="4" t="s">
        <v>50</v>
      </c>
      <c r="B3098" s="4" t="s">
        <v>98</v>
      </c>
      <c r="C3098" s="4">
        <v>2017</v>
      </c>
      <c r="D3098" s="98">
        <v>309.11261216104634</v>
      </c>
    </row>
    <row r="3099" spans="1:4" hidden="1">
      <c r="A3099" s="4" t="s">
        <v>50</v>
      </c>
      <c r="B3099" s="4" t="s">
        <v>98</v>
      </c>
      <c r="C3099" s="4">
        <v>2018</v>
      </c>
      <c r="D3099" s="98">
        <v>157.2257893240419</v>
      </c>
    </row>
    <row r="3100" spans="1:4" hidden="1">
      <c r="A3100" s="4" t="s">
        <v>50</v>
      </c>
      <c r="B3100" s="4" t="s">
        <v>98</v>
      </c>
      <c r="C3100" s="4">
        <v>2019</v>
      </c>
      <c r="D3100" s="98">
        <v>127.24271588573433</v>
      </c>
    </row>
    <row r="3101" spans="1:4" hidden="1">
      <c r="A3101" s="4" t="s">
        <v>51</v>
      </c>
      <c r="B3101" s="4" t="s">
        <v>91</v>
      </c>
      <c r="C3101" s="4">
        <v>2014</v>
      </c>
      <c r="D3101" s="98">
        <v>9.1796875422801558E-2</v>
      </c>
    </row>
    <row r="3102" spans="1:4" hidden="1">
      <c r="A3102" s="4" t="s">
        <v>51</v>
      </c>
      <c r="B3102" s="4" t="s">
        <v>91</v>
      </c>
      <c r="C3102" s="4">
        <v>2015</v>
      </c>
      <c r="D3102" s="98">
        <v>7.3203360834723091E-2</v>
      </c>
    </row>
    <row r="3103" spans="1:4" hidden="1">
      <c r="A3103" s="4" t="s">
        <v>51</v>
      </c>
      <c r="B3103" s="4" t="s">
        <v>91</v>
      </c>
      <c r="C3103" s="4">
        <v>2016</v>
      </c>
      <c r="D3103" s="98">
        <v>7.4940349415617336E-2</v>
      </c>
    </row>
    <row r="3104" spans="1:4" hidden="1">
      <c r="A3104" s="4" t="s">
        <v>51</v>
      </c>
      <c r="B3104" s="4" t="s">
        <v>91</v>
      </c>
      <c r="C3104" s="4">
        <v>2017</v>
      </c>
      <c r="D3104" s="98">
        <v>8.0547507226060189E-2</v>
      </c>
    </row>
    <row r="3105" spans="1:4" hidden="1">
      <c r="A3105" s="4" t="s">
        <v>51</v>
      </c>
      <c r="B3105" s="4" t="s">
        <v>91</v>
      </c>
      <c r="C3105" s="4">
        <v>2018</v>
      </c>
      <c r="D3105" s="98">
        <v>8.1694813689647663E-2</v>
      </c>
    </row>
    <row r="3106" spans="1:4" hidden="1">
      <c r="A3106" s="4" t="s">
        <v>51</v>
      </c>
      <c r="B3106" s="4" t="s">
        <v>91</v>
      </c>
      <c r="C3106" s="4">
        <v>2019</v>
      </c>
      <c r="D3106" s="98">
        <v>6.1030065293297207E-2</v>
      </c>
    </row>
    <row r="3107" spans="1:4" hidden="1">
      <c r="A3107" s="4" t="s">
        <v>51</v>
      </c>
      <c r="B3107" s="4" t="s">
        <v>92</v>
      </c>
      <c r="C3107" s="4">
        <v>2014</v>
      </c>
      <c r="D3107" s="98">
        <v>9.2874686800652029E-2</v>
      </c>
    </row>
    <row r="3108" spans="1:4" hidden="1">
      <c r="A3108" s="4" t="s">
        <v>51</v>
      </c>
      <c r="B3108" s="4" t="s">
        <v>92</v>
      </c>
      <c r="C3108" s="4">
        <v>2015</v>
      </c>
      <c r="D3108" s="98">
        <v>7.335531201407966E-2</v>
      </c>
    </row>
    <row r="3109" spans="1:4" hidden="1">
      <c r="A3109" s="4" t="s">
        <v>51</v>
      </c>
      <c r="B3109" s="4" t="s">
        <v>92</v>
      </c>
      <c r="C3109" s="4">
        <v>2016</v>
      </c>
      <c r="D3109" s="98">
        <v>7.2300289591750749E-2</v>
      </c>
    </row>
    <row r="3110" spans="1:4" hidden="1">
      <c r="A3110" s="4" t="s">
        <v>51</v>
      </c>
      <c r="B3110" s="4" t="s">
        <v>92</v>
      </c>
      <c r="C3110" s="4">
        <v>2017</v>
      </c>
      <c r="D3110" s="98">
        <v>7.9236712094014006E-2</v>
      </c>
    </row>
    <row r="3111" spans="1:4" hidden="1">
      <c r="A3111" s="4" t="s">
        <v>51</v>
      </c>
      <c r="B3111" s="4" t="s">
        <v>92</v>
      </c>
      <c r="C3111" s="4">
        <v>2018</v>
      </c>
      <c r="D3111" s="98">
        <v>7.7844099068305986E-2</v>
      </c>
    </row>
    <row r="3112" spans="1:4" hidden="1">
      <c r="A3112" s="4" t="s">
        <v>51</v>
      </c>
      <c r="B3112" s="4" t="s">
        <v>92</v>
      </c>
      <c r="C3112" s="4">
        <v>2019</v>
      </c>
      <c r="D3112" s="98">
        <v>5.8911885010461573E-2</v>
      </c>
    </row>
    <row r="3113" spans="1:4" hidden="1">
      <c r="A3113" s="4" t="s">
        <v>51</v>
      </c>
      <c r="B3113" s="4" t="s">
        <v>93</v>
      </c>
      <c r="C3113" s="4">
        <v>2014</v>
      </c>
      <c r="D3113" s="98">
        <v>6.0721063029363177E-2</v>
      </c>
    </row>
    <row r="3114" spans="1:4" hidden="1">
      <c r="A3114" s="4" t="s">
        <v>51</v>
      </c>
      <c r="B3114" s="4" t="s">
        <v>93</v>
      </c>
      <c r="C3114" s="4">
        <v>2015</v>
      </c>
      <c r="D3114" s="98">
        <v>5.9135151984827494E-2</v>
      </c>
    </row>
    <row r="3115" spans="1:4" hidden="1">
      <c r="A3115" s="4" t="s">
        <v>51</v>
      </c>
      <c r="B3115" s="4" t="s">
        <v>93</v>
      </c>
      <c r="C3115" s="4">
        <v>2016</v>
      </c>
      <c r="D3115" s="98">
        <v>6.1031694247577546E-2</v>
      </c>
    </row>
    <row r="3116" spans="1:4" hidden="1">
      <c r="A3116" s="4" t="s">
        <v>51</v>
      </c>
      <c r="B3116" s="4" t="s">
        <v>93</v>
      </c>
      <c r="C3116" s="4">
        <v>2017</v>
      </c>
      <c r="D3116" s="98">
        <v>5.8056473139005221E-2</v>
      </c>
    </row>
    <row r="3117" spans="1:4" hidden="1">
      <c r="A3117" s="4" t="s">
        <v>51</v>
      </c>
      <c r="B3117" s="4" t="s">
        <v>93</v>
      </c>
      <c r="C3117" s="4">
        <v>2018</v>
      </c>
      <c r="D3117" s="98">
        <v>6.1521109349074725E-2</v>
      </c>
    </row>
    <row r="3118" spans="1:4" hidden="1">
      <c r="A3118" s="4" t="s">
        <v>51</v>
      </c>
      <c r="B3118" s="4" t="s">
        <v>93</v>
      </c>
      <c r="C3118" s="4">
        <v>2019</v>
      </c>
      <c r="D3118" s="98">
        <v>4.2431816997180932E-2</v>
      </c>
    </row>
    <row r="3119" spans="1:4" hidden="1">
      <c r="A3119" s="4" t="s">
        <v>51</v>
      </c>
      <c r="B3119" s="4" t="s">
        <v>94</v>
      </c>
      <c r="C3119" s="4">
        <v>2014</v>
      </c>
      <c r="D3119" s="98">
        <v>6.176819666401108E-2</v>
      </c>
    </row>
    <row r="3120" spans="1:4" hidden="1">
      <c r="A3120" s="4" t="s">
        <v>51</v>
      </c>
      <c r="B3120" s="4" t="s">
        <v>94</v>
      </c>
      <c r="C3120" s="4">
        <v>2015</v>
      </c>
      <c r="D3120" s="98">
        <v>5.9285111294791755E-2</v>
      </c>
    </row>
    <row r="3121" spans="1:4" hidden="1">
      <c r="A3121" s="4" t="s">
        <v>51</v>
      </c>
      <c r="B3121" s="4" t="s">
        <v>94</v>
      </c>
      <c r="C3121" s="4">
        <v>2016</v>
      </c>
      <c r="D3121" s="98">
        <v>5.8425794162651923E-2</v>
      </c>
    </row>
    <row r="3122" spans="1:4" hidden="1">
      <c r="A3122" s="4" t="s">
        <v>51</v>
      </c>
      <c r="B3122" s="4" t="s">
        <v>94</v>
      </c>
      <c r="C3122" s="4">
        <v>2017</v>
      </c>
      <c r="D3122" s="98">
        <v>5.6772961525544605E-2</v>
      </c>
    </row>
    <row r="3123" spans="1:4" hidden="1">
      <c r="A3123" s="4" t="s">
        <v>51</v>
      </c>
      <c r="B3123" s="4" t="s">
        <v>94</v>
      </c>
      <c r="C3123" s="4">
        <v>2018</v>
      </c>
      <c r="D3123" s="98">
        <v>5.7742210897402849E-2</v>
      </c>
    </row>
    <row r="3124" spans="1:4" hidden="1">
      <c r="A3124" s="4" t="s">
        <v>51</v>
      </c>
      <c r="B3124" s="4" t="s">
        <v>94</v>
      </c>
      <c r="C3124" s="4">
        <v>2019</v>
      </c>
      <c r="D3124" s="98">
        <v>4.0350765203089139E-2</v>
      </c>
    </row>
    <row r="3125" spans="1:4" hidden="1">
      <c r="A3125" s="4" t="s">
        <v>51</v>
      </c>
      <c r="B3125" s="4" t="s">
        <v>95</v>
      </c>
      <c r="C3125" s="4">
        <v>2014</v>
      </c>
      <c r="D3125" s="98">
        <v>223.01205893400279</v>
      </c>
    </row>
    <row r="3126" spans="1:4" hidden="1">
      <c r="A3126" s="4" t="s">
        <v>51</v>
      </c>
      <c r="B3126" s="4" t="s">
        <v>95</v>
      </c>
      <c r="C3126" s="4">
        <v>2015</v>
      </c>
      <c r="D3126" s="98">
        <v>187.53025802587499</v>
      </c>
    </row>
    <row r="3127" spans="1:4" hidden="1">
      <c r="A3127" s="4" t="s">
        <v>51</v>
      </c>
      <c r="B3127" s="4" t="s">
        <v>95</v>
      </c>
      <c r="C3127" s="4">
        <v>2016</v>
      </c>
      <c r="D3127" s="98">
        <v>195.68552500273572</v>
      </c>
    </row>
    <row r="3128" spans="1:4" hidden="1">
      <c r="A3128" s="4" t="s">
        <v>51</v>
      </c>
      <c r="B3128" s="4" t="s">
        <v>95</v>
      </c>
      <c r="C3128" s="4">
        <v>2017</v>
      </c>
      <c r="D3128" s="98">
        <v>214.34249938702155</v>
      </c>
    </row>
    <row r="3129" spans="1:4" hidden="1">
      <c r="A3129" s="4" t="s">
        <v>51</v>
      </c>
      <c r="B3129" s="4" t="s">
        <v>95</v>
      </c>
      <c r="C3129" s="4">
        <v>2018</v>
      </c>
      <c r="D3129" s="98">
        <v>222.71180366511081</v>
      </c>
    </row>
    <row r="3130" spans="1:4" hidden="1">
      <c r="A3130" s="4" t="s">
        <v>51</v>
      </c>
      <c r="B3130" s="4" t="s">
        <v>95</v>
      </c>
      <c r="C3130" s="4">
        <v>2019</v>
      </c>
      <c r="D3130" s="98">
        <v>173.21872323041276</v>
      </c>
    </row>
    <row r="3131" spans="1:4" hidden="1">
      <c r="A3131" s="4" t="s">
        <v>51</v>
      </c>
      <c r="B3131" s="4" t="s">
        <v>96</v>
      </c>
      <c r="C3131" s="4">
        <v>2014</v>
      </c>
      <c r="D3131" s="98">
        <v>225.6305024639143</v>
      </c>
    </row>
    <row r="3132" spans="1:4" hidden="1">
      <c r="A3132" s="4" t="s">
        <v>51</v>
      </c>
      <c r="B3132" s="4" t="s">
        <v>96</v>
      </c>
      <c r="C3132" s="4">
        <v>2015</v>
      </c>
      <c r="D3132" s="98">
        <v>187.91952217368387</v>
      </c>
    </row>
    <row r="3133" spans="1:4" hidden="1">
      <c r="A3133" s="4" t="s">
        <v>51</v>
      </c>
      <c r="B3133" s="4" t="s">
        <v>96</v>
      </c>
      <c r="C3133" s="4">
        <v>2016</v>
      </c>
      <c r="D3133" s="98">
        <v>188.79175553541185</v>
      </c>
    </row>
    <row r="3134" spans="1:4" hidden="1">
      <c r="A3134" s="4" t="s">
        <v>51</v>
      </c>
      <c r="B3134" s="4" t="s">
        <v>96</v>
      </c>
      <c r="C3134" s="4">
        <v>2017</v>
      </c>
      <c r="D3134" s="98">
        <v>210.85438269088846</v>
      </c>
    </row>
    <row r="3135" spans="1:4" hidden="1">
      <c r="A3135" s="4" t="s">
        <v>51</v>
      </c>
      <c r="B3135" s="4" t="s">
        <v>96</v>
      </c>
      <c r="C3135" s="4">
        <v>2018</v>
      </c>
      <c r="D3135" s="98">
        <v>212.21420216525831</v>
      </c>
    </row>
    <row r="3136" spans="1:4" hidden="1">
      <c r="A3136" s="4" t="s">
        <v>51</v>
      </c>
      <c r="B3136" s="4" t="s">
        <v>96</v>
      </c>
      <c r="C3136" s="4">
        <v>2019</v>
      </c>
      <c r="D3136" s="98">
        <v>167.2067931693627</v>
      </c>
    </row>
    <row r="3137" spans="1:4" hidden="1">
      <c r="A3137" s="4" t="s">
        <v>51</v>
      </c>
      <c r="B3137" s="4" t="s">
        <v>97</v>
      </c>
      <c r="C3137" s="4">
        <v>2014</v>
      </c>
      <c r="D3137" s="98">
        <v>151.8379978999032</v>
      </c>
    </row>
    <row r="3138" spans="1:4" hidden="1">
      <c r="A3138" s="4" t="s">
        <v>51</v>
      </c>
      <c r="B3138" s="4" t="s">
        <v>97</v>
      </c>
      <c r="C3138" s="4">
        <v>2015</v>
      </c>
      <c r="D3138" s="98">
        <v>153.50293721949467</v>
      </c>
    </row>
    <row r="3139" spans="1:4" hidden="1">
      <c r="A3139" s="4" t="s">
        <v>51</v>
      </c>
      <c r="B3139" s="4" t="s">
        <v>97</v>
      </c>
      <c r="C3139" s="4">
        <v>2016</v>
      </c>
      <c r="D3139" s="98">
        <v>161.45608681501096</v>
      </c>
    </row>
    <row r="3140" spans="1:4" hidden="1">
      <c r="A3140" s="4" t="s">
        <v>51</v>
      </c>
      <c r="B3140" s="4" t="s">
        <v>97</v>
      </c>
      <c r="C3140" s="4">
        <v>2017</v>
      </c>
      <c r="D3140" s="98">
        <v>157.7763310834118</v>
      </c>
    </row>
    <row r="3141" spans="1:4" hidden="1">
      <c r="A3141" s="4" t="s">
        <v>51</v>
      </c>
      <c r="B3141" s="4" t="s">
        <v>97</v>
      </c>
      <c r="C3141" s="4">
        <v>2018</v>
      </c>
      <c r="D3141" s="98">
        <v>170.9027374074339</v>
      </c>
    </row>
    <row r="3142" spans="1:4" hidden="1">
      <c r="A3142" s="4" t="s">
        <v>51</v>
      </c>
      <c r="B3142" s="4" t="s">
        <v>97</v>
      </c>
      <c r="C3142" s="4">
        <v>2019</v>
      </c>
      <c r="D3142" s="98">
        <v>122.5808588111842</v>
      </c>
    </row>
    <row r="3143" spans="1:4" hidden="1">
      <c r="A3143" s="4" t="s">
        <v>51</v>
      </c>
      <c r="B3143" s="4" t="s">
        <v>98</v>
      </c>
      <c r="C3143" s="4">
        <v>2014</v>
      </c>
      <c r="D3143" s="98">
        <v>154.45644142981473</v>
      </c>
    </row>
    <row r="3144" spans="1:4" hidden="1">
      <c r="A3144" s="4" t="s">
        <v>51</v>
      </c>
      <c r="B3144" s="4" t="s">
        <v>98</v>
      </c>
      <c r="C3144" s="4">
        <v>2015</v>
      </c>
      <c r="D3144" s="98">
        <v>153.89220136730356</v>
      </c>
    </row>
    <row r="3145" spans="1:4" hidden="1">
      <c r="A3145" s="4" t="s">
        <v>51</v>
      </c>
      <c r="B3145" s="4" t="s">
        <v>98</v>
      </c>
      <c r="C3145" s="4">
        <v>2016</v>
      </c>
      <c r="D3145" s="98">
        <v>154.5623173476871</v>
      </c>
    </row>
    <row r="3146" spans="1:4" hidden="1">
      <c r="A3146" s="4" t="s">
        <v>51</v>
      </c>
      <c r="B3146" s="4" t="s">
        <v>98</v>
      </c>
      <c r="C3146" s="4">
        <v>2017</v>
      </c>
      <c r="D3146" s="98">
        <v>154.28821438727869</v>
      </c>
    </row>
    <row r="3147" spans="1:4" hidden="1">
      <c r="A3147" s="4" t="s">
        <v>51</v>
      </c>
      <c r="B3147" s="4" t="s">
        <v>98</v>
      </c>
      <c r="C3147" s="4">
        <v>2018</v>
      </c>
      <c r="D3147" s="98">
        <v>160.40513590758138</v>
      </c>
    </row>
    <row r="3148" spans="1:4" hidden="1">
      <c r="A3148" s="4" t="s">
        <v>51</v>
      </c>
      <c r="B3148" s="4" t="s">
        <v>98</v>
      </c>
      <c r="C3148" s="4">
        <v>2019</v>
      </c>
      <c r="D3148" s="98">
        <v>116.56892875013412</v>
      </c>
    </row>
    <row r="3149" spans="1:4" hidden="1">
      <c r="A3149" s="4" t="s">
        <v>52</v>
      </c>
      <c r="B3149" s="4" t="s">
        <v>91</v>
      </c>
      <c r="C3149" s="4">
        <v>2014</v>
      </c>
      <c r="D3149" s="98">
        <v>0.10926872797726948</v>
      </c>
    </row>
    <row r="3150" spans="1:4" hidden="1">
      <c r="A3150" s="4" t="s">
        <v>52</v>
      </c>
      <c r="B3150" s="4" t="s">
        <v>91</v>
      </c>
      <c r="C3150" s="4">
        <v>2015</v>
      </c>
      <c r="D3150" s="98">
        <v>9.1501861413338353E-2</v>
      </c>
    </row>
    <row r="3151" spans="1:4" hidden="1">
      <c r="A3151" s="4" t="s">
        <v>52</v>
      </c>
      <c r="B3151" s="4" t="s">
        <v>91</v>
      </c>
      <c r="C3151" s="4">
        <v>2016</v>
      </c>
      <c r="D3151" s="98">
        <v>8.6237770899565552E-2</v>
      </c>
    </row>
    <row r="3152" spans="1:4" hidden="1">
      <c r="A3152" s="4" t="s">
        <v>52</v>
      </c>
      <c r="B3152" s="4" t="s">
        <v>91</v>
      </c>
      <c r="C3152" s="4">
        <v>2017</v>
      </c>
      <c r="D3152" s="98">
        <v>7.3176010618745804E-2</v>
      </c>
    </row>
    <row r="3153" spans="1:4" hidden="1">
      <c r="A3153" s="4" t="s">
        <v>52</v>
      </c>
      <c r="B3153" s="4" t="s">
        <v>91</v>
      </c>
      <c r="C3153" s="4">
        <v>2018</v>
      </c>
      <c r="D3153" s="98">
        <v>8.1652172089609926E-2</v>
      </c>
    </row>
    <row r="3154" spans="1:4" hidden="1">
      <c r="A3154" s="4" t="s">
        <v>52</v>
      </c>
      <c r="B3154" s="4" t="s">
        <v>91</v>
      </c>
      <c r="C3154" s="4">
        <v>2019</v>
      </c>
      <c r="D3154" s="98">
        <v>6.830125824596521E-2</v>
      </c>
    </row>
    <row r="3155" spans="1:4" hidden="1">
      <c r="A3155" s="4" t="s">
        <v>52</v>
      </c>
      <c r="B3155" s="4" t="s">
        <v>92</v>
      </c>
      <c r="C3155" s="4">
        <v>2014</v>
      </c>
      <c r="D3155" s="98">
        <v>0.10872943363661335</v>
      </c>
    </row>
    <row r="3156" spans="1:4" hidden="1">
      <c r="A3156" s="4" t="s">
        <v>52</v>
      </c>
      <c r="B3156" s="4" t="s">
        <v>92</v>
      </c>
      <c r="C3156" s="4">
        <v>2015</v>
      </c>
      <c r="D3156" s="98">
        <v>8.167822876067371E-2</v>
      </c>
    </row>
    <row r="3157" spans="1:4" hidden="1">
      <c r="A3157" s="4" t="s">
        <v>52</v>
      </c>
      <c r="B3157" s="4" t="s">
        <v>92</v>
      </c>
      <c r="C3157" s="4">
        <v>2016</v>
      </c>
      <c r="D3157" s="98">
        <v>7.782969716544226E-2</v>
      </c>
    </row>
    <row r="3158" spans="1:4" hidden="1">
      <c r="A3158" s="4" t="s">
        <v>52</v>
      </c>
      <c r="B3158" s="4" t="s">
        <v>92</v>
      </c>
      <c r="C3158" s="4">
        <v>2017</v>
      </c>
      <c r="D3158" s="98">
        <v>6.4021173093134348E-2</v>
      </c>
    </row>
    <row r="3159" spans="1:4" hidden="1">
      <c r="A3159" s="4" t="s">
        <v>52</v>
      </c>
      <c r="B3159" s="4" t="s">
        <v>92</v>
      </c>
      <c r="C3159" s="4">
        <v>2018</v>
      </c>
      <c r="D3159" s="98">
        <v>7.6430504223739079E-2</v>
      </c>
    </row>
    <row r="3160" spans="1:4" hidden="1">
      <c r="A3160" s="4" t="s">
        <v>52</v>
      </c>
      <c r="B3160" s="4" t="s">
        <v>92</v>
      </c>
      <c r="C3160" s="4">
        <v>2019</v>
      </c>
      <c r="D3160" s="98">
        <v>6.6162753387266765E-2</v>
      </c>
    </row>
    <row r="3161" spans="1:4" hidden="1">
      <c r="A3161" s="4" t="s">
        <v>52</v>
      </c>
      <c r="B3161" s="4" t="s">
        <v>93</v>
      </c>
      <c r="C3161" s="4">
        <v>2014</v>
      </c>
      <c r="D3161" s="98">
        <v>7.7695614277726713E-2</v>
      </c>
    </row>
    <row r="3162" spans="1:4" hidden="1">
      <c r="A3162" s="4" t="s">
        <v>52</v>
      </c>
      <c r="B3162" s="4" t="s">
        <v>93</v>
      </c>
      <c r="C3162" s="4">
        <v>2015</v>
      </c>
      <c r="D3162" s="98">
        <v>7.3071248368839548E-2</v>
      </c>
    </row>
    <row r="3163" spans="1:4" hidden="1">
      <c r="A3163" s="4" t="s">
        <v>52</v>
      </c>
      <c r="B3163" s="4" t="s">
        <v>93</v>
      </c>
      <c r="C3163" s="4">
        <v>2016</v>
      </c>
      <c r="D3163" s="98">
        <v>6.8200612342191963E-2</v>
      </c>
    </row>
    <row r="3164" spans="1:4" hidden="1">
      <c r="A3164" s="4" t="s">
        <v>52</v>
      </c>
      <c r="B3164" s="4" t="s">
        <v>93</v>
      </c>
      <c r="C3164" s="4">
        <v>2017</v>
      </c>
      <c r="D3164" s="98">
        <v>5.7566177737014404E-2</v>
      </c>
    </row>
    <row r="3165" spans="1:4" hidden="1">
      <c r="A3165" s="4" t="s">
        <v>52</v>
      </c>
      <c r="B3165" s="4" t="s">
        <v>93</v>
      </c>
      <c r="C3165" s="4">
        <v>2018</v>
      </c>
      <c r="D3165" s="98">
        <v>6.138928572575373E-2</v>
      </c>
    </row>
    <row r="3166" spans="1:4" hidden="1">
      <c r="A3166" s="4" t="s">
        <v>52</v>
      </c>
      <c r="B3166" s="4" t="s">
        <v>93</v>
      </c>
      <c r="C3166" s="4">
        <v>2019</v>
      </c>
      <c r="D3166" s="98">
        <v>4.9575556962072102E-2</v>
      </c>
    </row>
    <row r="3167" spans="1:4" hidden="1">
      <c r="A3167" s="4" t="s">
        <v>52</v>
      </c>
      <c r="B3167" s="4" t="s">
        <v>94</v>
      </c>
      <c r="C3167" s="4">
        <v>2014</v>
      </c>
      <c r="D3167" s="98">
        <v>7.7171669870865336E-2</v>
      </c>
    </row>
    <row r="3168" spans="1:4" hidden="1">
      <c r="A3168" s="4" t="s">
        <v>52</v>
      </c>
      <c r="B3168" s="4" t="s">
        <v>94</v>
      </c>
      <c r="C3168" s="4">
        <v>2015</v>
      </c>
      <c r="D3168" s="98">
        <v>6.3413493190610112E-2</v>
      </c>
    </row>
    <row r="3169" spans="1:4" hidden="1">
      <c r="A3169" s="4" t="s">
        <v>52</v>
      </c>
      <c r="B3169" s="4" t="s">
        <v>94</v>
      </c>
      <c r="C3169" s="4">
        <v>2016</v>
      </c>
      <c r="D3169" s="98">
        <v>5.9932156068598398E-2</v>
      </c>
    </row>
    <row r="3170" spans="1:4" hidden="1">
      <c r="A3170" s="4" t="s">
        <v>52</v>
      </c>
      <c r="B3170" s="4" t="s">
        <v>94</v>
      </c>
      <c r="C3170" s="4">
        <v>2017</v>
      </c>
      <c r="D3170" s="98">
        <v>4.8544501484502782E-2</v>
      </c>
    </row>
    <row r="3171" spans="1:4" hidden="1">
      <c r="A3171" s="4" t="s">
        <v>52</v>
      </c>
      <c r="B3171" s="4" t="s">
        <v>94</v>
      </c>
      <c r="C3171" s="4">
        <v>2018</v>
      </c>
      <c r="D3171" s="98">
        <v>5.6265436794033903E-2</v>
      </c>
    </row>
    <row r="3172" spans="1:4" hidden="1">
      <c r="A3172" s="4" t="s">
        <v>52</v>
      </c>
      <c r="B3172" s="4" t="s">
        <v>94</v>
      </c>
      <c r="C3172" s="4">
        <v>2019</v>
      </c>
      <c r="D3172" s="98">
        <v>4.7474536851115953E-2</v>
      </c>
    </row>
    <row r="3173" spans="1:4" hidden="1">
      <c r="A3173" s="4" t="s">
        <v>52</v>
      </c>
      <c r="B3173" s="4" t="s">
        <v>95</v>
      </c>
      <c r="C3173" s="4">
        <v>2014</v>
      </c>
      <c r="D3173" s="99">
        <v>519.44880429601949</v>
      </c>
    </row>
    <row r="3174" spans="1:4" hidden="1">
      <c r="A3174" s="4" t="s">
        <v>52</v>
      </c>
      <c r="B3174" s="4" t="s">
        <v>95</v>
      </c>
      <c r="C3174" s="4">
        <v>2015</v>
      </c>
      <c r="D3174" s="99">
        <v>455.76099754482618</v>
      </c>
    </row>
    <row r="3175" spans="1:4" hidden="1">
      <c r="A3175" s="4" t="s">
        <v>52</v>
      </c>
      <c r="B3175" s="4" t="s">
        <v>95</v>
      </c>
      <c r="C3175" s="4">
        <v>2016</v>
      </c>
      <c r="D3175" s="99">
        <v>425.20941593662729</v>
      </c>
    </row>
    <row r="3176" spans="1:4" hidden="1">
      <c r="A3176" s="4" t="s">
        <v>52</v>
      </c>
      <c r="B3176" s="4" t="s">
        <v>95</v>
      </c>
      <c r="C3176" s="4">
        <v>2017</v>
      </c>
      <c r="D3176" s="99">
        <v>355.85667714132256</v>
      </c>
    </row>
    <row r="3177" spans="1:4" hidden="1">
      <c r="A3177" s="4" t="s">
        <v>52</v>
      </c>
      <c r="B3177" s="4" t="s">
        <v>95</v>
      </c>
      <c r="C3177" s="4">
        <v>2018</v>
      </c>
      <c r="D3177" s="99">
        <v>402.75229837551728</v>
      </c>
    </row>
    <row r="3178" spans="1:4" hidden="1">
      <c r="A3178" s="4" t="s">
        <v>52</v>
      </c>
      <c r="B3178" s="4" t="s">
        <v>95</v>
      </c>
      <c r="C3178" s="4">
        <v>2019</v>
      </c>
      <c r="D3178" s="99">
        <v>338.46138930248537</v>
      </c>
    </row>
    <row r="3179" spans="1:4" hidden="1">
      <c r="A3179" s="4" t="s">
        <v>52</v>
      </c>
      <c r="B3179" s="4" t="s">
        <v>96</v>
      </c>
      <c r="C3179" s="4">
        <v>2014</v>
      </c>
      <c r="D3179" s="98">
        <v>516.88507169289346</v>
      </c>
    </row>
    <row r="3180" spans="1:4" hidden="1">
      <c r="A3180" s="4" t="s">
        <v>52</v>
      </c>
      <c r="B3180" s="4" t="s">
        <v>96</v>
      </c>
      <c r="C3180" s="4">
        <v>2015</v>
      </c>
      <c r="D3180" s="98">
        <v>406.83053265441782</v>
      </c>
    </row>
    <row r="3181" spans="1:4" hidden="1">
      <c r="A3181" s="4" t="s">
        <v>52</v>
      </c>
      <c r="B3181" s="4" t="s">
        <v>96</v>
      </c>
      <c r="C3181" s="4">
        <v>2016</v>
      </c>
      <c r="D3181" s="98">
        <v>383.75203497298423</v>
      </c>
    </row>
    <row r="3182" spans="1:4" hidden="1">
      <c r="A3182" s="4" t="s">
        <v>52</v>
      </c>
      <c r="B3182" s="4" t="s">
        <v>96</v>
      </c>
      <c r="C3182" s="4">
        <v>2017</v>
      </c>
      <c r="D3182" s="98">
        <v>311.33648488041496</v>
      </c>
    </row>
    <row r="3183" spans="1:4" hidden="1">
      <c r="A3183" s="4" t="s">
        <v>52</v>
      </c>
      <c r="B3183" s="4" t="s">
        <v>96</v>
      </c>
      <c r="C3183" s="4">
        <v>2018</v>
      </c>
      <c r="D3183" s="98">
        <v>376.99623236388607</v>
      </c>
    </row>
    <row r="3184" spans="1:4" hidden="1">
      <c r="A3184" s="4" t="s">
        <v>52</v>
      </c>
      <c r="B3184" s="4" t="s">
        <v>96</v>
      </c>
      <c r="C3184" s="4">
        <v>2019</v>
      </c>
      <c r="D3184" s="98">
        <v>327.86420055233594</v>
      </c>
    </row>
    <row r="3185" spans="1:4" hidden="1">
      <c r="A3185" s="4" t="s">
        <v>52</v>
      </c>
      <c r="B3185" s="4" t="s">
        <v>97</v>
      </c>
      <c r="C3185" s="4">
        <v>2014</v>
      </c>
      <c r="D3185" s="98">
        <v>380.17540951900969</v>
      </c>
    </row>
    <row r="3186" spans="1:4" hidden="1">
      <c r="A3186" s="4" t="s">
        <v>52</v>
      </c>
      <c r="B3186" s="4" t="s">
        <v>97</v>
      </c>
      <c r="C3186" s="4">
        <v>2015</v>
      </c>
      <c r="D3186" s="98">
        <v>370.21130550808749</v>
      </c>
    </row>
    <row r="3187" spans="1:4" hidden="1">
      <c r="A3187" s="4" t="s">
        <v>52</v>
      </c>
      <c r="B3187" s="4" t="s">
        <v>97</v>
      </c>
      <c r="C3187" s="4">
        <v>2016</v>
      </c>
      <c r="D3187" s="98">
        <v>341.95243637603016</v>
      </c>
    </row>
    <row r="3188" spans="1:4" hidden="1">
      <c r="A3188" s="4" t="s">
        <v>52</v>
      </c>
      <c r="B3188" s="4" t="s">
        <v>97</v>
      </c>
      <c r="C3188" s="4">
        <v>2017</v>
      </c>
      <c r="D3188" s="98">
        <v>284.07772888812838</v>
      </c>
    </row>
    <row r="3189" spans="1:4" hidden="1">
      <c r="A3189" s="4" t="s">
        <v>52</v>
      </c>
      <c r="B3189" s="4" t="s">
        <v>97</v>
      </c>
      <c r="C3189" s="4">
        <v>2018</v>
      </c>
      <c r="D3189" s="98">
        <v>308.58569732044958</v>
      </c>
    </row>
    <row r="3190" spans="1:4" hidden="1">
      <c r="A3190" s="4" t="s">
        <v>52</v>
      </c>
      <c r="B3190" s="4" t="s">
        <v>97</v>
      </c>
      <c r="C3190" s="4">
        <v>2019</v>
      </c>
      <c r="D3190" s="98">
        <v>250.0506928902162</v>
      </c>
    </row>
    <row r="3191" spans="1:4" hidden="1">
      <c r="A3191" s="4" t="s">
        <v>52</v>
      </c>
      <c r="B3191" s="4" t="s">
        <v>98</v>
      </c>
      <c r="C3191" s="4">
        <v>2014</v>
      </c>
      <c r="D3191" s="98">
        <v>377.61167691588366</v>
      </c>
    </row>
    <row r="3192" spans="1:4" hidden="1">
      <c r="A3192" s="4" t="s">
        <v>52</v>
      </c>
      <c r="B3192" s="4" t="s">
        <v>98</v>
      </c>
      <c r="C3192" s="4">
        <v>2015</v>
      </c>
      <c r="D3192" s="98">
        <v>321.28084061767913</v>
      </c>
    </row>
    <row r="3193" spans="1:4" hidden="1">
      <c r="A3193" s="4" t="s">
        <v>52</v>
      </c>
      <c r="B3193" s="4" t="s">
        <v>98</v>
      </c>
      <c r="C3193" s="4">
        <v>2016</v>
      </c>
      <c r="D3193" s="98">
        <v>300.49505541238705</v>
      </c>
    </row>
    <row r="3194" spans="1:4" hidden="1">
      <c r="A3194" s="4" t="s">
        <v>52</v>
      </c>
      <c r="B3194" s="4" t="s">
        <v>98</v>
      </c>
      <c r="C3194" s="4">
        <v>2017</v>
      </c>
      <c r="D3194" s="98">
        <v>239.55753662722071</v>
      </c>
    </row>
    <row r="3195" spans="1:4" hidden="1">
      <c r="A3195" s="4" t="s">
        <v>52</v>
      </c>
      <c r="B3195" s="4" t="s">
        <v>98</v>
      </c>
      <c r="C3195" s="4">
        <v>2018</v>
      </c>
      <c r="D3195" s="98">
        <v>282.82963130881836</v>
      </c>
    </row>
    <row r="3196" spans="1:4" hidden="1">
      <c r="A3196" s="4" t="s">
        <v>52</v>
      </c>
      <c r="B3196" s="4" t="s">
        <v>98</v>
      </c>
      <c r="C3196" s="4">
        <v>2019</v>
      </c>
      <c r="D3196" s="98">
        <v>239.45350414006677</v>
      </c>
    </row>
    <row r="3197" spans="1:4" hidden="1">
      <c r="A3197" s="4" t="s">
        <v>53</v>
      </c>
      <c r="B3197" s="4" t="s">
        <v>91</v>
      </c>
      <c r="C3197" s="4">
        <v>2014</v>
      </c>
      <c r="D3197" s="98">
        <v>0.13178613258231947</v>
      </c>
    </row>
    <row r="3198" spans="1:4" hidden="1">
      <c r="A3198" s="4" t="s">
        <v>53</v>
      </c>
      <c r="B3198" s="4" t="s">
        <v>91</v>
      </c>
      <c r="C3198" s="4">
        <v>2015</v>
      </c>
      <c r="D3198" s="98">
        <v>0.10518269696577626</v>
      </c>
    </row>
    <row r="3199" spans="1:4" hidden="1">
      <c r="A3199" s="4" t="s">
        <v>53</v>
      </c>
      <c r="B3199" s="4" t="s">
        <v>91</v>
      </c>
      <c r="C3199" s="4">
        <v>2016</v>
      </c>
      <c r="D3199" s="98">
        <v>8.8873980854672227E-2</v>
      </c>
    </row>
    <row r="3200" spans="1:4" hidden="1">
      <c r="A3200" s="4" t="s">
        <v>53</v>
      </c>
      <c r="B3200" s="4" t="s">
        <v>91</v>
      </c>
      <c r="C3200" s="4">
        <v>2017</v>
      </c>
      <c r="D3200" s="98">
        <v>8.2885524194056662E-2</v>
      </c>
    </row>
    <row r="3201" spans="1:4" hidden="1">
      <c r="A3201" s="4" t="s">
        <v>53</v>
      </c>
      <c r="B3201" s="4" t="s">
        <v>91</v>
      </c>
      <c r="C3201" s="4">
        <v>2018</v>
      </c>
      <c r="D3201" s="98">
        <v>7.893252453876648E-2</v>
      </c>
    </row>
    <row r="3202" spans="1:4" hidden="1">
      <c r="A3202" s="4" t="s">
        <v>53</v>
      </c>
      <c r="B3202" s="4" t="s">
        <v>91</v>
      </c>
      <c r="C3202" s="4">
        <v>2019</v>
      </c>
      <c r="D3202" s="98">
        <v>8.161881953720522E-2</v>
      </c>
    </row>
    <row r="3203" spans="1:4" hidden="1">
      <c r="A3203" s="4" t="s">
        <v>53</v>
      </c>
      <c r="B3203" s="4" t="s">
        <v>92</v>
      </c>
      <c r="C3203" s="4">
        <v>2014</v>
      </c>
      <c r="D3203" s="98">
        <v>0.12654931767778277</v>
      </c>
    </row>
    <row r="3204" spans="1:4" hidden="1">
      <c r="A3204" s="4" t="s">
        <v>53</v>
      </c>
      <c r="B3204" s="4" t="s">
        <v>92</v>
      </c>
      <c r="C3204" s="4">
        <v>2015</v>
      </c>
      <c r="D3204" s="98">
        <v>9.6838330678023721E-2</v>
      </c>
    </row>
    <row r="3205" spans="1:4" hidden="1">
      <c r="A3205" s="4" t="s">
        <v>53</v>
      </c>
      <c r="B3205" s="4" t="s">
        <v>92</v>
      </c>
      <c r="C3205" s="4">
        <v>2016</v>
      </c>
      <c r="D3205" s="98">
        <v>7.936326410158008E-2</v>
      </c>
    </row>
    <row r="3206" spans="1:4" hidden="1">
      <c r="A3206" s="4" t="s">
        <v>53</v>
      </c>
      <c r="B3206" s="4" t="s">
        <v>92</v>
      </c>
      <c r="C3206" s="4">
        <v>2017</v>
      </c>
      <c r="D3206" s="98">
        <v>7.5889646861720589E-2</v>
      </c>
    </row>
    <row r="3207" spans="1:4" hidden="1">
      <c r="A3207" s="4" t="s">
        <v>53</v>
      </c>
      <c r="B3207" s="4" t="s">
        <v>92</v>
      </c>
      <c r="C3207" s="4">
        <v>2018</v>
      </c>
      <c r="D3207" s="98">
        <v>7.5862128658417016E-2</v>
      </c>
    </row>
    <row r="3208" spans="1:4" hidden="1">
      <c r="A3208" s="4" t="s">
        <v>53</v>
      </c>
      <c r="B3208" s="4" t="s">
        <v>92</v>
      </c>
      <c r="C3208" s="4">
        <v>2019</v>
      </c>
      <c r="D3208" s="98">
        <v>7.9680438883550239E-2</v>
      </c>
    </row>
    <row r="3209" spans="1:4" hidden="1">
      <c r="A3209" s="4" t="s">
        <v>53</v>
      </c>
      <c r="B3209" s="4" t="s">
        <v>93</v>
      </c>
      <c r="C3209" s="4">
        <v>2014</v>
      </c>
      <c r="D3209" s="99">
        <v>0.10154757178813191</v>
      </c>
    </row>
    <row r="3210" spans="1:4" hidden="1">
      <c r="A3210" s="4" t="s">
        <v>53</v>
      </c>
      <c r="B3210" s="4" t="s">
        <v>93</v>
      </c>
      <c r="C3210" s="4">
        <v>2015</v>
      </c>
      <c r="D3210" s="99">
        <v>8.0253763951513749E-2</v>
      </c>
    </row>
    <row r="3211" spans="1:4" hidden="1">
      <c r="A3211" s="4" t="s">
        <v>53</v>
      </c>
      <c r="B3211" s="4" t="s">
        <v>93</v>
      </c>
      <c r="C3211" s="4">
        <v>2016</v>
      </c>
      <c r="D3211" s="99">
        <v>7.2742514471642511E-2</v>
      </c>
    </row>
    <row r="3212" spans="1:4" hidden="1">
      <c r="A3212" s="4" t="s">
        <v>53</v>
      </c>
      <c r="B3212" s="4" t="s">
        <v>93</v>
      </c>
      <c r="C3212" s="4">
        <v>2017</v>
      </c>
      <c r="D3212" s="99">
        <v>6.9027756974026189E-2</v>
      </c>
    </row>
    <row r="3213" spans="1:4" hidden="1">
      <c r="A3213" s="4" t="s">
        <v>53</v>
      </c>
      <c r="B3213" s="4" t="s">
        <v>93</v>
      </c>
      <c r="C3213" s="4">
        <v>2018</v>
      </c>
      <c r="D3213" s="99">
        <v>5.9562102195166708E-2</v>
      </c>
    </row>
    <row r="3214" spans="1:4" hidden="1">
      <c r="A3214" s="4" t="s">
        <v>53</v>
      </c>
      <c r="B3214" s="4" t="s">
        <v>93</v>
      </c>
      <c r="C3214" s="4">
        <v>2019</v>
      </c>
      <c r="D3214" s="99">
        <v>6.1606488955454307E-2</v>
      </c>
    </row>
    <row r="3215" spans="1:4" hidden="1">
      <c r="A3215" s="4" t="s">
        <v>53</v>
      </c>
      <c r="B3215" s="4" t="s">
        <v>94</v>
      </c>
      <c r="C3215" s="4">
        <v>2014</v>
      </c>
      <c r="D3215" s="98">
        <v>9.6450671785624817E-2</v>
      </c>
    </row>
    <row r="3216" spans="1:4" hidden="1">
      <c r="A3216" s="4" t="s">
        <v>53</v>
      </c>
      <c r="B3216" s="4" t="s">
        <v>94</v>
      </c>
      <c r="C3216" s="4">
        <v>2015</v>
      </c>
      <c r="D3216" s="98">
        <v>7.2097616452206734E-2</v>
      </c>
    </row>
    <row r="3217" spans="1:4" hidden="1">
      <c r="A3217" s="4" t="s">
        <v>53</v>
      </c>
      <c r="B3217" s="4" t="s">
        <v>94</v>
      </c>
      <c r="C3217" s="4">
        <v>2016</v>
      </c>
      <c r="D3217" s="98">
        <v>6.3372697226003569E-2</v>
      </c>
    </row>
    <row r="3218" spans="1:4" hidden="1">
      <c r="A3218" s="4" t="s">
        <v>53</v>
      </c>
      <c r="B3218" s="4" t="s">
        <v>94</v>
      </c>
      <c r="C3218" s="4">
        <v>2017</v>
      </c>
      <c r="D3218" s="98">
        <v>6.2121406408283078E-2</v>
      </c>
    </row>
    <row r="3219" spans="1:4" hidden="1">
      <c r="A3219" s="4" t="s">
        <v>53</v>
      </c>
      <c r="B3219" s="4" t="s">
        <v>94</v>
      </c>
      <c r="C3219" s="4">
        <v>2018</v>
      </c>
      <c r="D3219" s="98">
        <v>5.6546830118773234E-2</v>
      </c>
    </row>
    <row r="3220" spans="1:4" hidden="1">
      <c r="A3220" s="4" t="s">
        <v>53</v>
      </c>
      <c r="B3220" s="4" t="s">
        <v>94</v>
      </c>
      <c r="C3220" s="4">
        <v>2019</v>
      </c>
      <c r="D3220" s="98">
        <v>5.9703972613452859E-2</v>
      </c>
    </row>
    <row r="3221" spans="1:4" hidden="1">
      <c r="A3221" s="4" t="s">
        <v>53</v>
      </c>
      <c r="B3221" s="4" t="s">
        <v>95</v>
      </c>
      <c r="C3221" s="4">
        <v>2014</v>
      </c>
      <c r="D3221" s="98">
        <v>123.6449022054602</v>
      </c>
    </row>
    <row r="3222" spans="1:4" hidden="1">
      <c r="A3222" s="4" t="s">
        <v>53</v>
      </c>
      <c r="B3222" s="4" t="s">
        <v>95</v>
      </c>
      <c r="C3222" s="4">
        <v>2015</v>
      </c>
      <c r="D3222" s="98">
        <v>109.72939639873414</v>
      </c>
    </row>
    <row r="3223" spans="1:4" hidden="1">
      <c r="A3223" s="4" t="s">
        <v>53</v>
      </c>
      <c r="B3223" s="4" t="s">
        <v>95</v>
      </c>
      <c r="C3223" s="4">
        <v>2016</v>
      </c>
      <c r="D3223" s="98">
        <v>93.712027633168816</v>
      </c>
    </row>
    <row r="3224" spans="1:4" hidden="1">
      <c r="A3224" s="4" t="s">
        <v>53</v>
      </c>
      <c r="B3224" s="4" t="s">
        <v>95</v>
      </c>
      <c r="C3224" s="4">
        <v>2017</v>
      </c>
      <c r="D3224" s="98">
        <v>87.121052207163231</v>
      </c>
    </row>
    <row r="3225" spans="1:4" hidden="1">
      <c r="A3225" s="4" t="s">
        <v>53</v>
      </c>
      <c r="B3225" s="4" t="s">
        <v>95</v>
      </c>
      <c r="C3225" s="4">
        <v>2018</v>
      </c>
      <c r="D3225" s="98">
        <v>86.582606730774117</v>
      </c>
    </row>
    <row r="3226" spans="1:4" hidden="1">
      <c r="A3226" s="4" t="s">
        <v>53</v>
      </c>
      <c r="B3226" s="4" t="s">
        <v>95</v>
      </c>
      <c r="C3226" s="4">
        <v>2019</v>
      </c>
      <c r="D3226" s="98">
        <v>89.887335780577374</v>
      </c>
    </row>
    <row r="3227" spans="1:4" hidden="1">
      <c r="A3227" s="4" t="s">
        <v>53</v>
      </c>
      <c r="B3227" s="4" t="s">
        <v>96</v>
      </c>
      <c r="C3227" s="4">
        <v>2014</v>
      </c>
      <c r="D3227" s="98">
        <v>118.73159718579072</v>
      </c>
    </row>
    <row r="3228" spans="1:4" hidden="1">
      <c r="A3228" s="4" t="s">
        <v>53</v>
      </c>
      <c r="B3228" s="4" t="s">
        <v>96</v>
      </c>
      <c r="C3228" s="4">
        <v>2015</v>
      </c>
      <c r="D3228" s="98">
        <v>101.02433080811754</v>
      </c>
    </row>
    <row r="3229" spans="1:4" hidden="1">
      <c r="A3229" s="4" t="s">
        <v>53</v>
      </c>
      <c r="B3229" s="4" t="s">
        <v>96</v>
      </c>
      <c r="C3229" s="4">
        <v>2016</v>
      </c>
      <c r="D3229" s="98">
        <v>83.683574506550954</v>
      </c>
    </row>
    <row r="3230" spans="1:4" hidden="1">
      <c r="A3230" s="4" t="s">
        <v>53</v>
      </c>
      <c r="B3230" s="4" t="s">
        <v>96</v>
      </c>
      <c r="C3230" s="4">
        <v>2017</v>
      </c>
      <c r="D3230" s="98">
        <v>79.767678982685709</v>
      </c>
    </row>
    <row r="3231" spans="1:4" hidden="1">
      <c r="A3231" s="4" t="s">
        <v>53</v>
      </c>
      <c r="B3231" s="4" t="s">
        <v>96</v>
      </c>
      <c r="C3231" s="4">
        <v>2018</v>
      </c>
      <c r="D3231" s="98">
        <v>83.214630341199481</v>
      </c>
    </row>
    <row r="3232" spans="1:4" hidden="1">
      <c r="A3232" s="4" t="s">
        <v>53</v>
      </c>
      <c r="B3232" s="4" t="s">
        <v>96</v>
      </c>
      <c r="C3232" s="4">
        <v>2019</v>
      </c>
      <c r="D3232" s="98">
        <v>87.752584583811569</v>
      </c>
    </row>
    <row r="3233" spans="1:4" hidden="1">
      <c r="A3233" s="4" t="s">
        <v>53</v>
      </c>
      <c r="B3233" s="4" t="s">
        <v>97</v>
      </c>
      <c r="C3233" s="4">
        <v>2014</v>
      </c>
      <c r="D3233" s="98">
        <v>97.889735713170211</v>
      </c>
    </row>
    <row r="3234" spans="1:4" hidden="1">
      <c r="A3234" s="4" t="s">
        <v>53</v>
      </c>
      <c r="B3234" s="4" t="s">
        <v>97</v>
      </c>
      <c r="C3234" s="4">
        <v>2015</v>
      </c>
      <c r="D3234" s="98">
        <v>85.654934410044291</v>
      </c>
    </row>
    <row r="3235" spans="1:4" hidden="1">
      <c r="A3235" s="4" t="s">
        <v>53</v>
      </c>
      <c r="B3235" s="4" t="s">
        <v>97</v>
      </c>
      <c r="C3235" s="4">
        <v>2016</v>
      </c>
      <c r="D3235" s="98">
        <v>77.855829795476623</v>
      </c>
    </row>
    <row r="3236" spans="1:4" hidden="1">
      <c r="A3236" s="4" t="s">
        <v>53</v>
      </c>
      <c r="B3236" s="4" t="s">
        <v>97</v>
      </c>
      <c r="C3236" s="4">
        <v>2017</v>
      </c>
      <c r="D3236" s="98">
        <v>73.495669680638315</v>
      </c>
    </row>
    <row r="3237" spans="1:4" hidden="1">
      <c r="A3237" s="4" t="s">
        <v>53</v>
      </c>
      <c r="B3237" s="4" t="s">
        <v>97</v>
      </c>
      <c r="C3237" s="4">
        <v>2018</v>
      </c>
      <c r="D3237" s="98">
        <v>66.529238100030099</v>
      </c>
    </row>
    <row r="3238" spans="1:4" hidden="1">
      <c r="A3238" s="4" t="s">
        <v>53</v>
      </c>
      <c r="B3238" s="4" t="s">
        <v>97</v>
      </c>
      <c r="C3238" s="4">
        <v>2019</v>
      </c>
      <c r="D3238" s="98">
        <v>69.126620950778189</v>
      </c>
    </row>
    <row r="3239" spans="1:4" hidden="1">
      <c r="A3239" s="4" t="s">
        <v>53</v>
      </c>
      <c r="B3239" s="4" t="s">
        <v>98</v>
      </c>
      <c r="C3239" s="4">
        <v>2014</v>
      </c>
      <c r="D3239" s="98">
        <v>92.976430693500731</v>
      </c>
    </row>
    <row r="3240" spans="1:4" hidden="1">
      <c r="A3240" s="4" t="s">
        <v>53</v>
      </c>
      <c r="B3240" s="4" t="s">
        <v>98</v>
      </c>
      <c r="C3240" s="4">
        <v>2015</v>
      </c>
      <c r="D3240" s="98">
        <v>76.949868819427692</v>
      </c>
    </row>
    <row r="3241" spans="1:4" hidden="1">
      <c r="A3241" s="4" t="s">
        <v>53</v>
      </c>
      <c r="B3241" s="4" t="s">
        <v>98</v>
      </c>
      <c r="C3241" s="4">
        <v>2016</v>
      </c>
      <c r="D3241" s="98">
        <v>67.827376668858761</v>
      </c>
    </row>
    <row r="3242" spans="1:4" hidden="1">
      <c r="A3242" s="4" t="s">
        <v>53</v>
      </c>
      <c r="B3242" s="4" t="s">
        <v>98</v>
      </c>
      <c r="C3242" s="4">
        <v>2017</v>
      </c>
      <c r="D3242" s="98">
        <v>66.142296456160793</v>
      </c>
    </row>
    <row r="3243" spans="1:4" hidden="1">
      <c r="A3243" s="4" t="s">
        <v>53</v>
      </c>
      <c r="B3243" s="4" t="s">
        <v>98</v>
      </c>
      <c r="C3243" s="4">
        <v>2018</v>
      </c>
      <c r="D3243" s="98">
        <v>63.161261710455456</v>
      </c>
    </row>
    <row r="3244" spans="1:4" hidden="1">
      <c r="A3244" s="4" t="s">
        <v>53</v>
      </c>
      <c r="B3244" s="4" t="s">
        <v>98</v>
      </c>
      <c r="C3244" s="4">
        <v>2019</v>
      </c>
      <c r="D3244" s="98">
        <v>66.991869754012384</v>
      </c>
    </row>
    <row r="3245" spans="1:4" hidden="1">
      <c r="A3245" s="4" t="s">
        <v>40</v>
      </c>
      <c r="B3245" s="4" t="s">
        <v>102</v>
      </c>
      <c r="C3245" s="3">
        <v>2014</v>
      </c>
      <c r="D3245" s="99">
        <v>0</v>
      </c>
    </row>
    <row r="3246" spans="1:4" hidden="1">
      <c r="A3246" s="4" t="s">
        <v>40</v>
      </c>
      <c r="B3246" s="4" t="s">
        <v>102</v>
      </c>
      <c r="C3246" s="3">
        <v>2015</v>
      </c>
      <c r="D3246" s="99">
        <v>0</v>
      </c>
    </row>
    <row r="3247" spans="1:4" hidden="1">
      <c r="A3247" s="4" t="s">
        <v>40</v>
      </c>
      <c r="B3247" s="4" t="s">
        <v>102</v>
      </c>
      <c r="C3247" s="3">
        <v>2016</v>
      </c>
      <c r="D3247" s="99">
        <v>61270.611809330003</v>
      </c>
    </row>
    <row r="3248" spans="1:4" hidden="1">
      <c r="A3248" s="4" t="s">
        <v>40</v>
      </c>
      <c r="B3248" s="4" t="s">
        <v>102</v>
      </c>
      <c r="C3248" s="3">
        <v>2017</v>
      </c>
      <c r="D3248" s="99">
        <v>220052.142142317</v>
      </c>
    </row>
    <row r="3249" spans="1:4" hidden="1">
      <c r="A3249" s="4" t="s">
        <v>40</v>
      </c>
      <c r="B3249" s="4" t="s">
        <v>102</v>
      </c>
      <c r="C3249" s="3">
        <v>2018</v>
      </c>
      <c r="D3249" s="99">
        <v>514942</v>
      </c>
    </row>
    <row r="3250" spans="1:4" hidden="1">
      <c r="A3250" s="4" t="s">
        <v>40</v>
      </c>
      <c r="B3250" s="4" t="s">
        <v>102</v>
      </c>
      <c r="C3250" s="3">
        <v>2019</v>
      </c>
      <c r="D3250" s="99">
        <v>434393.77172033698</v>
      </c>
    </row>
    <row r="3251" spans="1:4" hidden="1">
      <c r="A3251" s="4" t="s">
        <v>40</v>
      </c>
      <c r="B3251" s="4" t="s">
        <v>102</v>
      </c>
      <c r="C3251" s="3">
        <v>2015</v>
      </c>
      <c r="D3251" s="98">
        <v>0</v>
      </c>
    </row>
    <row r="3252" spans="1:4" hidden="1">
      <c r="A3252" s="4" t="s">
        <v>40</v>
      </c>
      <c r="B3252" s="4" t="s">
        <v>102</v>
      </c>
      <c r="C3252" s="3">
        <v>2016</v>
      </c>
      <c r="D3252" s="98">
        <v>13874.428190668999</v>
      </c>
    </row>
    <row r="3253" spans="1:4" hidden="1">
      <c r="A3253" s="4" t="s">
        <v>40</v>
      </c>
      <c r="B3253" s="4" t="s">
        <v>102</v>
      </c>
      <c r="C3253" s="3">
        <v>2017</v>
      </c>
      <c r="D3253" s="98">
        <v>49602.757857682998</v>
      </c>
    </row>
    <row r="3254" spans="1:4" hidden="1">
      <c r="A3254" s="4" t="s">
        <v>40</v>
      </c>
      <c r="B3254" s="4" t="s">
        <v>102</v>
      </c>
      <c r="C3254" s="3">
        <v>2018</v>
      </c>
      <c r="D3254" s="98">
        <v>116494</v>
      </c>
    </row>
    <row r="3255" spans="1:4" hidden="1">
      <c r="A3255" s="4" t="s">
        <v>40</v>
      </c>
      <c r="B3255" s="4" t="s">
        <v>102</v>
      </c>
      <c r="C3255" s="3">
        <v>2019</v>
      </c>
      <c r="D3255" s="98">
        <v>86540.228279663002</v>
      </c>
    </row>
    <row r="3256" spans="1:4" hidden="1">
      <c r="A3256" s="4" t="s">
        <v>33</v>
      </c>
      <c r="B3256" s="4" t="s">
        <v>102</v>
      </c>
      <c r="C3256" s="3">
        <v>2014</v>
      </c>
      <c r="D3256" s="98">
        <v>120021316.29485458</v>
      </c>
    </row>
    <row r="3257" spans="1:4" hidden="1">
      <c r="A3257" s="4" t="s">
        <v>33</v>
      </c>
      <c r="B3257" s="4" t="s">
        <v>102</v>
      </c>
      <c r="C3257" s="3">
        <v>2015</v>
      </c>
      <c r="D3257" s="98">
        <v>46234256.858732775</v>
      </c>
    </row>
    <row r="3258" spans="1:4" hidden="1">
      <c r="A3258" s="4" t="s">
        <v>33</v>
      </c>
      <c r="B3258" s="4" t="s">
        <v>102</v>
      </c>
      <c r="C3258" s="3">
        <v>2016</v>
      </c>
      <c r="D3258" s="98">
        <v>98769681.37124981</v>
      </c>
    </row>
    <row r="3259" spans="1:4" hidden="1">
      <c r="A3259" s="4" t="s">
        <v>33</v>
      </c>
      <c r="B3259" s="4" t="s">
        <v>102</v>
      </c>
      <c r="C3259" s="3">
        <v>2017</v>
      </c>
      <c r="D3259" s="98">
        <v>19442388.766251881</v>
      </c>
    </row>
    <row r="3260" spans="1:4" hidden="1">
      <c r="A3260" s="4" t="s">
        <v>33</v>
      </c>
      <c r="B3260" s="4" t="s">
        <v>102</v>
      </c>
      <c r="C3260" s="3">
        <v>2018</v>
      </c>
      <c r="D3260" s="98">
        <v>24707865</v>
      </c>
    </row>
    <row r="3261" spans="1:4" hidden="1">
      <c r="A3261" s="4" t="s">
        <v>33</v>
      </c>
      <c r="B3261" s="4" t="s">
        <v>102</v>
      </c>
      <c r="C3261" s="3">
        <v>2019</v>
      </c>
      <c r="D3261" s="98">
        <v>13583590.010768861</v>
      </c>
    </row>
    <row r="3262" spans="1:4" hidden="1">
      <c r="A3262" s="4" t="s">
        <v>33</v>
      </c>
      <c r="B3262" s="4" t="s">
        <v>102</v>
      </c>
      <c r="C3262" s="3">
        <v>2015</v>
      </c>
      <c r="D3262" s="100">
        <v>2151672.2506348919</v>
      </c>
    </row>
    <row r="3263" spans="1:4" hidden="1">
      <c r="A3263" s="4" t="s">
        <v>33</v>
      </c>
      <c r="B3263" s="4" t="s">
        <v>102</v>
      </c>
      <c r="C3263" s="3">
        <v>2016</v>
      </c>
      <c r="D3263" s="98">
        <v>73384549.159362212</v>
      </c>
    </row>
    <row r="3264" spans="1:4" hidden="1">
      <c r="A3264" s="4" t="s">
        <v>33</v>
      </c>
      <c r="B3264" s="4" t="s">
        <v>102</v>
      </c>
      <c r="C3264" s="3">
        <v>2017</v>
      </c>
      <c r="D3264" s="98">
        <v>5202203.411301339</v>
      </c>
    </row>
    <row r="3265" spans="1:4" hidden="1">
      <c r="A3265" s="4" t="s">
        <v>33</v>
      </c>
      <c r="B3265" s="4" t="s">
        <v>102</v>
      </c>
      <c r="C3265" s="3">
        <v>2018</v>
      </c>
      <c r="D3265" s="98">
        <v>1752387.2999999998</v>
      </c>
    </row>
    <row r="3266" spans="1:4" hidden="1">
      <c r="A3266" s="4" t="s">
        <v>33</v>
      </c>
      <c r="B3266" s="4" t="s">
        <v>102</v>
      </c>
      <c r="C3266" s="3">
        <v>2019</v>
      </c>
      <c r="D3266" s="98">
        <v>391958.307881054</v>
      </c>
    </row>
    <row r="3267" spans="1:4" hidden="1">
      <c r="A3267" s="4" t="s">
        <v>36</v>
      </c>
      <c r="B3267" s="4" t="s">
        <v>102</v>
      </c>
      <c r="C3267" s="3">
        <v>2014</v>
      </c>
      <c r="D3267" s="98">
        <v>3034703.3953761002</v>
      </c>
    </row>
    <row r="3268" spans="1:4" hidden="1">
      <c r="A3268" s="4" t="s">
        <v>36</v>
      </c>
      <c r="B3268" s="4" t="s">
        <v>102</v>
      </c>
      <c r="C3268" s="3">
        <v>2015</v>
      </c>
      <c r="D3268" s="98">
        <v>4403721.4048819104</v>
      </c>
    </row>
    <row r="3269" spans="1:4" hidden="1">
      <c r="A3269" s="4" t="s">
        <v>36</v>
      </c>
      <c r="B3269" s="4" t="s">
        <v>102</v>
      </c>
      <c r="C3269" s="3">
        <v>2016</v>
      </c>
      <c r="D3269" s="98">
        <v>34691021.289865427</v>
      </c>
    </row>
    <row r="3270" spans="1:4" hidden="1">
      <c r="A3270" s="4" t="s">
        <v>36</v>
      </c>
      <c r="B3270" s="4" t="s">
        <v>102</v>
      </c>
      <c r="C3270" s="3">
        <v>2017</v>
      </c>
      <c r="D3270" s="98">
        <v>11011952.58842081</v>
      </c>
    </row>
    <row r="3271" spans="1:4" hidden="1">
      <c r="A3271" s="4" t="s">
        <v>36</v>
      </c>
      <c r="B3271" s="4" t="s">
        <v>102</v>
      </c>
      <c r="C3271" s="3">
        <v>2018</v>
      </c>
      <c r="D3271" s="98">
        <v>3718586.6225054036</v>
      </c>
    </row>
    <row r="3272" spans="1:4" hidden="1">
      <c r="A3272" s="4" t="s">
        <v>36</v>
      </c>
      <c r="B3272" s="4" t="s">
        <v>102</v>
      </c>
      <c r="C3272" s="3">
        <v>2019</v>
      </c>
      <c r="D3272" s="98">
        <v>1912763.0237167291</v>
      </c>
    </row>
    <row r="3273" spans="1:4" hidden="1">
      <c r="A3273" s="4" t="s">
        <v>39</v>
      </c>
      <c r="B3273" s="4" t="s">
        <v>102</v>
      </c>
      <c r="C3273" s="3">
        <v>2014</v>
      </c>
      <c r="D3273" s="98">
        <v>8430321</v>
      </c>
    </row>
    <row r="3274" spans="1:4" hidden="1">
      <c r="A3274" s="4" t="s">
        <v>39</v>
      </c>
      <c r="B3274" s="4" t="s">
        <v>102</v>
      </c>
      <c r="C3274" s="3">
        <v>2015</v>
      </c>
      <c r="D3274" s="98">
        <v>12101059.999999993</v>
      </c>
    </row>
    <row r="3275" spans="1:4" hidden="1">
      <c r="A3275" s="4" t="s">
        <v>39</v>
      </c>
      <c r="B3275" s="4" t="s">
        <v>102</v>
      </c>
      <c r="C3275" s="3">
        <v>2016</v>
      </c>
      <c r="D3275" s="98">
        <v>13372118.994072342</v>
      </c>
    </row>
    <row r="3276" spans="1:4" hidden="1">
      <c r="A3276" s="4" t="s">
        <v>39</v>
      </c>
      <c r="B3276" s="4" t="s">
        <v>102</v>
      </c>
      <c r="C3276" s="3">
        <v>2017</v>
      </c>
      <c r="D3276" s="98">
        <v>5279119.82</v>
      </c>
    </row>
    <row r="3277" spans="1:4" hidden="1">
      <c r="A3277" s="4" t="s">
        <v>39</v>
      </c>
      <c r="B3277" s="4" t="s">
        <v>102</v>
      </c>
      <c r="C3277" s="3">
        <v>2018</v>
      </c>
      <c r="D3277" s="98">
        <v>3725328</v>
      </c>
    </row>
    <row r="3278" spans="1:4" hidden="1">
      <c r="A3278" s="4" t="s">
        <v>39</v>
      </c>
      <c r="B3278" s="4" t="s">
        <v>102</v>
      </c>
      <c r="C3278" s="3">
        <v>2019</v>
      </c>
      <c r="D3278" s="98">
        <v>5327735.2110156799</v>
      </c>
    </row>
    <row r="3279" spans="1:4" hidden="1">
      <c r="A3279" s="4" t="s">
        <v>37</v>
      </c>
      <c r="B3279" s="4" t="s">
        <v>102</v>
      </c>
      <c r="C3279" s="3">
        <v>2014</v>
      </c>
      <c r="D3279" s="98">
        <v>23026700</v>
      </c>
    </row>
    <row r="3280" spans="1:4" hidden="1">
      <c r="A3280" s="4" t="s">
        <v>37</v>
      </c>
      <c r="B3280" s="4" t="s">
        <v>102</v>
      </c>
      <c r="C3280" s="3">
        <v>2015</v>
      </c>
      <c r="D3280" s="98">
        <v>23395200</v>
      </c>
    </row>
    <row r="3281" spans="1:4" hidden="1">
      <c r="A3281" s="4" t="s">
        <v>37</v>
      </c>
      <c r="B3281" s="4" t="s">
        <v>102</v>
      </c>
      <c r="C3281" s="3">
        <v>2016</v>
      </c>
      <c r="D3281" s="99">
        <v>12465389.49999997</v>
      </c>
    </row>
    <row r="3282" spans="1:4" hidden="1">
      <c r="A3282" s="4" t="s">
        <v>37</v>
      </c>
      <c r="B3282" s="4" t="s">
        <v>102</v>
      </c>
      <c r="C3282" s="3">
        <v>2017</v>
      </c>
      <c r="D3282" s="99">
        <v>5627488</v>
      </c>
    </row>
    <row r="3283" spans="1:4" hidden="1">
      <c r="A3283" s="4" t="s">
        <v>37</v>
      </c>
      <c r="B3283" s="4" t="s">
        <v>102</v>
      </c>
      <c r="C3283" s="3">
        <v>2018</v>
      </c>
      <c r="D3283" s="99">
        <v>7729444.1500000004</v>
      </c>
    </row>
    <row r="3284" spans="1:4" hidden="1">
      <c r="A3284" s="4" t="s">
        <v>37</v>
      </c>
      <c r="B3284" s="4" t="s">
        <v>102</v>
      </c>
      <c r="C3284" s="3">
        <v>2019</v>
      </c>
      <c r="D3284" s="99">
        <v>4727908</v>
      </c>
    </row>
    <row r="3285" spans="1:4" hidden="1">
      <c r="A3285" s="4" t="s">
        <v>38</v>
      </c>
      <c r="B3285" s="4" t="s">
        <v>102</v>
      </c>
      <c r="C3285" s="3">
        <v>2014</v>
      </c>
      <c r="D3285" s="99">
        <v>14056964</v>
      </c>
    </row>
    <row r="3286" spans="1:4" hidden="1">
      <c r="A3286" s="4" t="s">
        <v>38</v>
      </c>
      <c r="B3286" s="4" t="s">
        <v>102</v>
      </c>
      <c r="C3286" s="3">
        <v>2015</v>
      </c>
      <c r="D3286" s="99">
        <v>9569000</v>
      </c>
    </row>
    <row r="3287" spans="1:4" hidden="1">
      <c r="A3287" s="4" t="s">
        <v>38</v>
      </c>
      <c r="B3287" s="4" t="s">
        <v>102</v>
      </c>
      <c r="C3287" s="3">
        <v>2016</v>
      </c>
      <c r="D3287" s="98">
        <v>5631365</v>
      </c>
    </row>
    <row r="3288" spans="1:4" hidden="1">
      <c r="A3288" s="4" t="s">
        <v>38</v>
      </c>
      <c r="B3288" s="4" t="s">
        <v>102</v>
      </c>
      <c r="C3288" s="3">
        <v>2017</v>
      </c>
      <c r="D3288" s="98">
        <v>8552991</v>
      </c>
    </row>
    <row r="3289" spans="1:4" hidden="1">
      <c r="A3289" s="4" t="s">
        <v>38</v>
      </c>
      <c r="B3289" s="4" t="s">
        <v>102</v>
      </c>
      <c r="C3289" s="3">
        <v>2018</v>
      </c>
      <c r="D3289" s="98">
        <v>3831284.42</v>
      </c>
    </row>
    <row r="3290" spans="1:4" hidden="1">
      <c r="A3290" s="4" t="s">
        <v>38</v>
      </c>
      <c r="B3290" s="4" t="s">
        <v>102</v>
      </c>
      <c r="C3290" s="3">
        <v>2019</v>
      </c>
      <c r="D3290" s="98">
        <v>1154325</v>
      </c>
    </row>
    <row r="3291" spans="1:4" hidden="1">
      <c r="A3291" s="4" t="s">
        <v>43</v>
      </c>
      <c r="B3291" s="4" t="s">
        <v>102</v>
      </c>
      <c r="C3291" s="3">
        <v>2014</v>
      </c>
      <c r="D3291" s="98">
        <v>2558000</v>
      </c>
    </row>
    <row r="3292" spans="1:4" hidden="1">
      <c r="A3292" s="4" t="s">
        <v>43</v>
      </c>
      <c r="B3292" s="4" t="s">
        <v>102</v>
      </c>
      <c r="C3292" s="3">
        <v>2015</v>
      </c>
      <c r="D3292" s="98">
        <v>2602484.9589999998</v>
      </c>
    </row>
    <row r="3293" spans="1:4" hidden="1">
      <c r="A3293" s="4" t="s">
        <v>43</v>
      </c>
      <c r="B3293" s="4" t="s">
        <v>102</v>
      </c>
      <c r="C3293" s="3">
        <v>2016</v>
      </c>
      <c r="D3293" s="98">
        <v>2041442.81</v>
      </c>
    </row>
    <row r="3294" spans="1:4" hidden="1">
      <c r="A3294" s="4" t="s">
        <v>43</v>
      </c>
      <c r="B3294" s="4" t="s">
        <v>102</v>
      </c>
      <c r="C3294" s="3">
        <v>2017</v>
      </c>
      <c r="D3294" s="98">
        <v>2434556.98</v>
      </c>
    </row>
    <row r="3295" spans="1:4" hidden="1">
      <c r="A3295" s="4" t="s">
        <v>43</v>
      </c>
      <c r="B3295" s="4" t="s">
        <v>102</v>
      </c>
      <c r="C3295" s="3">
        <v>2018</v>
      </c>
      <c r="D3295" s="98">
        <v>2549996.39</v>
      </c>
    </row>
    <row r="3296" spans="1:4" hidden="1">
      <c r="A3296" s="4" t="s">
        <v>43</v>
      </c>
      <c r="B3296" s="4" t="s">
        <v>102</v>
      </c>
      <c r="C3296" s="3">
        <v>2019</v>
      </c>
      <c r="D3296" s="98">
        <v>3241463.45</v>
      </c>
    </row>
    <row r="3297" spans="1:4" hidden="1">
      <c r="A3297" s="4" t="s">
        <v>44</v>
      </c>
      <c r="B3297" s="4" t="s">
        <v>102</v>
      </c>
      <c r="C3297" s="3">
        <v>2014</v>
      </c>
      <c r="D3297" s="98">
        <v>2728123.5773014519</v>
      </c>
    </row>
    <row r="3298" spans="1:4" hidden="1">
      <c r="A3298" s="4" t="s">
        <v>44</v>
      </c>
      <c r="B3298" s="4" t="s">
        <v>102</v>
      </c>
      <c r="C3298" s="3">
        <v>2015</v>
      </c>
      <c r="D3298" s="98">
        <v>770000</v>
      </c>
    </row>
    <row r="3299" spans="1:4" hidden="1">
      <c r="A3299" s="4" t="s">
        <v>44</v>
      </c>
      <c r="B3299" s="4" t="s">
        <v>102</v>
      </c>
      <c r="C3299" s="3">
        <v>2016</v>
      </c>
      <c r="D3299" s="98">
        <v>757140.94566912402</v>
      </c>
    </row>
    <row r="3300" spans="1:4" hidden="1">
      <c r="A3300" s="4" t="s">
        <v>44</v>
      </c>
      <c r="B3300" s="4" t="s">
        <v>102</v>
      </c>
      <c r="C3300" s="3">
        <v>2017</v>
      </c>
      <c r="D3300" s="98">
        <v>745331.100260971</v>
      </c>
    </row>
    <row r="3301" spans="1:4" hidden="1">
      <c r="A3301" s="4" t="s">
        <v>44</v>
      </c>
      <c r="B3301" s="4" t="s">
        <v>102</v>
      </c>
      <c r="C3301" s="3">
        <v>2018</v>
      </c>
      <c r="D3301" s="98">
        <v>468939.20632060198</v>
      </c>
    </row>
    <row r="3302" spans="1:4" hidden="1">
      <c r="A3302" s="4" t="s">
        <v>44</v>
      </c>
      <c r="B3302" s="4" t="s">
        <v>102</v>
      </c>
      <c r="C3302" s="3">
        <v>2019</v>
      </c>
      <c r="D3302" s="98">
        <v>792791.35693398095</v>
      </c>
    </row>
    <row r="3303" spans="1:4" hidden="1">
      <c r="A3303" s="4" t="s">
        <v>34</v>
      </c>
      <c r="B3303" s="4" t="s">
        <v>102</v>
      </c>
      <c r="C3303" s="3">
        <v>2014</v>
      </c>
      <c r="D3303" s="98">
        <v>406128.95981204498</v>
      </c>
    </row>
    <row r="3304" spans="1:4" hidden="1">
      <c r="A3304" s="4" t="s">
        <v>34</v>
      </c>
      <c r="B3304" s="4" t="s">
        <v>102</v>
      </c>
      <c r="C3304" s="3">
        <v>2015</v>
      </c>
      <c r="D3304" s="98">
        <v>1178083.481786455</v>
      </c>
    </row>
    <row r="3305" spans="1:4" hidden="1">
      <c r="A3305" s="4" t="s">
        <v>34</v>
      </c>
      <c r="B3305" s="4" t="s">
        <v>102</v>
      </c>
      <c r="C3305" s="3">
        <v>2016</v>
      </c>
      <c r="D3305" s="98">
        <v>3606491</v>
      </c>
    </row>
    <row r="3306" spans="1:4" hidden="1">
      <c r="A3306" s="4" t="s">
        <v>34</v>
      </c>
      <c r="B3306" s="4" t="s">
        <v>102</v>
      </c>
      <c r="C3306" s="3">
        <v>2017</v>
      </c>
      <c r="D3306" s="98">
        <v>377795.13</v>
      </c>
    </row>
    <row r="3307" spans="1:4" hidden="1">
      <c r="A3307" s="4" t="s">
        <v>34</v>
      </c>
      <c r="B3307" s="4" t="s">
        <v>102</v>
      </c>
      <c r="C3307" s="3">
        <v>2018</v>
      </c>
      <c r="D3307" s="98">
        <v>487579.14</v>
      </c>
    </row>
    <row r="3308" spans="1:4" hidden="1">
      <c r="A3308" s="4" t="s">
        <v>34</v>
      </c>
      <c r="B3308" s="4" t="s">
        <v>102</v>
      </c>
      <c r="C3308" s="3">
        <v>2019</v>
      </c>
      <c r="D3308" s="98">
        <v>1281667.644533556</v>
      </c>
    </row>
    <row r="3309" spans="1:4" hidden="1">
      <c r="A3309" s="4" t="s">
        <v>35</v>
      </c>
      <c r="B3309" s="4" t="s">
        <v>102</v>
      </c>
      <c r="C3309" s="3">
        <v>2014</v>
      </c>
      <c r="D3309" s="98">
        <v>210542.74</v>
      </c>
    </row>
    <row r="3310" spans="1:4" hidden="1">
      <c r="A3310" s="4" t="s">
        <v>35</v>
      </c>
      <c r="B3310" s="4" t="s">
        <v>102</v>
      </c>
      <c r="C3310" s="3">
        <v>2015</v>
      </c>
      <c r="D3310" s="98">
        <v>103656.53</v>
      </c>
    </row>
    <row r="3311" spans="1:4" hidden="1">
      <c r="A3311" s="4" t="s">
        <v>35</v>
      </c>
      <c r="B3311" s="4" t="s">
        <v>102</v>
      </c>
      <c r="C3311" s="3">
        <v>2016</v>
      </c>
      <c r="D3311" s="98">
        <v>64660.35</v>
      </c>
    </row>
    <row r="3312" spans="1:4" hidden="1">
      <c r="A3312" s="4" t="s">
        <v>35</v>
      </c>
      <c r="B3312" s="4" t="s">
        <v>102</v>
      </c>
      <c r="C3312" s="3">
        <v>2017</v>
      </c>
      <c r="D3312" s="98">
        <v>417029</v>
      </c>
    </row>
    <row r="3313" spans="1:4" hidden="1">
      <c r="A3313" s="4" t="s">
        <v>35</v>
      </c>
      <c r="B3313" s="4" t="s">
        <v>102</v>
      </c>
      <c r="C3313" s="3">
        <v>2018</v>
      </c>
      <c r="D3313" s="98">
        <v>752742.77</v>
      </c>
    </row>
    <row r="3314" spans="1:4" hidden="1">
      <c r="A3314" s="4" t="s">
        <v>35</v>
      </c>
      <c r="B3314" s="4" t="s">
        <v>102</v>
      </c>
      <c r="C3314" s="3">
        <v>2019</v>
      </c>
      <c r="D3314" s="98">
        <v>418031.88016519201</v>
      </c>
    </row>
    <row r="3315" spans="1:4" hidden="1">
      <c r="A3315" s="4" t="s">
        <v>41</v>
      </c>
      <c r="B3315" s="4" t="s">
        <v>102</v>
      </c>
      <c r="C3315" s="3">
        <v>2014</v>
      </c>
      <c r="D3315" s="98">
        <v>920322.59</v>
      </c>
    </row>
    <row r="3316" spans="1:4" hidden="1">
      <c r="A3316" s="4" t="s">
        <v>41</v>
      </c>
      <c r="B3316" s="4" t="s">
        <v>102</v>
      </c>
      <c r="C3316" s="3">
        <v>2015</v>
      </c>
      <c r="D3316" s="98">
        <v>226936.54</v>
      </c>
    </row>
    <row r="3317" spans="1:4" hidden="1">
      <c r="A3317" s="4" t="s">
        <v>41</v>
      </c>
      <c r="B3317" s="4" t="s">
        <v>102</v>
      </c>
      <c r="C3317" s="3">
        <v>2016</v>
      </c>
      <c r="D3317" s="99">
        <v>138939.09</v>
      </c>
    </row>
    <row r="3318" spans="1:4" hidden="1">
      <c r="A3318" s="4" t="s">
        <v>41</v>
      </c>
      <c r="B3318" s="4" t="s">
        <v>102</v>
      </c>
      <c r="C3318" s="3">
        <v>2017</v>
      </c>
      <c r="D3318" s="99">
        <v>219821.5</v>
      </c>
    </row>
    <row r="3319" spans="1:4" hidden="1">
      <c r="A3319" s="4" t="s">
        <v>41</v>
      </c>
      <c r="B3319" s="4" t="s">
        <v>102</v>
      </c>
      <c r="C3319" s="3">
        <v>2018</v>
      </c>
      <c r="D3319" s="99">
        <v>349812.07</v>
      </c>
    </row>
    <row r="3320" spans="1:4" hidden="1">
      <c r="A3320" s="4" t="s">
        <v>41</v>
      </c>
      <c r="B3320" s="4" t="s">
        <v>102</v>
      </c>
      <c r="C3320" s="3">
        <v>2019</v>
      </c>
      <c r="D3320" s="99">
        <v>102700.885284941</v>
      </c>
    </row>
    <row r="3321" spans="1:4" hidden="1">
      <c r="A3321" s="4" t="s">
        <v>42</v>
      </c>
      <c r="B3321" s="4" t="s">
        <v>102</v>
      </c>
      <c r="C3321" s="3">
        <v>2014</v>
      </c>
      <c r="D3321" s="99">
        <v>1474104.71</v>
      </c>
    </row>
    <row r="3322" spans="1:4" hidden="1">
      <c r="A3322" s="4" t="s">
        <v>42</v>
      </c>
      <c r="B3322" s="4" t="s">
        <v>102</v>
      </c>
      <c r="C3322" s="3">
        <v>2015</v>
      </c>
      <c r="D3322" s="99">
        <v>1625324.76</v>
      </c>
    </row>
    <row r="3323" spans="1:4" hidden="1">
      <c r="A3323" s="4" t="s">
        <v>42</v>
      </c>
      <c r="B3323" s="4" t="s">
        <v>102</v>
      </c>
      <c r="C3323" s="3">
        <v>2016</v>
      </c>
      <c r="D3323" s="98">
        <v>1735691.01</v>
      </c>
    </row>
    <row r="3324" spans="1:4" hidden="1">
      <c r="A3324" s="4" t="s">
        <v>42</v>
      </c>
      <c r="B3324" s="4" t="s">
        <v>102</v>
      </c>
      <c r="C3324" s="3">
        <v>2017</v>
      </c>
      <c r="D3324" s="98">
        <v>2561858.16</v>
      </c>
    </row>
    <row r="3325" spans="1:4" hidden="1">
      <c r="A3325" s="4" t="s">
        <v>42</v>
      </c>
      <c r="B3325" s="4" t="s">
        <v>102</v>
      </c>
      <c r="C3325" s="3">
        <v>2018</v>
      </c>
      <c r="D3325" s="98">
        <v>3786383.2</v>
      </c>
    </row>
    <row r="3326" spans="1:4" hidden="1">
      <c r="A3326" s="4" t="s">
        <v>42</v>
      </c>
      <c r="B3326" s="4" t="s">
        <v>102</v>
      </c>
      <c r="C3326" s="3">
        <v>2019</v>
      </c>
      <c r="D3326" s="98">
        <v>2737567.6580412998</v>
      </c>
    </row>
    <row r="3327" spans="1:4" hidden="1">
      <c r="A3327" s="4" t="s">
        <v>45</v>
      </c>
      <c r="B3327" s="4" t="s">
        <v>102</v>
      </c>
      <c r="C3327" s="3">
        <v>2014</v>
      </c>
      <c r="D3327" s="98">
        <v>399704.04000000004</v>
      </c>
    </row>
    <row r="3328" spans="1:4" hidden="1">
      <c r="A3328" s="4" t="s">
        <v>45</v>
      </c>
      <c r="B3328" s="4" t="s">
        <v>102</v>
      </c>
      <c r="C3328" s="3">
        <v>2015</v>
      </c>
      <c r="D3328" s="98">
        <v>0</v>
      </c>
    </row>
    <row r="3329" spans="1:4" hidden="1">
      <c r="A3329" s="4" t="s">
        <v>45</v>
      </c>
      <c r="B3329" s="4" t="s">
        <v>102</v>
      </c>
      <c r="C3329" s="3">
        <v>2016</v>
      </c>
      <c r="D3329" s="98">
        <v>230775</v>
      </c>
    </row>
    <row r="3330" spans="1:4" hidden="1">
      <c r="A3330" s="4" t="s">
        <v>45</v>
      </c>
      <c r="B3330" s="4" t="s">
        <v>102</v>
      </c>
      <c r="C3330" s="3">
        <v>2017</v>
      </c>
      <c r="D3330" s="98">
        <v>80561.290000000008</v>
      </c>
    </row>
    <row r="3331" spans="1:4" hidden="1">
      <c r="A3331" s="4" t="s">
        <v>45</v>
      </c>
      <c r="B3331" s="4" t="s">
        <v>102</v>
      </c>
      <c r="C3331" s="3">
        <v>2018</v>
      </c>
      <c r="D3331" s="98">
        <v>1278685.81</v>
      </c>
    </row>
    <row r="3332" spans="1:4" hidden="1">
      <c r="A3332" s="4" t="s">
        <v>45</v>
      </c>
      <c r="B3332" s="4" t="s">
        <v>102</v>
      </c>
      <c r="C3332" s="3">
        <v>2019</v>
      </c>
      <c r="D3332" s="98">
        <v>474872.43504424702</v>
      </c>
    </row>
    <row r="3333" spans="1:4">
      <c r="A3333" s="4" t="s">
        <v>49</v>
      </c>
      <c r="B3333" s="4" t="s">
        <v>102</v>
      </c>
      <c r="C3333" s="3">
        <v>2014</v>
      </c>
      <c r="D3333" s="98">
        <v>16614093.07</v>
      </c>
    </row>
    <row r="3334" spans="1:4">
      <c r="A3334" s="4" t="s">
        <v>49</v>
      </c>
      <c r="B3334" s="4" t="s">
        <v>102</v>
      </c>
      <c r="C3334" s="3">
        <v>2015</v>
      </c>
      <c r="D3334" s="98">
        <v>5133478.67</v>
      </c>
    </row>
    <row r="3335" spans="1:4">
      <c r="A3335" s="4" t="s">
        <v>49</v>
      </c>
      <c r="B3335" s="4" t="s">
        <v>102</v>
      </c>
      <c r="C3335" s="3">
        <v>2016</v>
      </c>
      <c r="D3335" s="98">
        <v>2868179.9099999997</v>
      </c>
    </row>
    <row r="3336" spans="1:4">
      <c r="A3336" s="4" t="s">
        <v>49</v>
      </c>
      <c r="B3336" s="4" t="s">
        <v>102</v>
      </c>
      <c r="C3336" s="3">
        <v>2017</v>
      </c>
      <c r="D3336" s="98">
        <v>1916766.41</v>
      </c>
    </row>
    <row r="3337" spans="1:4">
      <c r="A3337" s="4" t="s">
        <v>49</v>
      </c>
      <c r="B3337" s="4" t="s">
        <v>102</v>
      </c>
      <c r="C3337" s="3">
        <v>2018</v>
      </c>
      <c r="D3337" s="98">
        <v>3883826.5341818202</v>
      </c>
    </row>
    <row r="3338" spans="1:4">
      <c r="A3338" s="4" t="s">
        <v>49</v>
      </c>
      <c r="B3338" s="4" t="s">
        <v>102</v>
      </c>
      <c r="C3338" s="3">
        <v>2019</v>
      </c>
      <c r="D3338" s="98">
        <v>2564882.8446675302</v>
      </c>
    </row>
    <row r="3339" spans="1:4" hidden="1">
      <c r="A3339" s="4" t="s">
        <v>50</v>
      </c>
      <c r="B3339" s="4" t="s">
        <v>102</v>
      </c>
      <c r="C3339" s="3">
        <v>2014</v>
      </c>
      <c r="D3339" s="98">
        <v>938311.35000000009</v>
      </c>
    </row>
    <row r="3340" spans="1:4" hidden="1">
      <c r="A3340" s="4" t="s">
        <v>50</v>
      </c>
      <c r="B3340" s="4" t="s">
        <v>102</v>
      </c>
      <c r="C3340" s="3">
        <v>2015</v>
      </c>
      <c r="D3340" s="98">
        <v>1320730.99</v>
      </c>
    </row>
    <row r="3341" spans="1:4" hidden="1">
      <c r="A3341" s="4" t="s">
        <v>50</v>
      </c>
      <c r="B3341" s="4" t="s">
        <v>102</v>
      </c>
      <c r="C3341" s="3">
        <v>2016</v>
      </c>
      <c r="D3341" s="98">
        <v>2278398.98</v>
      </c>
    </row>
    <row r="3342" spans="1:4" hidden="1">
      <c r="A3342" s="4" t="s">
        <v>50</v>
      </c>
      <c r="B3342" s="4" t="s">
        <v>102</v>
      </c>
      <c r="C3342" s="3">
        <v>2017</v>
      </c>
      <c r="D3342" s="98">
        <v>550000</v>
      </c>
    </row>
    <row r="3343" spans="1:4" hidden="1">
      <c r="A3343" s="4" t="s">
        <v>50</v>
      </c>
      <c r="B3343" s="4" t="s">
        <v>102</v>
      </c>
      <c r="C3343" s="3">
        <v>2018</v>
      </c>
      <c r="D3343" s="98">
        <v>381909.43560734799</v>
      </c>
    </row>
    <row r="3344" spans="1:4" hidden="1">
      <c r="A3344" s="4" t="s">
        <v>50</v>
      </c>
      <c r="B3344" s="4" t="s">
        <v>102</v>
      </c>
      <c r="C3344" s="3">
        <v>2019</v>
      </c>
      <c r="D3344" s="98">
        <v>506030.00217973598</v>
      </c>
    </row>
    <row r="3345" spans="1:4" hidden="1">
      <c r="A3345" s="4" t="s">
        <v>51</v>
      </c>
      <c r="B3345" s="4" t="s">
        <v>102</v>
      </c>
      <c r="C3345" s="3">
        <v>2014</v>
      </c>
      <c r="D3345" s="98">
        <v>60661</v>
      </c>
    </row>
    <row r="3346" spans="1:4" hidden="1">
      <c r="A3346" s="4" t="s">
        <v>51</v>
      </c>
      <c r="B3346" s="4" t="s">
        <v>102</v>
      </c>
      <c r="C3346" s="3">
        <v>2015</v>
      </c>
      <c r="D3346" s="98">
        <v>0</v>
      </c>
    </row>
    <row r="3347" spans="1:4" hidden="1">
      <c r="A3347" s="4" t="s">
        <v>51</v>
      </c>
      <c r="B3347" s="4" t="s">
        <v>102</v>
      </c>
      <c r="C3347" s="3">
        <v>2016</v>
      </c>
      <c r="D3347" s="98">
        <v>5916626.515333849</v>
      </c>
    </row>
    <row r="3348" spans="1:4" hidden="1">
      <c r="A3348" s="4" t="s">
        <v>51</v>
      </c>
      <c r="B3348" s="4" t="s">
        <v>102</v>
      </c>
      <c r="C3348" s="3">
        <v>2017</v>
      </c>
      <c r="D3348" s="98">
        <v>854543.05372549803</v>
      </c>
    </row>
    <row r="3349" spans="1:4" hidden="1">
      <c r="A3349" s="4" t="s">
        <v>51</v>
      </c>
      <c r="B3349" s="4" t="s">
        <v>102</v>
      </c>
      <c r="C3349" s="3">
        <v>2018</v>
      </c>
      <c r="D3349" s="98">
        <v>0</v>
      </c>
    </row>
    <row r="3350" spans="1:4" hidden="1">
      <c r="A3350" s="4" t="s">
        <v>51</v>
      </c>
      <c r="B3350" s="4" t="s">
        <v>102</v>
      </c>
      <c r="C3350" s="3">
        <v>2019</v>
      </c>
      <c r="D3350" s="98">
        <v>260000</v>
      </c>
    </row>
    <row r="3351" spans="1:4" hidden="1">
      <c r="A3351" s="4" t="s">
        <v>52</v>
      </c>
      <c r="B3351" s="4" t="s">
        <v>102</v>
      </c>
      <c r="C3351" s="3">
        <v>2014</v>
      </c>
      <c r="D3351" s="98">
        <v>244000</v>
      </c>
    </row>
    <row r="3352" spans="1:4" hidden="1">
      <c r="A3352" s="4" t="s">
        <v>52</v>
      </c>
      <c r="B3352" s="4" t="s">
        <v>102</v>
      </c>
      <c r="C3352" s="3">
        <v>2015</v>
      </c>
      <c r="D3352" s="98">
        <v>27000</v>
      </c>
    </row>
    <row r="3353" spans="1:4" hidden="1">
      <c r="A3353" s="4" t="s">
        <v>52</v>
      </c>
      <c r="B3353" s="4" t="s">
        <v>102</v>
      </c>
      <c r="C3353" s="3">
        <v>2016</v>
      </c>
      <c r="D3353" s="99">
        <v>600</v>
      </c>
    </row>
    <row r="3354" spans="1:4" hidden="1">
      <c r="A3354" s="4" t="s">
        <v>52</v>
      </c>
      <c r="B3354" s="4" t="s">
        <v>102</v>
      </c>
      <c r="C3354" s="3">
        <v>2017</v>
      </c>
      <c r="D3354" s="99">
        <v>14787.23</v>
      </c>
    </row>
    <row r="3355" spans="1:4" hidden="1">
      <c r="A3355" s="4" t="s">
        <v>52</v>
      </c>
      <c r="B3355" s="4" t="s">
        <v>102</v>
      </c>
      <c r="C3355" s="3">
        <v>2018</v>
      </c>
      <c r="D3355" s="99">
        <v>23932.91</v>
      </c>
    </row>
    <row r="3356" spans="1:4" hidden="1">
      <c r="A3356" s="4" t="s">
        <v>52</v>
      </c>
      <c r="B3356" s="4" t="s">
        <v>102</v>
      </c>
      <c r="C3356" s="3">
        <v>2019</v>
      </c>
      <c r="D3356" s="99">
        <v>0</v>
      </c>
    </row>
    <row r="3357" spans="1:4" hidden="1">
      <c r="A3357" s="4" t="s">
        <v>53</v>
      </c>
      <c r="B3357" s="4" t="s">
        <v>102</v>
      </c>
      <c r="C3357" s="3">
        <v>2014</v>
      </c>
      <c r="D3357" s="99">
        <v>303000</v>
      </c>
    </row>
    <row r="3358" spans="1:4" hidden="1">
      <c r="A3358" s="4" t="s">
        <v>53</v>
      </c>
      <c r="B3358" s="4" t="s">
        <v>102</v>
      </c>
      <c r="C3358" s="3">
        <v>2015</v>
      </c>
      <c r="D3358" s="99">
        <v>7420000</v>
      </c>
    </row>
    <row r="3359" spans="1:4" hidden="1">
      <c r="A3359" s="4" t="s">
        <v>53</v>
      </c>
      <c r="B3359" s="4" t="s">
        <v>102</v>
      </c>
      <c r="C3359" s="3">
        <v>2016</v>
      </c>
      <c r="D3359" s="98">
        <v>111879.12</v>
      </c>
    </row>
    <row r="3360" spans="1:4" hidden="1">
      <c r="A3360" s="4" t="s">
        <v>53</v>
      </c>
      <c r="B3360" s="4" t="s">
        <v>102</v>
      </c>
      <c r="C3360" s="3">
        <v>2017</v>
      </c>
      <c r="D3360" s="98">
        <v>0</v>
      </c>
    </row>
    <row r="3361" spans="1:4" hidden="1">
      <c r="A3361" s="4" t="s">
        <v>53</v>
      </c>
      <c r="B3361" s="4" t="s">
        <v>102</v>
      </c>
      <c r="C3361" s="3">
        <v>2018</v>
      </c>
      <c r="D3361" s="98">
        <v>218000</v>
      </c>
    </row>
    <row r="3362" spans="1:4" hidden="1">
      <c r="A3362" s="4" t="s">
        <v>53</v>
      </c>
      <c r="B3362" s="4" t="s">
        <v>102</v>
      </c>
      <c r="C3362" s="3">
        <v>2019</v>
      </c>
      <c r="D3362" s="98">
        <v>171000</v>
      </c>
    </row>
    <row r="3363" spans="1:4" hidden="1">
      <c r="A3363" s="4" t="s">
        <v>33</v>
      </c>
      <c r="B3363" s="4" t="s">
        <v>105</v>
      </c>
      <c r="C3363" s="4">
        <v>2014</v>
      </c>
      <c r="D3363" s="98">
        <v>268008295.23000011</v>
      </c>
    </row>
    <row r="3364" spans="1:4" hidden="1">
      <c r="A3364" s="4" t="s">
        <v>33</v>
      </c>
      <c r="B3364" s="4" t="s">
        <v>105</v>
      </c>
      <c r="C3364" s="4">
        <v>2015</v>
      </c>
      <c r="D3364" s="98">
        <v>281919621.6164</v>
      </c>
    </row>
    <row r="3365" spans="1:4" hidden="1">
      <c r="A3365" s="4" t="s">
        <v>33</v>
      </c>
      <c r="B3365" s="4" t="s">
        <v>105</v>
      </c>
      <c r="C3365" s="4">
        <v>2016</v>
      </c>
      <c r="D3365" s="98">
        <v>199039057.97999999</v>
      </c>
    </row>
    <row r="3366" spans="1:4" hidden="1">
      <c r="A3366" s="4" t="s">
        <v>33</v>
      </c>
      <c r="B3366" s="4" t="s">
        <v>105</v>
      </c>
      <c r="C3366" s="4">
        <v>2017</v>
      </c>
      <c r="D3366" s="98">
        <v>177297827.97999999</v>
      </c>
    </row>
    <row r="3367" spans="1:4" hidden="1">
      <c r="A3367" s="4" t="s">
        <v>33</v>
      </c>
      <c r="B3367" s="4" t="s">
        <v>105</v>
      </c>
      <c r="C3367" s="4">
        <v>2018</v>
      </c>
      <c r="D3367" s="98">
        <v>126453035</v>
      </c>
    </row>
    <row r="3368" spans="1:4" hidden="1">
      <c r="A3368" s="4" t="s">
        <v>33</v>
      </c>
      <c r="B3368" s="4" t="s">
        <v>105</v>
      </c>
      <c r="C3368" s="4">
        <v>2019</v>
      </c>
      <c r="D3368" s="98">
        <v>136265718</v>
      </c>
    </row>
    <row r="3369" spans="1:4" hidden="1">
      <c r="A3369" s="4" t="s">
        <v>34</v>
      </c>
      <c r="B3369" s="4" t="s">
        <v>105</v>
      </c>
      <c r="C3369" s="4">
        <v>2014</v>
      </c>
      <c r="D3369" s="98">
        <v>81837373.608653516</v>
      </c>
    </row>
    <row r="3370" spans="1:4" hidden="1">
      <c r="A3370" s="4" t="s">
        <v>34</v>
      </c>
      <c r="B3370" s="4" t="s">
        <v>105</v>
      </c>
      <c r="C3370" s="4">
        <v>2015</v>
      </c>
      <c r="D3370" s="98">
        <v>76021344.998382896</v>
      </c>
    </row>
    <row r="3371" spans="1:4" hidden="1">
      <c r="A3371" s="4" t="s">
        <v>34</v>
      </c>
      <c r="B3371" s="4" t="s">
        <v>105</v>
      </c>
      <c r="C3371" s="4">
        <v>2016</v>
      </c>
      <c r="D3371" s="98">
        <v>82254664.885366604</v>
      </c>
    </row>
    <row r="3372" spans="1:4" hidden="1">
      <c r="A3372" s="4" t="s">
        <v>34</v>
      </c>
      <c r="B3372" s="4" t="s">
        <v>105</v>
      </c>
      <c r="C3372" s="4">
        <v>2017</v>
      </c>
      <c r="D3372" s="98">
        <v>75773447.931444004</v>
      </c>
    </row>
    <row r="3373" spans="1:4" hidden="1">
      <c r="A3373" s="4" t="s">
        <v>34</v>
      </c>
      <c r="B3373" s="4" t="s">
        <v>105</v>
      </c>
      <c r="C3373" s="4">
        <v>2018</v>
      </c>
      <c r="D3373" s="98">
        <v>71391238.921994984</v>
      </c>
    </row>
    <row r="3374" spans="1:4" hidden="1">
      <c r="A3374" s="4" t="s">
        <v>34</v>
      </c>
      <c r="B3374" s="4" t="s">
        <v>105</v>
      </c>
      <c r="C3374" s="4">
        <v>2019</v>
      </c>
      <c r="D3374" s="98">
        <v>86138405.287999958</v>
      </c>
    </row>
    <row r="3375" spans="1:4" hidden="1">
      <c r="A3375" s="4" t="s">
        <v>35</v>
      </c>
      <c r="B3375" s="4" t="s">
        <v>105</v>
      </c>
      <c r="C3375" s="4">
        <v>2014</v>
      </c>
      <c r="D3375" s="98">
        <v>31071683.278893132</v>
      </c>
    </row>
    <row r="3376" spans="1:4" hidden="1">
      <c r="A3376" s="4" t="s">
        <v>35</v>
      </c>
      <c r="B3376" s="4" t="s">
        <v>105</v>
      </c>
      <c r="C3376" s="4">
        <v>2015</v>
      </c>
      <c r="D3376" s="98">
        <v>25985575.1264669</v>
      </c>
    </row>
    <row r="3377" spans="1:4" hidden="1">
      <c r="A3377" s="4" t="s">
        <v>35</v>
      </c>
      <c r="B3377" s="4" t="s">
        <v>105</v>
      </c>
      <c r="C3377" s="4">
        <v>2016</v>
      </c>
      <c r="D3377" s="98">
        <v>25649494.910893001</v>
      </c>
    </row>
    <row r="3378" spans="1:4" hidden="1">
      <c r="A3378" s="4" t="s">
        <v>35</v>
      </c>
      <c r="B3378" s="4" t="s">
        <v>105</v>
      </c>
      <c r="C3378" s="4">
        <v>2017</v>
      </c>
      <c r="D3378" s="98">
        <v>29727400.032702301</v>
      </c>
    </row>
    <row r="3379" spans="1:4" hidden="1">
      <c r="A3379" s="4" t="s">
        <v>35</v>
      </c>
      <c r="B3379" s="4" t="s">
        <v>105</v>
      </c>
      <c r="C3379" s="4">
        <v>2018</v>
      </c>
      <c r="D3379" s="98">
        <v>26044041.295918699</v>
      </c>
    </row>
    <row r="3380" spans="1:4" hidden="1">
      <c r="A3380" s="4" t="s">
        <v>35</v>
      </c>
      <c r="B3380" s="4" t="s">
        <v>105</v>
      </c>
      <c r="C3380" s="4">
        <v>2019</v>
      </c>
      <c r="D3380" s="98">
        <v>37673492.382399999</v>
      </c>
    </row>
    <row r="3381" spans="1:4" hidden="1">
      <c r="A3381" s="4" t="s">
        <v>36</v>
      </c>
      <c r="B3381" s="4" t="s">
        <v>105</v>
      </c>
      <c r="C3381" s="4">
        <v>2014</v>
      </c>
      <c r="D3381" s="98">
        <v>214812986.77493718</v>
      </c>
    </row>
    <row r="3382" spans="1:4" hidden="1">
      <c r="A3382" s="4" t="s">
        <v>36</v>
      </c>
      <c r="B3382" s="4" t="s">
        <v>105</v>
      </c>
      <c r="C3382" s="4">
        <v>2015</v>
      </c>
      <c r="D3382" s="98">
        <v>241677342.06119901</v>
      </c>
    </row>
    <row r="3383" spans="1:4" hidden="1">
      <c r="A3383" s="4" t="s">
        <v>36</v>
      </c>
      <c r="B3383" s="4" t="s">
        <v>105</v>
      </c>
      <c r="C3383" s="4">
        <v>2016</v>
      </c>
      <c r="D3383" s="98">
        <v>264613657.194141</v>
      </c>
    </row>
    <row r="3384" spans="1:4" hidden="1">
      <c r="A3384" s="4" t="s">
        <v>36</v>
      </c>
      <c r="B3384" s="4" t="s">
        <v>105</v>
      </c>
      <c r="C3384" s="4">
        <v>2017</v>
      </c>
      <c r="D3384" s="98">
        <v>258830607.45444101</v>
      </c>
    </row>
    <row r="3385" spans="1:4" hidden="1">
      <c r="A3385" s="4" t="s">
        <v>36</v>
      </c>
      <c r="B3385" s="4" t="s">
        <v>105</v>
      </c>
      <c r="C3385" s="4">
        <v>2018</v>
      </c>
      <c r="D3385" s="98">
        <v>210102262.73709801</v>
      </c>
    </row>
    <row r="3386" spans="1:4" hidden="1">
      <c r="A3386" s="4" t="s">
        <v>36</v>
      </c>
      <c r="B3386" s="4" t="s">
        <v>105</v>
      </c>
      <c r="C3386" s="4">
        <v>2019</v>
      </c>
      <c r="D3386" s="98">
        <v>217621584.22219801</v>
      </c>
    </row>
    <row r="3387" spans="1:4" hidden="1">
      <c r="A3387" s="4" t="s">
        <v>39</v>
      </c>
      <c r="B3387" s="4" t="s">
        <v>105</v>
      </c>
      <c r="C3387" s="4">
        <v>2014</v>
      </c>
      <c r="D3387" s="98">
        <v>384190825</v>
      </c>
    </row>
    <row r="3388" spans="1:4" hidden="1">
      <c r="A3388" s="4" t="s">
        <v>39</v>
      </c>
      <c r="B3388" s="4" t="s">
        <v>105</v>
      </c>
      <c r="C3388" s="4">
        <v>2015</v>
      </c>
      <c r="D3388" s="98">
        <v>352657271</v>
      </c>
    </row>
    <row r="3389" spans="1:4" hidden="1">
      <c r="A3389" s="4" t="s">
        <v>39</v>
      </c>
      <c r="B3389" s="4" t="s">
        <v>105</v>
      </c>
      <c r="C3389" s="4">
        <v>2016</v>
      </c>
      <c r="D3389" s="99">
        <v>308413147</v>
      </c>
    </row>
    <row r="3390" spans="1:4" hidden="1">
      <c r="A3390" s="4" t="s">
        <v>39</v>
      </c>
      <c r="B3390" s="4" t="s">
        <v>105</v>
      </c>
      <c r="C3390" s="4">
        <v>2017</v>
      </c>
      <c r="D3390" s="99">
        <v>313446099</v>
      </c>
    </row>
    <row r="3391" spans="1:4" hidden="1">
      <c r="A3391" s="4" t="s">
        <v>39</v>
      </c>
      <c r="B3391" s="4" t="s">
        <v>105</v>
      </c>
      <c r="C3391" s="4">
        <v>2018</v>
      </c>
      <c r="D3391" s="99">
        <v>329801199</v>
      </c>
    </row>
    <row r="3392" spans="1:4" hidden="1">
      <c r="A3392" s="4" t="s">
        <v>39</v>
      </c>
      <c r="B3392" s="4" t="s">
        <v>105</v>
      </c>
      <c r="C3392" s="4">
        <v>2019</v>
      </c>
      <c r="D3392" s="99">
        <v>374705489</v>
      </c>
    </row>
    <row r="3393" spans="1:4" hidden="1">
      <c r="A3393" s="4" t="s">
        <v>40</v>
      </c>
      <c r="B3393" s="4" t="s">
        <v>105</v>
      </c>
      <c r="C3393" s="4">
        <v>2014</v>
      </c>
      <c r="D3393" s="99">
        <v>22199728</v>
      </c>
    </row>
    <row r="3394" spans="1:4" hidden="1">
      <c r="A3394" s="4" t="s">
        <v>40</v>
      </c>
      <c r="B3394" s="4" t="s">
        <v>105</v>
      </c>
      <c r="C3394" s="4">
        <v>2015</v>
      </c>
      <c r="D3394" s="99">
        <v>13542149</v>
      </c>
    </row>
    <row r="3395" spans="1:4" hidden="1">
      <c r="A3395" s="4" t="s">
        <v>40</v>
      </c>
      <c r="B3395" s="4" t="s">
        <v>105</v>
      </c>
      <c r="C3395" s="4">
        <v>2016</v>
      </c>
      <c r="D3395" s="98">
        <v>12806427</v>
      </c>
    </row>
    <row r="3396" spans="1:4" hidden="1">
      <c r="A3396" s="4" t="s">
        <v>40</v>
      </c>
      <c r="B3396" s="4" t="s">
        <v>105</v>
      </c>
      <c r="C3396" s="4">
        <v>2017</v>
      </c>
      <c r="D3396" s="98">
        <v>13463368</v>
      </c>
    </row>
    <row r="3397" spans="1:4" hidden="1">
      <c r="A3397" s="4" t="s">
        <v>40</v>
      </c>
      <c r="B3397" s="4" t="s">
        <v>105</v>
      </c>
      <c r="C3397" s="4">
        <v>2018</v>
      </c>
      <c r="D3397" s="98">
        <v>13985835</v>
      </c>
    </row>
    <row r="3398" spans="1:4" hidden="1">
      <c r="A3398" s="4" t="s">
        <v>40</v>
      </c>
      <c r="B3398" s="4" t="s">
        <v>105</v>
      </c>
      <c r="C3398" s="4">
        <v>2019</v>
      </c>
      <c r="D3398" s="98">
        <v>15727128</v>
      </c>
    </row>
    <row r="3399" spans="1:4" hidden="1">
      <c r="A3399" s="4" t="s">
        <v>37</v>
      </c>
      <c r="B3399" s="4" t="s">
        <v>105</v>
      </c>
      <c r="C3399" s="4">
        <v>2014</v>
      </c>
      <c r="D3399" s="98">
        <v>225918915</v>
      </c>
    </row>
    <row r="3400" spans="1:4" hidden="1">
      <c r="A3400" s="4" t="s">
        <v>37</v>
      </c>
      <c r="B3400" s="4" t="s">
        <v>105</v>
      </c>
      <c r="C3400" s="4">
        <v>2015</v>
      </c>
      <c r="D3400" s="98">
        <v>215675862</v>
      </c>
    </row>
    <row r="3401" spans="1:4" hidden="1">
      <c r="A3401" s="4" t="s">
        <v>37</v>
      </c>
      <c r="B3401" s="4" t="s">
        <v>105</v>
      </c>
      <c r="C3401" s="4">
        <v>2016</v>
      </c>
      <c r="D3401" s="98">
        <v>216420786</v>
      </c>
    </row>
    <row r="3402" spans="1:4" hidden="1">
      <c r="A3402" s="4" t="s">
        <v>37</v>
      </c>
      <c r="B3402" s="4" t="s">
        <v>105</v>
      </c>
      <c r="C3402" s="4">
        <v>2017</v>
      </c>
      <c r="D3402" s="98">
        <v>219604089</v>
      </c>
    </row>
    <row r="3403" spans="1:4" hidden="1">
      <c r="A3403" s="4" t="s">
        <v>37</v>
      </c>
      <c r="B3403" s="4" t="s">
        <v>105</v>
      </c>
      <c r="C3403" s="4">
        <v>2018</v>
      </c>
      <c r="D3403" s="98">
        <v>212862457</v>
      </c>
    </row>
    <row r="3404" spans="1:4" hidden="1">
      <c r="A3404" s="4" t="s">
        <v>37</v>
      </c>
      <c r="B3404" s="4" t="s">
        <v>105</v>
      </c>
      <c r="C3404" s="4">
        <v>2019</v>
      </c>
      <c r="D3404" s="98">
        <v>211296502</v>
      </c>
    </row>
    <row r="3405" spans="1:4" hidden="1">
      <c r="A3405" s="4" t="s">
        <v>38</v>
      </c>
      <c r="B3405" s="4" t="s">
        <v>105</v>
      </c>
      <c r="C3405" s="4">
        <v>2014</v>
      </c>
      <c r="D3405" s="98">
        <v>245034000</v>
      </c>
    </row>
    <row r="3406" spans="1:4" hidden="1">
      <c r="A3406" s="4" t="s">
        <v>38</v>
      </c>
      <c r="B3406" s="4" t="s">
        <v>105</v>
      </c>
      <c r="C3406" s="4">
        <v>2015</v>
      </c>
      <c r="D3406" s="98">
        <v>280935000</v>
      </c>
    </row>
    <row r="3407" spans="1:4" hidden="1">
      <c r="A3407" s="4" t="s">
        <v>38</v>
      </c>
      <c r="B3407" s="4" t="s">
        <v>105</v>
      </c>
      <c r="C3407" s="4">
        <v>2016</v>
      </c>
      <c r="D3407" s="98">
        <v>252840785</v>
      </c>
    </row>
    <row r="3408" spans="1:4" hidden="1">
      <c r="A3408" s="4" t="s">
        <v>38</v>
      </c>
      <c r="B3408" s="4" t="s">
        <v>105</v>
      </c>
      <c r="C3408" s="4">
        <v>2017</v>
      </c>
      <c r="D3408" s="98">
        <v>256616522</v>
      </c>
    </row>
    <row r="3409" spans="1:4" hidden="1">
      <c r="A3409" s="4" t="s">
        <v>38</v>
      </c>
      <c r="B3409" s="4" t="s">
        <v>105</v>
      </c>
      <c r="C3409" s="4">
        <v>2018</v>
      </c>
      <c r="D3409" s="98">
        <v>281535253</v>
      </c>
    </row>
    <row r="3410" spans="1:4" hidden="1">
      <c r="A3410" s="4" t="s">
        <v>38</v>
      </c>
      <c r="B3410" s="4" t="s">
        <v>105</v>
      </c>
      <c r="C3410" s="4">
        <v>2019</v>
      </c>
      <c r="D3410" s="98">
        <v>288730432</v>
      </c>
    </row>
    <row r="3411" spans="1:4" hidden="1">
      <c r="A3411" s="4" t="s">
        <v>43</v>
      </c>
      <c r="B3411" s="4" t="s">
        <v>105</v>
      </c>
      <c r="C3411" s="4">
        <v>2014</v>
      </c>
      <c r="D3411" s="98">
        <v>112821000</v>
      </c>
    </row>
    <row r="3412" spans="1:4" hidden="1">
      <c r="A3412" s="4" t="s">
        <v>43</v>
      </c>
      <c r="B3412" s="4" t="s">
        <v>105</v>
      </c>
      <c r="C3412" s="4">
        <v>2015</v>
      </c>
      <c r="D3412" s="98">
        <v>124258000</v>
      </c>
    </row>
    <row r="3413" spans="1:4" hidden="1">
      <c r="A3413" s="4" t="s">
        <v>43</v>
      </c>
      <c r="B3413" s="4" t="s">
        <v>105</v>
      </c>
      <c r="C3413" s="4">
        <v>2016</v>
      </c>
      <c r="D3413" s="98">
        <v>106632985</v>
      </c>
    </row>
    <row r="3414" spans="1:4" hidden="1">
      <c r="A3414" s="4" t="s">
        <v>43</v>
      </c>
      <c r="B3414" s="4" t="s">
        <v>105</v>
      </c>
      <c r="C3414" s="4">
        <v>2017</v>
      </c>
      <c r="D3414" s="98">
        <v>137078055</v>
      </c>
    </row>
    <row r="3415" spans="1:4" hidden="1">
      <c r="A3415" s="4" t="s">
        <v>43</v>
      </c>
      <c r="B3415" s="4" t="s">
        <v>105</v>
      </c>
      <c r="C3415" s="4">
        <v>2018</v>
      </c>
      <c r="D3415" s="98">
        <v>112608163</v>
      </c>
    </row>
    <row r="3416" spans="1:4" hidden="1">
      <c r="A3416" s="4" t="s">
        <v>43</v>
      </c>
      <c r="B3416" s="4" t="s">
        <v>105</v>
      </c>
      <c r="C3416" s="4">
        <v>2019</v>
      </c>
      <c r="D3416" s="98">
        <v>120708049</v>
      </c>
    </row>
    <row r="3417" spans="1:4" hidden="1">
      <c r="A3417" s="4" t="s">
        <v>44</v>
      </c>
      <c r="B3417" s="4" t="s">
        <v>105</v>
      </c>
      <c r="C3417" s="4">
        <v>2014</v>
      </c>
      <c r="D3417" s="98">
        <v>41956274</v>
      </c>
    </row>
    <row r="3418" spans="1:4" hidden="1">
      <c r="A3418" s="4" t="s">
        <v>44</v>
      </c>
      <c r="B3418" s="4" t="s">
        <v>105</v>
      </c>
      <c r="C3418" s="4">
        <v>2015</v>
      </c>
      <c r="D3418" s="98">
        <v>40511092</v>
      </c>
    </row>
    <row r="3419" spans="1:4" hidden="1">
      <c r="A3419" s="4" t="s">
        <v>44</v>
      </c>
      <c r="B3419" s="4" t="s">
        <v>105</v>
      </c>
      <c r="C3419" s="4">
        <v>2016</v>
      </c>
      <c r="D3419" s="98">
        <v>44655057</v>
      </c>
    </row>
    <row r="3420" spans="1:4" hidden="1">
      <c r="A3420" s="4" t="s">
        <v>44</v>
      </c>
      <c r="B3420" s="4" t="s">
        <v>105</v>
      </c>
      <c r="C3420" s="4">
        <v>2017</v>
      </c>
      <c r="D3420" s="98">
        <v>65081857</v>
      </c>
    </row>
    <row r="3421" spans="1:4" hidden="1">
      <c r="A3421" s="4" t="s">
        <v>44</v>
      </c>
      <c r="B3421" s="4" t="s">
        <v>105</v>
      </c>
      <c r="C3421" s="4">
        <v>2018</v>
      </c>
      <c r="D3421" s="98">
        <v>61880441</v>
      </c>
    </row>
    <row r="3422" spans="1:4" hidden="1">
      <c r="A3422" s="4" t="s">
        <v>44</v>
      </c>
      <c r="B3422" s="4" t="s">
        <v>105</v>
      </c>
      <c r="C3422" s="4">
        <v>2019</v>
      </c>
      <c r="D3422" s="98">
        <v>38884107</v>
      </c>
    </row>
    <row r="3423" spans="1:4" hidden="1">
      <c r="A3423" s="4" t="s">
        <v>41</v>
      </c>
      <c r="B3423" s="4" t="s">
        <v>105</v>
      </c>
      <c r="C3423" s="4">
        <v>2014</v>
      </c>
      <c r="D3423" s="98">
        <v>27086147</v>
      </c>
    </row>
    <row r="3424" spans="1:4" hidden="1">
      <c r="A3424" s="4" t="s">
        <v>41</v>
      </c>
      <c r="B3424" s="4" t="s">
        <v>105</v>
      </c>
      <c r="C3424" s="4">
        <v>2015</v>
      </c>
      <c r="D3424" s="98">
        <v>23338015</v>
      </c>
    </row>
    <row r="3425" spans="1:4" hidden="1">
      <c r="A3425" s="4" t="s">
        <v>41</v>
      </c>
      <c r="B3425" s="4" t="s">
        <v>105</v>
      </c>
      <c r="C3425" s="4">
        <v>2016</v>
      </c>
      <c r="D3425" s="98">
        <v>19056862</v>
      </c>
    </row>
    <row r="3426" spans="1:4" hidden="1">
      <c r="A3426" s="4" t="s">
        <v>41</v>
      </c>
      <c r="B3426" s="4" t="s">
        <v>105</v>
      </c>
      <c r="C3426" s="4">
        <v>2017</v>
      </c>
      <c r="D3426" s="98">
        <v>22529133</v>
      </c>
    </row>
    <row r="3427" spans="1:4" hidden="1">
      <c r="A3427" s="4" t="s">
        <v>41</v>
      </c>
      <c r="B3427" s="4" t="s">
        <v>105</v>
      </c>
      <c r="C3427" s="4">
        <v>2018</v>
      </c>
      <c r="D3427" s="98">
        <v>19733140</v>
      </c>
    </row>
    <row r="3428" spans="1:4" hidden="1">
      <c r="A3428" s="4" t="s">
        <v>41</v>
      </c>
      <c r="B3428" s="4" t="s">
        <v>105</v>
      </c>
      <c r="C3428" s="4">
        <v>2019</v>
      </c>
      <c r="D3428" s="98">
        <v>19449656.959999997</v>
      </c>
    </row>
    <row r="3429" spans="1:4" hidden="1">
      <c r="A3429" s="4" t="s">
        <v>42</v>
      </c>
      <c r="B3429" s="4" t="s">
        <v>105</v>
      </c>
      <c r="C3429" s="4">
        <v>2014</v>
      </c>
      <c r="D3429" s="98">
        <v>129867319</v>
      </c>
    </row>
    <row r="3430" spans="1:4" hidden="1">
      <c r="A3430" s="4" t="s">
        <v>42</v>
      </c>
      <c r="B3430" s="4" t="s">
        <v>105</v>
      </c>
      <c r="C3430" s="4">
        <v>2015</v>
      </c>
      <c r="D3430" s="98">
        <v>124659669</v>
      </c>
    </row>
    <row r="3431" spans="1:4" hidden="1">
      <c r="A3431" s="4" t="s">
        <v>42</v>
      </c>
      <c r="B3431" s="4" t="s">
        <v>105</v>
      </c>
      <c r="C3431" s="4">
        <v>2016</v>
      </c>
      <c r="D3431" s="98">
        <v>102441662</v>
      </c>
    </row>
    <row r="3432" spans="1:4" hidden="1">
      <c r="A3432" s="4" t="s">
        <v>42</v>
      </c>
      <c r="B3432" s="4" t="s">
        <v>105</v>
      </c>
      <c r="C3432" s="4">
        <v>2017</v>
      </c>
      <c r="D3432" s="98">
        <v>115703637</v>
      </c>
    </row>
    <row r="3433" spans="1:4" hidden="1">
      <c r="A3433" s="4" t="s">
        <v>42</v>
      </c>
      <c r="B3433" s="4" t="s">
        <v>105</v>
      </c>
      <c r="C3433" s="4">
        <v>2018</v>
      </c>
      <c r="D3433" s="98">
        <v>128466865</v>
      </c>
    </row>
    <row r="3434" spans="1:4" hidden="1">
      <c r="A3434" s="4" t="s">
        <v>42</v>
      </c>
      <c r="B3434" s="4" t="s">
        <v>105</v>
      </c>
      <c r="C3434" s="4">
        <v>2019</v>
      </c>
      <c r="D3434" s="98">
        <v>133180286.2621</v>
      </c>
    </row>
    <row r="3435" spans="1:4" hidden="1">
      <c r="A3435" s="4" t="s">
        <v>45</v>
      </c>
      <c r="B3435" s="4" t="s">
        <v>105</v>
      </c>
      <c r="C3435" s="4">
        <v>2014</v>
      </c>
      <c r="D3435" s="98">
        <v>47845795</v>
      </c>
    </row>
    <row r="3436" spans="1:4" hidden="1">
      <c r="A3436" s="4" t="s">
        <v>45</v>
      </c>
      <c r="B3436" s="4" t="s">
        <v>105</v>
      </c>
      <c r="C3436" s="4">
        <v>2015</v>
      </c>
      <c r="D3436" s="98">
        <v>42885935</v>
      </c>
    </row>
    <row r="3437" spans="1:4" hidden="1">
      <c r="A3437" s="4" t="s">
        <v>45</v>
      </c>
      <c r="B3437" s="4" t="s">
        <v>105</v>
      </c>
      <c r="C3437" s="4">
        <v>2016</v>
      </c>
      <c r="D3437" s="98">
        <v>49810256</v>
      </c>
    </row>
    <row r="3438" spans="1:4" hidden="1">
      <c r="A3438" s="4" t="s">
        <v>45</v>
      </c>
      <c r="B3438" s="4" t="s">
        <v>105</v>
      </c>
      <c r="C3438" s="4">
        <v>2017</v>
      </c>
      <c r="D3438" s="98">
        <v>45300108</v>
      </c>
    </row>
    <row r="3439" spans="1:4" hidden="1">
      <c r="A3439" s="4" t="s">
        <v>45</v>
      </c>
      <c r="B3439" s="4" t="s">
        <v>105</v>
      </c>
      <c r="C3439" s="4">
        <v>2018</v>
      </c>
      <c r="D3439" s="98">
        <v>44421401</v>
      </c>
    </row>
    <row r="3440" spans="1:4" hidden="1">
      <c r="A3440" s="4" t="s">
        <v>45</v>
      </c>
      <c r="B3440" s="4" t="s">
        <v>105</v>
      </c>
      <c r="C3440" s="4">
        <v>2019</v>
      </c>
      <c r="D3440" s="98">
        <v>43758726.159999996</v>
      </c>
    </row>
    <row r="3441" spans="1:9" hidden="1">
      <c r="A3441" s="4"/>
      <c r="B3441" s="4"/>
      <c r="C3441" s="4"/>
    </row>
    <row r="3442" spans="1:9" hidden="1">
      <c r="A3442" s="4"/>
      <c r="B3442" s="4"/>
      <c r="C3442" s="4"/>
    </row>
    <row r="3443" spans="1:9" hidden="1">
      <c r="A3443" s="4"/>
      <c r="B3443" s="4"/>
      <c r="C3443" s="4"/>
    </row>
    <row r="3444" spans="1:9" hidden="1">
      <c r="A3444" s="4"/>
      <c r="B3444" s="4"/>
      <c r="C3444" s="4"/>
    </row>
    <row r="3445" spans="1:9" hidden="1">
      <c r="A3445" s="4"/>
      <c r="B3445" s="4"/>
      <c r="C3445" s="4"/>
    </row>
    <row r="3446" spans="1:9" hidden="1">
      <c r="A3446" s="4"/>
      <c r="B3446" s="4"/>
      <c r="C3446" s="4"/>
    </row>
    <row r="3447" spans="1:9" hidden="1">
      <c r="A3447" s="4"/>
      <c r="B3447" s="4"/>
      <c r="C3447" s="4"/>
    </row>
    <row r="3448" spans="1:9" hidden="1">
      <c r="A3448" s="4"/>
      <c r="B3448" s="4"/>
      <c r="C3448" s="4"/>
    </row>
    <row r="3449" spans="1:9" hidden="1">
      <c r="A3449" s="4"/>
      <c r="B3449" s="4"/>
      <c r="C3449" s="4"/>
    </row>
    <row r="3450" spans="1:9" hidden="1">
      <c r="A3450" s="4"/>
      <c r="B3450" s="4"/>
      <c r="C3450" s="4"/>
    </row>
    <row r="3451" spans="1:9" hidden="1">
      <c r="A3451" s="4"/>
      <c r="B3451" s="4"/>
      <c r="C3451" s="4"/>
    </row>
    <row r="3452" spans="1:9" hidden="1">
      <c r="A3452" s="4"/>
      <c r="B3452" s="4"/>
      <c r="C3452" s="4"/>
    </row>
    <row r="3453" spans="1:9" hidden="1">
      <c r="A3453" s="4"/>
      <c r="B3453" s="4"/>
      <c r="C3453" s="4"/>
    </row>
    <row r="3454" spans="1:9">
      <c r="H3454" s="52"/>
      <c r="I3454" s="52"/>
    </row>
    <row r="3455" spans="1:9">
      <c r="H3455" s="52"/>
      <c r="I3455" s="52"/>
    </row>
    <row r="3456" spans="1:9">
      <c r="F3456" s="4"/>
      <c r="G3456" s="4"/>
      <c r="H3456" s="52"/>
      <c r="I3456" s="52"/>
    </row>
    <row r="3457" spans="4:9">
      <c r="F3457" s="4"/>
      <c r="G3457" s="4"/>
      <c r="H3457" s="52"/>
      <c r="I3457" s="52"/>
    </row>
    <row r="3458" spans="4:9">
      <c r="D3458" s="52"/>
      <c r="E3458" s="52"/>
      <c r="F3458" s="52"/>
      <c r="G3458" s="52"/>
      <c r="H3458" s="52"/>
      <c r="I3458" s="52"/>
    </row>
    <row r="3459" spans="4:9">
      <c r="D3459" s="52"/>
      <c r="E3459" s="52"/>
      <c r="F3459" s="52"/>
      <c r="G3459" s="52"/>
      <c r="H3459" s="52"/>
      <c r="I3459" s="52"/>
    </row>
    <row r="3460" spans="4:9">
      <c r="D3460" s="52"/>
      <c r="E3460" s="52"/>
      <c r="F3460" s="52"/>
      <c r="G3460" s="52"/>
    </row>
    <row r="3461" spans="4:9">
      <c r="D3461" s="52"/>
      <c r="E3461" s="52"/>
      <c r="F3461" s="52"/>
      <c r="G3461" s="52"/>
    </row>
    <row r="3462" spans="4:9">
      <c r="D3462" s="52"/>
      <c r="E3462" s="52"/>
      <c r="F3462" s="52"/>
      <c r="G3462" s="52"/>
    </row>
    <row r="3463" spans="4:9">
      <c r="D3463" s="52"/>
      <c r="E3463" s="52"/>
      <c r="F3463" s="52"/>
      <c r="G3463" s="52"/>
    </row>
  </sheetData>
  <sheetProtection algorithmName="SHA-256" hashValue="FqDUohjydp3Q0UEz1LRp/QT0k2rIe7A3wr0WE9NRwik=" saltValue="XC2YBFteiFAU5GHubK5T8A==" spinCount="100000" sheet="1" objects="1" scenarios="1"/>
  <autoFilter ref="A1:D3453">
    <filterColumn colId="0">
      <filters>
        <filter val="TransGrid"/>
      </filters>
    </filterColumn>
  </autoFilter>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showGridLines="0" workbookViewId="0">
      <selection activeCell="F432" sqref="F432"/>
    </sheetView>
  </sheetViews>
  <sheetFormatPr defaultRowHeight="14.4"/>
  <cols>
    <col min="1" max="1" width="21.77734375" bestFit="1" customWidth="1"/>
    <col min="2" max="2" width="18.77734375" customWidth="1"/>
    <col min="3" max="3" width="34.21875" customWidth="1"/>
    <col min="4" max="4" width="17.77734375" bestFit="1" customWidth="1"/>
  </cols>
  <sheetData>
    <row r="2" spans="1:4">
      <c r="A2" s="54" t="s">
        <v>47</v>
      </c>
      <c r="B2" s="54" t="s">
        <v>48</v>
      </c>
      <c r="C2" s="54" t="s">
        <v>123</v>
      </c>
      <c r="D2" s="54" t="s">
        <v>22</v>
      </c>
    </row>
    <row r="3" spans="1:4">
      <c r="A3" s="7" t="s">
        <v>40</v>
      </c>
      <c r="B3" s="7" t="s">
        <v>49</v>
      </c>
      <c r="C3" s="7" t="s">
        <v>62</v>
      </c>
      <c r="D3" s="7" t="s">
        <v>62</v>
      </c>
    </row>
    <row r="4" spans="1:4">
      <c r="A4" s="7" t="s">
        <v>33</v>
      </c>
      <c r="B4" s="7" t="s">
        <v>50</v>
      </c>
      <c r="C4" s="7" t="s">
        <v>61</v>
      </c>
      <c r="D4" s="7" t="s">
        <v>61</v>
      </c>
    </row>
    <row r="5" spans="1:4">
      <c r="A5" s="7" t="s">
        <v>36</v>
      </c>
      <c r="B5" s="7" t="s">
        <v>51</v>
      </c>
      <c r="C5" s="7"/>
      <c r="D5" s="7"/>
    </row>
    <row r="6" spans="1:4">
      <c r="A6" s="7" t="s">
        <v>39</v>
      </c>
      <c r="B6" s="7" t="s">
        <v>52</v>
      </c>
      <c r="C6" s="7"/>
      <c r="D6" s="7"/>
    </row>
    <row r="7" spans="1:4">
      <c r="A7" s="7" t="s">
        <v>37</v>
      </c>
      <c r="B7" s="7" t="s">
        <v>53</v>
      </c>
      <c r="C7" s="7"/>
      <c r="D7" s="7"/>
    </row>
    <row r="8" spans="1:4">
      <c r="A8" s="7" t="s">
        <v>38</v>
      </c>
      <c r="B8" s="7"/>
      <c r="C8" s="7"/>
      <c r="D8" s="7"/>
    </row>
    <row r="9" spans="1:4">
      <c r="A9" s="7" t="s">
        <v>43</v>
      </c>
      <c r="B9" s="7"/>
      <c r="C9" s="7"/>
      <c r="D9" s="7"/>
    </row>
    <row r="10" spans="1:4">
      <c r="A10" s="7" t="s">
        <v>44</v>
      </c>
      <c r="B10" s="7"/>
      <c r="C10" s="7"/>
      <c r="D10" s="7"/>
    </row>
    <row r="11" spans="1:4">
      <c r="A11" s="7" t="s">
        <v>34</v>
      </c>
      <c r="B11" s="7"/>
      <c r="C11" s="7"/>
      <c r="D11" s="7"/>
    </row>
    <row r="12" spans="1:4">
      <c r="A12" s="7" t="s">
        <v>35</v>
      </c>
      <c r="B12" s="7"/>
      <c r="C12" s="7"/>
      <c r="D12" s="7"/>
    </row>
    <row r="13" spans="1:4">
      <c r="A13" s="7" t="s">
        <v>41</v>
      </c>
      <c r="B13" s="7"/>
      <c r="C13" s="7"/>
      <c r="D13" s="7"/>
    </row>
    <row r="14" spans="1:4">
      <c r="A14" s="7" t="s">
        <v>42</v>
      </c>
      <c r="B14" s="7"/>
      <c r="C14" s="7"/>
      <c r="D14" s="7"/>
    </row>
    <row r="15" spans="1:4">
      <c r="A15" s="7" t="s">
        <v>45</v>
      </c>
      <c r="B15" s="7"/>
      <c r="C15" s="7"/>
      <c r="D15" s="7"/>
    </row>
    <row r="16" spans="1:4">
      <c r="A16" s="7"/>
      <c r="B16" s="7"/>
      <c r="C16" s="7"/>
      <c r="D16"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Summary - DNSP</vt:lpstr>
      <vt:lpstr>Profitability - DNSP</vt:lpstr>
      <vt:lpstr>Summary - TNSP</vt:lpstr>
      <vt:lpstr>Profitability - TNSP</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Harrigan, Paul</cp:lastModifiedBy>
  <dcterms:created xsi:type="dcterms:W3CDTF">2020-05-11T03:13:37Z</dcterms:created>
  <dcterms:modified xsi:type="dcterms:W3CDTF">2020-09-11T05:16:18Z</dcterms:modified>
</cp:coreProperties>
</file>