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Breakdown'!$A$1:$AA$22</definedName>
    <definedName name="TM1REBUILDOPTION">1</definedName>
  </definedNames>
  <calcPr calcId="145621" calcMode="manual" concurrentCalc="0"/>
</workbook>
</file>

<file path=xl/calcChain.xml><?xml version="1.0" encoding="utf-8"?>
<calcChain xmlns="http://schemas.openxmlformats.org/spreadsheetml/2006/main">
  <c r="K251" i="13" l="1"/>
  <c r="K232" i="13"/>
  <c r="N17" i="11"/>
  <c r="K242" i="13"/>
  <c r="T17" i="11"/>
  <c r="Z17" i="11"/>
  <c r="Z19" i="11"/>
  <c r="J251" i="13"/>
  <c r="J232" i="13"/>
  <c r="M17" i="11"/>
  <c r="J242" i="13"/>
  <c r="S17" i="11"/>
  <c r="Y17" i="11"/>
  <c r="Y19" i="11"/>
  <c r="I251" i="13"/>
  <c r="I232" i="13"/>
  <c r="L17" i="11"/>
  <c r="I242" i="13"/>
  <c r="R17" i="11"/>
  <c r="X17" i="11"/>
  <c r="X19" i="11"/>
  <c r="H251" i="13"/>
  <c r="H232" i="13"/>
  <c r="K17" i="11"/>
  <c r="H242" i="13"/>
  <c r="Q17" i="11"/>
  <c r="W17" i="11"/>
  <c r="W19" i="11"/>
  <c r="G251" i="13"/>
  <c r="G232" i="13"/>
  <c r="J17" i="11"/>
  <c r="G242" i="13"/>
  <c r="P17" i="11"/>
  <c r="V17" i="11"/>
  <c r="V19" i="11"/>
  <c r="T19" i="11"/>
  <c r="S19" i="11"/>
  <c r="R19" i="11"/>
  <c r="Q19" i="11"/>
  <c r="P19" i="11"/>
  <c r="N19" i="11"/>
  <c r="M19" i="11"/>
  <c r="L19" i="11"/>
  <c r="K19" i="11"/>
  <c r="J19" i="11"/>
  <c r="C3" i="11"/>
  <c r="H17" i="11"/>
  <c r="H70" i="13"/>
  <c r="E212" i="13"/>
  <c r="H212" i="13"/>
  <c r="H207" i="13"/>
  <c r="E213" i="13"/>
  <c r="H213" i="13"/>
  <c r="H202" i="13"/>
  <c r="E214" i="13"/>
  <c r="H214" i="13"/>
  <c r="H216" i="13"/>
  <c r="G17" i="11"/>
  <c r="F17" i="11"/>
  <c r="E17" i="11"/>
  <c r="D17" i="11"/>
  <c r="F232" i="13"/>
  <c r="K244" i="13"/>
  <c r="H19" i="11"/>
  <c r="G19" i="11"/>
  <c r="F19" i="11"/>
  <c r="E19" i="11"/>
  <c r="D19" i="11"/>
  <c r="H218" i="13"/>
  <c r="H220" i="13"/>
  <c r="G233" i="13"/>
  <c r="F233" i="13"/>
  <c r="K253" i="13"/>
  <c r="K233" i="13"/>
  <c r="J233" i="13"/>
  <c r="I233" i="13"/>
  <c r="H233" i="13"/>
  <c r="H9" i="11"/>
  <c r="Z9" i="11"/>
  <c r="G9" i="11"/>
  <c r="Y9" i="11"/>
  <c r="F9" i="11"/>
  <c r="X9" i="11"/>
  <c r="E9" i="11"/>
  <c r="W9" i="11"/>
  <c r="D9" i="11"/>
  <c r="V9" i="11"/>
  <c r="H8" i="8"/>
  <c r="G8" i="8"/>
  <c r="F8" i="8"/>
  <c r="E8" i="8"/>
  <c r="D8" i="8"/>
  <c r="K235" i="13"/>
  <c r="J235" i="13"/>
  <c r="I235" i="13"/>
  <c r="H235" i="13"/>
  <c r="B5" i="11"/>
  <c r="V11" i="11"/>
  <c r="C26" i="8"/>
  <c r="W11" i="11"/>
  <c r="D26" i="8"/>
  <c r="X11" i="11"/>
  <c r="E26" i="8"/>
  <c r="Y11" i="11"/>
  <c r="F26" i="8"/>
  <c r="Z11" i="11"/>
  <c r="G26" i="8"/>
  <c r="H26" i="8"/>
  <c r="B3" i="13"/>
  <c r="D32" i="8"/>
  <c r="E32" i="8"/>
  <c r="F32" i="8"/>
  <c r="G32" i="8"/>
  <c r="C32" i="8"/>
  <c r="D29" i="8"/>
  <c r="E29" i="8"/>
  <c r="F29" i="8"/>
  <c r="G29" i="8"/>
  <c r="C29" i="8"/>
  <c r="D28" i="8"/>
  <c r="E28" i="8"/>
  <c r="F28" i="8"/>
  <c r="G28" i="8"/>
  <c r="C28" i="8"/>
  <c r="I226" i="13"/>
  <c r="J226" i="13"/>
  <c r="H226" i="13"/>
  <c r="K226" i="13"/>
  <c r="H28" i="8"/>
  <c r="H29" i="8"/>
  <c r="H30" i="8"/>
  <c r="G30" i="8"/>
  <c r="F30" i="8"/>
  <c r="E30" i="8"/>
  <c r="D30" i="8"/>
  <c r="C30" i="8"/>
  <c r="C38" i="8"/>
  <c r="D38" i="8"/>
  <c r="E38" i="8"/>
  <c r="F38" i="8"/>
  <c r="G38" i="8"/>
  <c r="H38" i="8"/>
  <c r="G226" i="13"/>
  <c r="H32" i="8"/>
  <c r="D3" i="9"/>
</calcChain>
</file>

<file path=xl/sharedStrings.xml><?xml version="1.0" encoding="utf-8"?>
<sst xmlns="http://schemas.openxmlformats.org/spreadsheetml/2006/main" count="389" uniqueCount="145">
  <si>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</si>
  <si>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</si>
  <si>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</si>
  <si>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</si>
  <si>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</si>
  <si>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</si>
  <si>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</si>
  <si>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</si>
  <si>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</si>
  <si>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</si>
  <si>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</si>
  <si>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</si>
  <si>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</si>
  <si>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</si>
  <si>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</si>
  <si>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</si>
  <si>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</si>
  <si>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</si>
  <si>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</si>
  <si>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</si>
  <si>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</si>
  <si>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</si>
  <si>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</si>
  <si>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</si>
  <si>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</si>
  <si>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</si>
  <si>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</si>
  <si>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</si>
  <si>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</si>
  <si>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</si>
  <si>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</si>
  <si>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</si>
  <si>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</si>
  <si>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</si>
  <si>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</si>
  <si>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</si>
  <si>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</si>
  <si>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</si>
  <si>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</si>
  <si>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</si>
  <si>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</si>
  <si>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</si>
  <si>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</si>
  <si>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</si>
  <si>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</si>
  <si>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</si>
  <si>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</si>
  <si>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</si>
  <si>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</si>
  <si>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</si>
  <si>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</si>
  <si>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</si>
  <si>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</si>
  <si>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</si>
  <si>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</si>
  <si>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</si>
  <si>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</si>
  <si>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</si>
  <si>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</si>
  <si>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</si>
  <si>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</si>
  <si>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</si>
  <si>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</si>
  <si>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</si>
  <si>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Average Unit Rates - 2012/13 Dollars</t>
  </si>
  <si>
    <t>Average Hourly Rate</t>
  </si>
  <si>
    <t>Clearance to Work</t>
  </si>
  <si>
    <t>The provision of a clearance to work by a distributor to a person authorised to work on or near the system generally at a low voltage.</t>
  </si>
  <si>
    <t>Clearance To Work</t>
  </si>
  <si>
    <t>Task</t>
  </si>
  <si>
    <t>Unit Rate</t>
  </si>
  <si>
    <t xml:space="preserve">OPERATIONS MANAGER DISTRIBUTION         </t>
  </si>
  <si>
    <t xml:space="preserve">OPERATIONS MANAGER, TRANS UG/CIVIL      </t>
  </si>
  <si>
    <t xml:space="preserve">OPERATIONS MANAGER TRANSMISSION SUBS    </t>
  </si>
  <si>
    <t>OPERATIONS MANAGER, PROTECTION &amp; CONTROL</t>
  </si>
  <si>
    <t>OPERATIONS MANAGER, TESTING &amp; INSTRUMENT</t>
  </si>
  <si>
    <t xml:space="preserve">OPERATIONS MANAGER DIST MAINT           </t>
  </si>
  <si>
    <t xml:space="preserve">OPERATIONS MANAGER DIST CONST           </t>
  </si>
  <si>
    <t xml:space="preserve">OPERATIONS MANAGER HEAVY PLANT          </t>
  </si>
  <si>
    <t xml:space="preserve">OPERATIONS MANAGER PICTON               </t>
  </si>
  <si>
    <t xml:space="preserve">OPERATIONS MANAGER TRANSMISSION         </t>
  </si>
  <si>
    <t xml:space="preserve">OPERATIONS MANAGER TRANSMISSION P&amp;C     </t>
  </si>
  <si>
    <t xml:space="preserve">OPERATIONS MANAGER, TRANS SUBS PROJECTS </t>
  </si>
  <si>
    <t xml:space="preserve">OPERATIONS MANAGER PARRAMATTA           </t>
  </si>
  <si>
    <t xml:space="preserve">OPERATIONS MANAGER CONST O/H HILLS      </t>
  </si>
  <si>
    <t xml:space="preserve">OPERATIONS MANAGER CONST U/G HILLS      </t>
  </si>
  <si>
    <t xml:space="preserve">OPERATIONS MANAGER EMERGENCY SERVICES   </t>
  </si>
  <si>
    <t xml:space="preserve">OPERATIONS MANAGER DIST MAINT PENRITH   </t>
  </si>
  <si>
    <t xml:space="preserve">OPERATIONS MANAGER DIST CONST PENRITH   </t>
  </si>
  <si>
    <t xml:space="preserve">OPERATIONS MANAGER WINDSOR              </t>
  </si>
  <si>
    <t xml:space="preserve">OPERATIONS MANAGER QOS/SERVICE LINES    </t>
  </si>
  <si>
    <t xml:space="preserve">OPERATIONS MANAGER BOWENFELS            </t>
  </si>
  <si>
    <t xml:space="preserve">OPERATIONS MANAGER KATOOMBA             </t>
  </si>
  <si>
    <t xml:space="preserve">OPERATIONS MANAGER, TRAN MAINS          </t>
  </si>
  <si>
    <t xml:space="preserve">OPERATIONS MANAGER, TRANS SUBS MAINT    </t>
  </si>
  <si>
    <t xml:space="preserve">OPERATIONS MANAGER, TRANS  PROJ/MAINT   </t>
  </si>
  <si>
    <t xml:space="preserve">OPERATIONS MANAGER,PROTECTION &amp; CONTROL </t>
  </si>
  <si>
    <t>OPERATIONS MANAGER,TESTING &amp; INSTRUMENTS</t>
  </si>
  <si>
    <t xml:space="preserve">OPERATIONS MANAGER, TRANS MAINS U/G     </t>
  </si>
  <si>
    <t xml:space="preserve">EFM                                     </t>
  </si>
  <si>
    <t xml:space="preserve">ENGINEERING OFFICER                     </t>
  </si>
  <si>
    <t xml:space="preserve">PROJECT MANAGER - KINGS PARK            </t>
  </si>
  <si>
    <t xml:space="preserve">PROJECT MANAGER CENTRAL REGION          </t>
  </si>
  <si>
    <t>Hourly Rate</t>
  </si>
  <si>
    <t>No. of people</t>
  </si>
  <si>
    <t>Operations Manager - Planning work</t>
  </si>
  <si>
    <t>EFM - Doing the isolation, restoring &amp; notification of customers</t>
  </si>
  <si>
    <t>Average Unit Rates - Forecast Nominal</t>
  </si>
  <si>
    <t>Unit rate (excl overheads)</t>
  </si>
  <si>
    <t>Unit rate (incl overheads)</t>
  </si>
  <si>
    <t>The average unit rate in 2012/13 real dollars is converted to nominal dollars for each year in the next regulatory period using the nominal conversion factor derived from the CAM.  These rates form the basis of the calculation of the individual Administration Fees.</t>
  </si>
  <si>
    <t>Average Hourly Rates - 2012/13 Dollars</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</si>
  <si>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</si>
  <si>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</si>
  <si>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</si>
  <si>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Specific historic data in relation to volumes and/or hours required per job is not available for the provision of this service. Forecasts were estimated by Business Analyst based on previous external works data.</t>
  </si>
  <si>
    <t>All unit rates have been calculated in real 2012/13 dollars for comparison purposes. To estimate labour rates in real 2012/13 dollars for prior years, the actual salary increases for award staff in those years has been used.</t>
  </si>
  <si>
    <t xml:space="preserve">Network Operations representatives identified those employees that were involved in providing this service. Associated payroll data was extracted as at 14/06/13 and provided by the Budgeting &amp; Forecasting Manager.  These hourly labour rates represent 2012/13 labour costs and are used to calculate the average labour rate for the provision of this service in 2012/13 dollars.
</t>
  </si>
  <si>
    <t>Network Operations representatives advised the employees involved in carrying out this ancillary network service. The average hourly rate was multiplied by the estimated hours per job to derive a unit rate in 2012/13 dollars.
This unit rate is inflated by the overhead factor derived from the CAM to calculate a unit rate inclusive of network and corporate overheads.</t>
  </si>
  <si>
    <t>Average Unit Rate (2012/13$) - Excl OH</t>
  </si>
  <si>
    <t>Average Unit Rate (2012/13$) - Incl OH</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</si>
  <si>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</si>
  <si>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</si>
  <si>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</si>
  <si>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</si>
  <si>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</si>
  <si>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This may include without limitation:
• Researching and documenting the request for the Clearance to Work (may require a site visit);
• Operate the Low Voltage network including travel costs;
• Identification of all customers who will be interrupted for ASP to notify;
• Excludes provision of MG to maintain supply. These are services in addition and covered by a quoted service; and
• Reinstate network and testing.
Note: An Access Permit is required when the LV is controlled by operation of a switch located within an electrical station or distribution centre.  Therefore a clearance to work to access a LV direct distributor is covered by the basic fee of the Access Permit service.</t>
  </si>
  <si>
    <t>Proposed Fees (Nominal) - Per Request</t>
  </si>
  <si>
    <t>Pricing Mechanism:</t>
  </si>
  <si>
    <t>Per request</t>
  </si>
  <si>
    <t>N/A - represents a new fee for the 2015-19 regulatory period</t>
  </si>
  <si>
    <t>Based on the following unit rates per request for the 2015-19 regulatory period</t>
  </si>
  <si>
    <t>2) As historic work order data was not available for the provision of this service, a 2012/13 direct cost unit rate was developed based on information provided by relevant internal stakeholders. This included identifying the individuals involved in the provision of this service, estimating the amount of time completing each task and determining a unit rate based on 2012/13 labour rates for those individuals involved in the provision of the service.</t>
  </si>
  <si>
    <t>3)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</si>
  <si>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</si>
  <si>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historic volumes of external works.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</si>
  <si>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</si>
  <si>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Engineering Officer / Project Manager - Includes liaising with customer, site visit, initial planning</t>
  </si>
  <si>
    <t>2015-19 Pricing Methodology for Service (Summary)</t>
  </si>
  <si>
    <t>No. of hours per person</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</si>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</sst>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262">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69" fontId="5" fillId="0" borderId="0" xfId="0"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170" fontId="19" fillId="5" borderId="7" xfId="0" applyNumberFormat="1" applyFont="1" applyFill="1" applyBorder="1" applyAlignment="1">
      <alignment horizontal="center" vertical="center" wrapText="1"/>
    </xf>
    <xf numFmtId="0" fontId="19" fillId="0" borderId="16" xfId="0" applyFont="1" applyBorder="1" applyAlignment="1">
      <alignment vertical="center"/>
    </xf>
    <xf numFmtId="0" fontId="26" fillId="7" borderId="19" xfId="0" applyFont="1" applyFill="1" applyBorder="1" applyAlignment="1">
      <alignment vertical="center"/>
    </xf>
    <xf numFmtId="170" fontId="26" fillId="7" borderId="19" xfId="0" applyNumberFormat="1" applyFont="1" applyFill="1" applyBorder="1" applyAlignment="1">
      <alignment vertical="center"/>
    </xf>
    <xf numFmtId="0" fontId="21" fillId="7" borderId="19" xfId="15" applyFont="1" applyFill="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167" fontId="19" fillId="0" borderId="7" xfId="0" applyNumberFormat="1" applyFont="1" applyBorder="1" applyAlignment="1">
      <alignment vertical="center"/>
    </xf>
    <xf numFmtId="0" fontId="22" fillId="5" borderId="7" xfId="15" applyFont="1" applyFill="1" applyBorder="1" applyAlignment="1">
      <alignment horizontal="center"/>
    </xf>
    <xf numFmtId="167" fontId="11" fillId="0" borderId="7" xfId="0" applyNumberFormat="1" applyFont="1" applyBorder="1" applyAlignment="1">
      <alignment horizontal="center" vertical="center"/>
    </xf>
    <xf numFmtId="170"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1" fillId="0" borderId="14" xfId="0" applyNumberFormat="1" applyFont="1" applyBorder="1" applyAlignment="1">
      <alignment horizontal="right" vertical="center"/>
    </xf>
    <xf numFmtId="170" fontId="11" fillId="0" borderId="8"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9" fillId="5" borderId="25" xfId="0" applyNumberFormat="1" applyFont="1" applyFill="1" applyBorder="1" applyAlignment="1">
      <alignment horizontal="right" vertical="center"/>
    </xf>
    <xf numFmtId="170" fontId="19" fillId="5" borderId="23" xfId="0" applyNumberFormat="1" applyFont="1" applyFill="1" applyBorder="1" applyAlignment="1">
      <alignment horizontal="right" vertical="center"/>
    </xf>
    <xf numFmtId="170" fontId="19" fillId="5" borderId="24" xfId="0" applyNumberFormat="1" applyFont="1" applyFill="1" applyBorder="1" applyAlignment="1">
      <alignment horizontal="right" vertical="center"/>
    </xf>
    <xf numFmtId="170" fontId="19" fillId="5" borderId="13" xfId="0" applyNumberFormat="1" applyFont="1" applyFill="1" applyBorder="1" applyAlignment="1">
      <alignment horizontal="center" vertical="center" wrapText="1"/>
    </xf>
    <xf numFmtId="0" fontId="11" fillId="0" borderId="8" xfId="0" applyFont="1" applyBorder="1" applyAlignment="1">
      <alignment vertical="center"/>
    </xf>
    <xf numFmtId="0" fontId="11" fillId="0" borderId="10" xfId="0" applyFont="1" applyBorder="1" applyAlignment="1">
      <alignmen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22" fillId="5" borderId="13" xfId="15" applyFont="1" applyFill="1" applyBorder="1" applyAlignment="1">
      <alignment horizontal="center" wrapText="1"/>
    </xf>
    <xf numFmtId="0" fontId="19" fillId="8" borderId="8" xfId="0" applyFont="1" applyFill="1" applyBorder="1" applyAlignment="1">
      <alignment horizontal="left" vertical="center"/>
    </xf>
    <xf numFmtId="0" fontId="11" fillId="0" borderId="0" xfId="0" applyFont="1" applyBorder="1" applyAlignment="1">
      <alignment vertical="top" wrapText="1"/>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22" fillId="5" borderId="11" xfId="15" applyFont="1" applyFill="1" applyBorder="1" applyAlignment="1">
      <alignment horizontal="left"/>
    </xf>
    <xf numFmtId="0" fontId="22" fillId="5" borderId="12" xfId="15" applyFont="1" applyFill="1" applyBorder="1" applyAlignment="1">
      <alignment horizontal="left"/>
    </xf>
    <xf numFmtId="0" fontId="22" fillId="5" borderId="13" xfId="15" applyFont="1" applyFill="1" applyBorder="1" applyAlignment="1">
      <alignment horizontal="left"/>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67" fontId="19" fillId="2" borderId="7" xfId="0" applyNumberFormat="1" applyFont="1" applyFill="1" applyBorder="1" applyAlignment="1">
      <alignment horizontal="left" vertical="center"/>
    </xf>
    <xf numFmtId="170" fontId="18" fillId="5" borderId="7" xfId="0" applyNumberFormat="1" applyFont="1" applyFill="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58"/>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34</v>
      </c>
    </row>
    <row r="3" spans="2:13" ht="21" x14ac:dyDescent="0.25">
      <c r="B3" s="23" t="str">
        <f>'AER Summary'!C3</f>
        <v>Clearance to Work</v>
      </c>
    </row>
    <row r="4" spans="2:13" ht="18.75" x14ac:dyDescent="0.25">
      <c r="B4" s="24" t="s">
        <v>35</v>
      </c>
    </row>
    <row r="6" spans="2:13" ht="15.75" x14ac:dyDescent="0.25">
      <c r="B6" s="25" t="s">
        <v>2</v>
      </c>
      <c r="C6" s="26"/>
      <c r="D6" s="26"/>
      <c r="E6" s="26"/>
      <c r="F6" s="26"/>
      <c r="G6" s="27"/>
      <c r="H6" s="27"/>
      <c r="I6" s="27"/>
      <c r="J6" s="27"/>
      <c r="K6" s="26"/>
      <c r="M6" s="28"/>
    </row>
    <row r="8" spans="2:13" x14ac:dyDescent="0.25">
      <c r="B8" s="228"/>
      <c r="C8" s="229"/>
      <c r="D8" s="229"/>
      <c r="E8" s="229"/>
      <c r="F8" s="230"/>
      <c r="G8" s="29" t="s">
        <v>8</v>
      </c>
      <c r="H8" s="30" t="s">
        <v>9</v>
      </c>
      <c r="I8" s="31" t="s">
        <v>10</v>
      </c>
      <c r="J8" s="30" t="s">
        <v>11</v>
      </c>
      <c r="K8" s="32" t="s">
        <v>12</v>
      </c>
      <c r="M8" s="33" t="s">
        <v>4</v>
      </c>
    </row>
    <row r="9" spans="2:13" ht="38.25" x14ac:dyDescent="0.25">
      <c r="B9" s="222" t="s">
        <v>2</v>
      </c>
      <c r="C9" s="223"/>
      <c r="D9" s="223"/>
      <c r="E9" s="223"/>
      <c r="F9" s="224"/>
      <c r="G9" s="231" t="s">
        <v>7</v>
      </c>
      <c r="H9" s="232"/>
      <c r="I9" s="232"/>
      <c r="J9" s="232"/>
      <c r="K9" s="233"/>
      <c r="M9" s="34" t="s">
        <v>113</v>
      </c>
    </row>
    <row r="11" spans="2:13" ht="15.75" x14ac:dyDescent="0.25">
      <c r="B11" s="25" t="s">
        <v>26</v>
      </c>
      <c r="C11" s="26"/>
      <c r="D11" s="26"/>
      <c r="E11" s="26"/>
      <c r="F11" s="26"/>
      <c r="G11" s="27"/>
      <c r="H11" s="27"/>
      <c r="I11" s="27"/>
      <c r="J11" s="27"/>
      <c r="K11" s="26"/>
      <c r="M11" s="28"/>
    </row>
    <row r="13" spans="2:13" x14ac:dyDescent="0.25">
      <c r="B13" s="39" t="s">
        <v>22</v>
      </c>
      <c r="C13" s="235" t="s">
        <v>25</v>
      </c>
      <c r="D13" s="235"/>
      <c r="E13" s="235"/>
      <c r="F13" s="235"/>
      <c r="G13" s="30" t="s">
        <v>8</v>
      </c>
      <c r="H13" s="30" t="s">
        <v>9</v>
      </c>
      <c r="I13" s="30" t="s">
        <v>10</v>
      </c>
      <c r="J13" s="30" t="s">
        <v>11</v>
      </c>
      <c r="K13" s="40" t="s">
        <v>12</v>
      </c>
      <c r="M13" s="33" t="s">
        <v>4</v>
      </c>
    </row>
    <row r="14" spans="2:13" ht="51" x14ac:dyDescent="0.25">
      <c r="B14" s="17"/>
      <c r="C14" s="210"/>
      <c r="D14" s="211"/>
      <c r="E14" s="211"/>
      <c r="F14" s="212"/>
      <c r="G14" s="231" t="s">
        <v>7</v>
      </c>
      <c r="H14" s="232"/>
      <c r="I14" s="232"/>
      <c r="J14" s="232"/>
      <c r="K14" s="233"/>
      <c r="M14" s="126" t="s">
        <v>114</v>
      </c>
    </row>
    <row r="15" spans="2:13" x14ac:dyDescent="0.25">
      <c r="B15" s="41"/>
      <c r="C15" s="41"/>
      <c r="D15" s="41"/>
      <c r="E15" s="41"/>
      <c r="F15" s="41"/>
      <c r="G15" s="42"/>
      <c r="H15" s="42"/>
      <c r="I15" s="42"/>
      <c r="J15" s="42"/>
      <c r="K15" s="22"/>
    </row>
    <row r="16" spans="2:13" ht="15.75" x14ac:dyDescent="0.25">
      <c r="B16" s="25" t="s">
        <v>32</v>
      </c>
      <c r="C16" s="26"/>
      <c r="D16" s="26"/>
      <c r="E16" s="26"/>
      <c r="F16" s="26"/>
      <c r="G16" s="27"/>
      <c r="H16" s="27"/>
      <c r="I16" s="27"/>
      <c r="J16" s="27"/>
      <c r="K16" s="26"/>
      <c r="M16" s="28"/>
    </row>
    <row r="18" spans="2:13" x14ac:dyDescent="0.25">
      <c r="B18" s="146" t="s">
        <v>24</v>
      </c>
      <c r="C18" s="147"/>
      <c r="D18" s="147"/>
      <c r="E18" s="147"/>
      <c r="F18" s="29" t="s">
        <v>112</v>
      </c>
      <c r="G18" s="29" t="s">
        <v>8</v>
      </c>
      <c r="H18" s="30" t="s">
        <v>9</v>
      </c>
      <c r="I18" s="31" t="s">
        <v>10</v>
      </c>
      <c r="J18" s="30" t="s">
        <v>11</v>
      </c>
      <c r="K18" s="32" t="s">
        <v>12</v>
      </c>
      <c r="M18" s="33" t="s">
        <v>4</v>
      </c>
    </row>
    <row r="19" spans="2:13" ht="51" x14ac:dyDescent="0.2">
      <c r="B19" s="144" t="s">
        <v>31</v>
      </c>
      <c r="C19" s="148"/>
      <c r="D19" s="145"/>
      <c r="E19" s="148"/>
      <c r="F19" s="149">
        <v>3.5000000000000003E-2</v>
      </c>
      <c r="G19" s="149">
        <v>3.5000000000000003E-2</v>
      </c>
      <c r="H19" s="149">
        <v>0.04</v>
      </c>
      <c r="I19" s="150">
        <v>0.04</v>
      </c>
      <c r="J19" s="149">
        <v>0</v>
      </c>
      <c r="K19" s="61"/>
      <c r="M19" s="38" t="s">
        <v>116</v>
      </c>
    </row>
    <row r="21" spans="2:13" ht="15.75" x14ac:dyDescent="0.25">
      <c r="B21" s="25" t="s">
        <v>111</v>
      </c>
      <c r="C21" s="26"/>
      <c r="D21" s="26"/>
      <c r="E21" s="26"/>
      <c r="F21" s="26"/>
      <c r="G21" s="27"/>
      <c r="H21" s="27"/>
      <c r="I21" s="27"/>
      <c r="J21" s="27"/>
      <c r="K21" s="26"/>
      <c r="M21" s="28"/>
    </row>
    <row r="23" spans="2:13" ht="25.5" x14ac:dyDescent="0.25">
      <c r="B23" s="48" t="s">
        <v>27</v>
      </c>
      <c r="C23" s="49" t="s">
        <v>28</v>
      </c>
      <c r="D23" s="50"/>
      <c r="E23" s="51" t="s">
        <v>29</v>
      </c>
      <c r="F23" s="52"/>
      <c r="G23" s="52"/>
      <c r="H23" s="53" t="s">
        <v>30</v>
      </c>
      <c r="J23" s="19"/>
      <c r="M23" s="33" t="s">
        <v>4</v>
      </c>
    </row>
    <row r="24" spans="2:13" ht="12.75" customHeight="1" x14ac:dyDescent="0.25">
      <c r="B24" s="253"/>
      <c r="C24" s="254"/>
      <c r="D24" s="255"/>
      <c r="E24" s="127" t="s">
        <v>71</v>
      </c>
      <c r="F24" s="128"/>
      <c r="G24" s="35"/>
      <c r="H24" s="129">
        <v>95.542094640000002</v>
      </c>
      <c r="J24" s="19"/>
      <c r="M24" s="186" t="s">
        <v>117</v>
      </c>
    </row>
    <row r="25" spans="2:13" ht="12.75" customHeight="1" x14ac:dyDescent="0.25">
      <c r="B25" s="256"/>
      <c r="C25" s="257"/>
      <c r="D25" s="258"/>
      <c r="E25" s="54" t="s">
        <v>71</v>
      </c>
      <c r="F25" s="55"/>
      <c r="G25" s="37"/>
      <c r="H25" s="56">
        <v>95.542094640000002</v>
      </c>
      <c r="J25" s="19"/>
      <c r="M25" s="187"/>
    </row>
    <row r="26" spans="2:13" ht="12.75" customHeight="1" x14ac:dyDescent="0.25">
      <c r="B26" s="256"/>
      <c r="C26" s="257"/>
      <c r="D26" s="258"/>
      <c r="E26" s="54" t="s">
        <v>71</v>
      </c>
      <c r="F26" s="55"/>
      <c r="G26" s="37"/>
      <c r="H26" s="56">
        <v>88.584633089999997</v>
      </c>
      <c r="J26" s="19"/>
      <c r="M26" s="187"/>
    </row>
    <row r="27" spans="2:13" ht="12.75" customHeight="1" x14ac:dyDescent="0.25">
      <c r="B27" s="256"/>
      <c r="C27" s="257"/>
      <c r="D27" s="258"/>
      <c r="E27" s="54" t="s">
        <v>71</v>
      </c>
      <c r="F27" s="55"/>
      <c r="G27" s="37"/>
      <c r="H27" s="56">
        <v>94.319351589999997</v>
      </c>
      <c r="J27" s="19"/>
      <c r="M27" s="187"/>
    </row>
    <row r="28" spans="2:13" ht="12.75" customHeight="1" x14ac:dyDescent="0.25">
      <c r="B28" s="256"/>
      <c r="C28" s="257"/>
      <c r="D28" s="258"/>
      <c r="E28" s="54" t="s">
        <v>71</v>
      </c>
      <c r="F28" s="55"/>
      <c r="G28" s="37"/>
      <c r="H28" s="56">
        <v>91.700062940000009</v>
      </c>
      <c r="J28" s="19"/>
      <c r="M28" s="187"/>
    </row>
    <row r="29" spans="2:13" ht="12.75" customHeight="1" x14ac:dyDescent="0.25">
      <c r="B29" s="256"/>
      <c r="C29" s="257"/>
      <c r="D29" s="258"/>
      <c r="E29" s="54" t="s">
        <v>71</v>
      </c>
      <c r="F29" s="55"/>
      <c r="G29" s="37"/>
      <c r="H29" s="56">
        <v>92.922805990000001</v>
      </c>
      <c r="J29" s="19"/>
      <c r="M29" s="187"/>
    </row>
    <row r="30" spans="2:13" ht="12.75" customHeight="1" x14ac:dyDescent="0.25">
      <c r="B30" s="256"/>
      <c r="C30" s="257"/>
      <c r="D30" s="258"/>
      <c r="E30" s="54" t="s">
        <v>71</v>
      </c>
      <c r="F30" s="55"/>
      <c r="G30" s="37"/>
      <c r="H30" s="56">
        <v>95.542094640000002</v>
      </c>
      <c r="J30" s="19"/>
      <c r="M30" s="187"/>
    </row>
    <row r="31" spans="2:13" ht="12.75" customHeight="1" x14ac:dyDescent="0.25">
      <c r="B31" s="256"/>
      <c r="C31" s="257"/>
      <c r="D31" s="258"/>
      <c r="E31" s="54" t="s">
        <v>71</v>
      </c>
      <c r="F31" s="55"/>
      <c r="G31" s="37"/>
      <c r="H31" s="56">
        <v>92.19467284000001</v>
      </c>
      <c r="J31" s="19"/>
      <c r="M31" s="187"/>
    </row>
    <row r="32" spans="2:13" ht="12.75" customHeight="1" x14ac:dyDescent="0.25">
      <c r="B32" s="256"/>
      <c r="C32" s="257"/>
      <c r="D32" s="258"/>
      <c r="E32" s="54" t="s">
        <v>72</v>
      </c>
      <c r="F32" s="55"/>
      <c r="G32" s="37"/>
      <c r="H32" s="56">
        <v>97.871967589999997</v>
      </c>
      <c r="J32" s="19"/>
      <c r="M32" s="187"/>
    </row>
    <row r="33" spans="2:13" ht="12.75" customHeight="1" x14ac:dyDescent="0.25">
      <c r="B33" s="256"/>
      <c r="C33" s="257"/>
      <c r="D33" s="258"/>
      <c r="E33" s="54" t="s">
        <v>73</v>
      </c>
      <c r="F33" s="55"/>
      <c r="G33" s="37"/>
      <c r="H33" s="56">
        <v>124.21905600000001</v>
      </c>
      <c r="J33" s="19"/>
      <c r="M33" s="187"/>
    </row>
    <row r="34" spans="2:13" ht="12.75" customHeight="1" x14ac:dyDescent="0.25">
      <c r="B34" s="256"/>
      <c r="C34" s="257"/>
      <c r="D34" s="258"/>
      <c r="E34" s="54" t="s">
        <v>73</v>
      </c>
      <c r="F34" s="55"/>
      <c r="G34" s="37"/>
      <c r="H34" s="56">
        <v>113.54099484</v>
      </c>
      <c r="J34" s="19"/>
      <c r="M34" s="187"/>
    </row>
    <row r="35" spans="2:13" ht="12.75" customHeight="1" x14ac:dyDescent="0.25">
      <c r="B35" s="256"/>
      <c r="C35" s="257"/>
      <c r="D35" s="258"/>
      <c r="E35" s="54" t="s">
        <v>74</v>
      </c>
      <c r="F35" s="55"/>
      <c r="G35" s="37"/>
      <c r="H35" s="56">
        <v>114.05658355</v>
      </c>
      <c r="J35" s="19"/>
      <c r="M35" s="187"/>
    </row>
    <row r="36" spans="2:13" ht="12.75" customHeight="1" x14ac:dyDescent="0.25">
      <c r="B36" s="256"/>
      <c r="C36" s="257"/>
      <c r="D36" s="258"/>
      <c r="E36" s="54" t="s">
        <v>75</v>
      </c>
      <c r="F36" s="55"/>
      <c r="G36" s="37"/>
      <c r="H36" s="56">
        <v>121.35139049</v>
      </c>
      <c r="J36" s="19"/>
      <c r="M36" s="187"/>
    </row>
    <row r="37" spans="2:13" ht="12.75" customHeight="1" x14ac:dyDescent="0.25">
      <c r="B37" s="256"/>
      <c r="C37" s="257"/>
      <c r="D37" s="258"/>
      <c r="E37" s="54" t="s">
        <v>76</v>
      </c>
      <c r="F37" s="55"/>
      <c r="G37" s="37"/>
      <c r="H37" s="56">
        <v>95.047484740000002</v>
      </c>
      <c r="J37" s="19"/>
      <c r="M37" s="187"/>
    </row>
    <row r="38" spans="2:13" ht="12.75" customHeight="1" x14ac:dyDescent="0.25">
      <c r="B38" s="256"/>
      <c r="C38" s="257"/>
      <c r="D38" s="258"/>
      <c r="E38" s="54" t="s">
        <v>76</v>
      </c>
      <c r="F38" s="55"/>
      <c r="G38" s="37"/>
      <c r="H38" s="56">
        <v>90.418364839999995</v>
      </c>
      <c r="J38" s="19"/>
      <c r="M38" s="187"/>
    </row>
    <row r="39" spans="2:13" ht="12.75" customHeight="1" x14ac:dyDescent="0.25">
      <c r="B39" s="256"/>
      <c r="C39" s="257"/>
      <c r="D39" s="258"/>
      <c r="E39" s="54" t="s">
        <v>77</v>
      </c>
      <c r="F39" s="55"/>
      <c r="G39" s="37"/>
      <c r="H39" s="56">
        <v>86.855335999999994</v>
      </c>
      <c r="J39" s="19"/>
      <c r="M39" s="187"/>
    </row>
    <row r="40" spans="2:13" ht="12.75" customHeight="1" x14ac:dyDescent="0.25">
      <c r="B40" s="256"/>
      <c r="C40" s="257"/>
      <c r="D40" s="258"/>
      <c r="E40" s="54" t="s">
        <v>77</v>
      </c>
      <c r="F40" s="55"/>
      <c r="G40" s="37"/>
      <c r="H40" s="56">
        <v>92.590054500000008</v>
      </c>
      <c r="J40" s="19"/>
      <c r="M40" s="187"/>
    </row>
    <row r="41" spans="2:13" ht="12.75" customHeight="1" x14ac:dyDescent="0.25">
      <c r="B41" s="256"/>
      <c r="C41" s="257"/>
      <c r="D41" s="258"/>
      <c r="E41" s="54" t="s">
        <v>78</v>
      </c>
      <c r="F41" s="55"/>
      <c r="G41" s="37"/>
      <c r="H41" s="56">
        <v>84.98715</v>
      </c>
      <c r="J41" s="19"/>
      <c r="M41" s="187"/>
    </row>
    <row r="42" spans="2:13" ht="12.75" customHeight="1" x14ac:dyDescent="0.25">
      <c r="B42" s="256"/>
      <c r="C42" s="257"/>
      <c r="D42" s="258"/>
      <c r="E42" s="54" t="s">
        <v>77</v>
      </c>
      <c r="F42" s="55"/>
      <c r="G42" s="37"/>
      <c r="H42" s="56">
        <v>85.727227290000002</v>
      </c>
      <c r="J42" s="19"/>
      <c r="M42" s="187"/>
    </row>
    <row r="43" spans="2:13" ht="12.75" customHeight="1" x14ac:dyDescent="0.25">
      <c r="B43" s="256"/>
      <c r="C43" s="257"/>
      <c r="D43" s="258"/>
      <c r="E43" s="54" t="s">
        <v>76</v>
      </c>
      <c r="F43" s="55"/>
      <c r="G43" s="37"/>
      <c r="H43" s="56">
        <v>95.542094640000002</v>
      </c>
      <c r="J43" s="19"/>
      <c r="M43" s="187"/>
    </row>
    <row r="44" spans="2:13" ht="12.75" customHeight="1" x14ac:dyDescent="0.25">
      <c r="B44" s="256"/>
      <c r="C44" s="257"/>
      <c r="D44" s="258"/>
      <c r="E44" s="54" t="s">
        <v>76</v>
      </c>
      <c r="F44" s="55"/>
      <c r="G44" s="37"/>
      <c r="H44" s="56">
        <v>88.455544500000002</v>
      </c>
      <c r="J44" s="19"/>
      <c r="M44" s="187"/>
    </row>
    <row r="45" spans="2:13" ht="12.75" customHeight="1" x14ac:dyDescent="0.25">
      <c r="B45" s="256"/>
      <c r="C45" s="257"/>
      <c r="D45" s="258"/>
      <c r="E45" s="54" t="s">
        <v>76</v>
      </c>
      <c r="F45" s="55"/>
      <c r="G45" s="37"/>
      <c r="H45" s="56">
        <v>92.42819609</v>
      </c>
      <c r="J45" s="19"/>
      <c r="M45" s="187"/>
    </row>
    <row r="46" spans="2:13" ht="12.75" customHeight="1" x14ac:dyDescent="0.25">
      <c r="B46" s="256"/>
      <c r="C46" s="257"/>
      <c r="D46" s="258"/>
      <c r="E46" s="54" t="s">
        <v>79</v>
      </c>
      <c r="F46" s="55"/>
      <c r="G46" s="37"/>
      <c r="H46" s="56">
        <v>88.078079049999999</v>
      </c>
      <c r="J46" s="19"/>
      <c r="M46" s="187"/>
    </row>
    <row r="47" spans="2:13" ht="12.75" customHeight="1" x14ac:dyDescent="0.25">
      <c r="B47" s="256"/>
      <c r="C47" s="257"/>
      <c r="D47" s="258"/>
      <c r="E47" s="54" t="s">
        <v>80</v>
      </c>
      <c r="F47" s="55"/>
      <c r="G47" s="37"/>
      <c r="H47" s="56">
        <v>94.701157440000003</v>
      </c>
      <c r="J47" s="19"/>
      <c r="M47" s="187"/>
    </row>
    <row r="48" spans="2:13" ht="12.75" customHeight="1" x14ac:dyDescent="0.25">
      <c r="B48" s="256"/>
      <c r="C48" s="257"/>
      <c r="D48" s="258"/>
      <c r="E48" s="54" t="s">
        <v>80</v>
      </c>
      <c r="F48" s="55"/>
      <c r="G48" s="37"/>
      <c r="H48" s="56">
        <v>107.6909934</v>
      </c>
      <c r="J48" s="19"/>
      <c r="M48" s="187"/>
    </row>
    <row r="49" spans="2:13" ht="12.75" customHeight="1" x14ac:dyDescent="0.25">
      <c r="B49" s="256"/>
      <c r="C49" s="257"/>
      <c r="D49" s="258"/>
      <c r="E49" s="54" t="s">
        <v>81</v>
      </c>
      <c r="F49" s="55"/>
      <c r="G49" s="37"/>
      <c r="H49" s="56">
        <v>108.64843139999999</v>
      </c>
      <c r="J49" s="19"/>
      <c r="M49" s="187"/>
    </row>
    <row r="50" spans="2:13" ht="12.75" customHeight="1" x14ac:dyDescent="0.25">
      <c r="B50" s="256"/>
      <c r="C50" s="257"/>
      <c r="D50" s="258"/>
      <c r="E50" s="54" t="s">
        <v>82</v>
      </c>
      <c r="F50" s="55"/>
      <c r="G50" s="37"/>
      <c r="H50" s="56">
        <v>88.100327520000008</v>
      </c>
      <c r="J50" s="19"/>
      <c r="M50" s="187"/>
    </row>
    <row r="51" spans="2:13" ht="12.75" customHeight="1" x14ac:dyDescent="0.25">
      <c r="B51" s="256"/>
      <c r="C51" s="257"/>
      <c r="D51" s="258"/>
      <c r="E51" s="54" t="s">
        <v>83</v>
      </c>
      <c r="F51" s="55"/>
      <c r="G51" s="37"/>
      <c r="H51" s="56">
        <v>94.457321719999996</v>
      </c>
      <c r="J51" s="19"/>
      <c r="M51" s="187"/>
    </row>
    <row r="52" spans="2:13" ht="12.75" customHeight="1" x14ac:dyDescent="0.25">
      <c r="B52" s="256"/>
      <c r="C52" s="257"/>
      <c r="D52" s="258"/>
      <c r="E52" s="54" t="s">
        <v>84</v>
      </c>
      <c r="F52" s="55"/>
      <c r="G52" s="37"/>
      <c r="H52" s="56">
        <v>93.812797549999999</v>
      </c>
      <c r="J52" s="19"/>
      <c r="M52" s="187"/>
    </row>
    <row r="53" spans="2:13" ht="12.75" customHeight="1" x14ac:dyDescent="0.25">
      <c r="B53" s="256"/>
      <c r="C53" s="257"/>
      <c r="D53" s="258"/>
      <c r="E53" s="54" t="s">
        <v>85</v>
      </c>
      <c r="F53" s="55"/>
      <c r="G53" s="37"/>
      <c r="H53" s="56">
        <v>93.812797549999999</v>
      </c>
      <c r="J53" s="19"/>
      <c r="M53" s="187"/>
    </row>
    <row r="54" spans="2:13" ht="12.75" customHeight="1" x14ac:dyDescent="0.25">
      <c r="B54" s="256"/>
      <c r="C54" s="257"/>
      <c r="D54" s="258"/>
      <c r="E54" s="54" t="s">
        <v>86</v>
      </c>
      <c r="F54" s="55"/>
      <c r="G54" s="37"/>
      <c r="H54" s="56">
        <v>86.860389290000001</v>
      </c>
      <c r="J54" s="19"/>
      <c r="M54" s="187"/>
    </row>
    <row r="55" spans="2:13" ht="12.75" customHeight="1" x14ac:dyDescent="0.25">
      <c r="B55" s="256"/>
      <c r="C55" s="257"/>
      <c r="D55" s="258"/>
      <c r="E55" s="54" t="s">
        <v>86</v>
      </c>
      <c r="F55" s="55"/>
      <c r="G55" s="37"/>
      <c r="H55" s="56">
        <v>91.688118799999998</v>
      </c>
      <c r="J55" s="19"/>
      <c r="M55" s="187"/>
    </row>
    <row r="56" spans="2:13" ht="12.75" customHeight="1" x14ac:dyDescent="0.25">
      <c r="B56" s="256"/>
      <c r="C56" s="257"/>
      <c r="D56" s="258"/>
      <c r="E56" s="54" t="s">
        <v>83</v>
      </c>
      <c r="F56" s="55"/>
      <c r="G56" s="37"/>
      <c r="H56" s="56">
        <v>88.455544500000002</v>
      </c>
      <c r="J56" s="19"/>
      <c r="M56" s="187"/>
    </row>
    <row r="57" spans="2:13" ht="12.75" customHeight="1" x14ac:dyDescent="0.25">
      <c r="B57" s="256"/>
      <c r="C57" s="257"/>
      <c r="D57" s="258"/>
      <c r="E57" s="54" t="s">
        <v>87</v>
      </c>
      <c r="F57" s="55"/>
      <c r="G57" s="37"/>
      <c r="H57" s="56">
        <v>79.770776549999994</v>
      </c>
      <c r="J57" s="19"/>
      <c r="M57" s="187"/>
    </row>
    <row r="58" spans="2:13" ht="12.75" customHeight="1" x14ac:dyDescent="0.25">
      <c r="B58" s="256"/>
      <c r="C58" s="257"/>
      <c r="D58" s="258"/>
      <c r="E58" s="54" t="s">
        <v>88</v>
      </c>
      <c r="F58" s="55"/>
      <c r="G58" s="37"/>
      <c r="H58" s="56">
        <v>89.312766240000002</v>
      </c>
      <c r="J58" s="19"/>
      <c r="M58" s="187"/>
    </row>
    <row r="59" spans="2:13" ht="12.75" customHeight="1" x14ac:dyDescent="0.25">
      <c r="B59" s="256"/>
      <c r="C59" s="257"/>
      <c r="D59" s="258"/>
      <c r="E59" s="54" t="s">
        <v>88</v>
      </c>
      <c r="F59" s="55"/>
      <c r="G59" s="37"/>
      <c r="H59" s="56">
        <v>89.690231690000005</v>
      </c>
      <c r="J59" s="19"/>
      <c r="M59" s="187"/>
    </row>
    <row r="60" spans="2:13" ht="12.75" customHeight="1" x14ac:dyDescent="0.25">
      <c r="B60" s="256"/>
      <c r="C60" s="257"/>
      <c r="D60" s="258"/>
      <c r="E60" s="54" t="s">
        <v>89</v>
      </c>
      <c r="F60" s="55"/>
      <c r="G60" s="37"/>
      <c r="H60" s="56">
        <v>95.056978799999996</v>
      </c>
      <c r="J60" s="19"/>
      <c r="M60" s="187"/>
    </row>
    <row r="61" spans="2:13" ht="12.75" customHeight="1" x14ac:dyDescent="0.25">
      <c r="B61" s="256"/>
      <c r="C61" s="257"/>
      <c r="D61" s="258"/>
      <c r="E61" s="54" t="s">
        <v>90</v>
      </c>
      <c r="F61" s="55"/>
      <c r="G61" s="37"/>
      <c r="H61" s="56">
        <v>89.312766240000002</v>
      </c>
      <c r="J61" s="19"/>
      <c r="M61" s="187"/>
    </row>
    <row r="62" spans="2:13" ht="12.75" customHeight="1" x14ac:dyDescent="0.25">
      <c r="B62" s="256"/>
      <c r="C62" s="257"/>
      <c r="D62" s="258"/>
      <c r="E62" s="54" t="s">
        <v>91</v>
      </c>
      <c r="F62" s="55"/>
      <c r="G62" s="37"/>
      <c r="H62" s="56">
        <v>88.781711400000006</v>
      </c>
      <c r="J62" s="19"/>
      <c r="M62" s="187"/>
    </row>
    <row r="63" spans="2:13" ht="12.75" customHeight="1" x14ac:dyDescent="0.25">
      <c r="B63" s="256"/>
      <c r="C63" s="257"/>
      <c r="D63" s="258"/>
      <c r="E63" s="54" t="s">
        <v>92</v>
      </c>
      <c r="F63" s="55"/>
      <c r="G63" s="37"/>
      <c r="H63" s="56">
        <v>95.047484740000002</v>
      </c>
      <c r="J63" s="19"/>
      <c r="M63" s="187"/>
    </row>
    <row r="64" spans="2:13" ht="12.75" customHeight="1" x14ac:dyDescent="0.25">
      <c r="B64" s="256"/>
      <c r="C64" s="257"/>
      <c r="D64" s="258"/>
      <c r="E64" s="54" t="s">
        <v>93</v>
      </c>
      <c r="F64" s="55"/>
      <c r="G64" s="37"/>
      <c r="H64" s="56">
        <v>97.351256759999984</v>
      </c>
      <c r="J64" s="19"/>
      <c r="M64" s="187"/>
    </row>
    <row r="65" spans="2:13" ht="12.75" customHeight="1" x14ac:dyDescent="0.25">
      <c r="B65" s="256"/>
      <c r="C65" s="257"/>
      <c r="D65" s="258"/>
      <c r="E65" s="54" t="s">
        <v>94</v>
      </c>
      <c r="F65" s="55"/>
      <c r="G65" s="37"/>
      <c r="H65" s="56">
        <v>109.62813539999999</v>
      </c>
      <c r="J65" s="19"/>
      <c r="M65" s="187"/>
    </row>
    <row r="66" spans="2:13" ht="12.75" customHeight="1" x14ac:dyDescent="0.25">
      <c r="B66" s="256"/>
      <c r="C66" s="257"/>
      <c r="D66" s="258"/>
      <c r="E66" s="54" t="s">
        <v>95</v>
      </c>
      <c r="F66" s="55"/>
      <c r="G66" s="37"/>
      <c r="H66" s="56">
        <v>107.6909934</v>
      </c>
      <c r="J66" s="19"/>
      <c r="M66" s="187"/>
    </row>
    <row r="67" spans="2:13" ht="12.75" customHeight="1" x14ac:dyDescent="0.25">
      <c r="B67" s="256"/>
      <c r="C67" s="257"/>
      <c r="D67" s="258"/>
      <c r="E67" s="54" t="s">
        <v>96</v>
      </c>
      <c r="F67" s="55"/>
      <c r="G67" s="37"/>
      <c r="H67" s="56">
        <v>111.33148440000001</v>
      </c>
      <c r="J67" s="19"/>
      <c r="M67" s="187"/>
    </row>
    <row r="68" spans="2:13" ht="12.75" customHeight="1" x14ac:dyDescent="0.25">
      <c r="B68" s="256"/>
      <c r="C68" s="257"/>
      <c r="D68" s="258"/>
      <c r="E68" s="54" t="s">
        <v>97</v>
      </c>
      <c r="F68" s="55"/>
      <c r="G68" s="37"/>
      <c r="H68" s="56">
        <v>109.62813539999999</v>
      </c>
      <c r="J68" s="19"/>
      <c r="M68" s="187"/>
    </row>
    <row r="69" spans="2:13" ht="12.75" customHeight="1" x14ac:dyDescent="0.25">
      <c r="B69" s="256"/>
      <c r="C69" s="257"/>
      <c r="D69" s="258"/>
      <c r="E69" s="54" t="s">
        <v>98</v>
      </c>
      <c r="F69" s="55"/>
      <c r="G69" s="37"/>
      <c r="H69" s="56">
        <v>90.18442512</v>
      </c>
      <c r="J69" s="19"/>
      <c r="M69" s="187"/>
    </row>
    <row r="70" spans="2:13" ht="12.75" customHeight="1" x14ac:dyDescent="0.25">
      <c r="B70" s="253"/>
      <c r="C70" s="254"/>
      <c r="D70" s="255"/>
      <c r="E70" s="134" t="s">
        <v>65</v>
      </c>
      <c r="F70" s="132"/>
      <c r="G70" s="133"/>
      <c r="H70" s="137">
        <f>AVERAGE(H24:H69)</f>
        <v>96.055051300000017</v>
      </c>
      <c r="J70" s="19"/>
      <c r="M70" s="187"/>
    </row>
    <row r="71" spans="2:13" ht="12.75" customHeight="1" x14ac:dyDescent="0.25">
      <c r="B71" s="256"/>
      <c r="C71" s="257"/>
      <c r="D71" s="258"/>
      <c r="E71" s="54"/>
      <c r="F71" s="55"/>
      <c r="G71" s="37"/>
      <c r="H71" s="56"/>
      <c r="J71" s="19"/>
      <c r="M71" s="187"/>
    </row>
    <row r="72" spans="2:13" ht="12.75" customHeight="1" x14ac:dyDescent="0.25">
      <c r="B72" s="256"/>
      <c r="C72" s="257"/>
      <c r="D72" s="258"/>
      <c r="E72" s="54" t="s">
        <v>99</v>
      </c>
      <c r="F72" s="55"/>
      <c r="G72" s="37"/>
      <c r="H72" s="56">
        <v>61.202539010000002</v>
      </c>
      <c r="J72" s="19"/>
      <c r="M72" s="187"/>
    </row>
    <row r="73" spans="2:13" ht="12.75" customHeight="1" x14ac:dyDescent="0.25">
      <c r="B73" s="256"/>
      <c r="C73" s="257"/>
      <c r="D73" s="258"/>
      <c r="E73" s="54" t="s">
        <v>99</v>
      </c>
      <c r="F73" s="55"/>
      <c r="G73" s="37"/>
      <c r="H73" s="56">
        <v>64.503409290000008</v>
      </c>
      <c r="J73" s="19"/>
      <c r="M73" s="187"/>
    </row>
    <row r="74" spans="2:13" ht="12.75" customHeight="1" x14ac:dyDescent="0.25">
      <c r="B74" s="256"/>
      <c r="C74" s="257"/>
      <c r="D74" s="258"/>
      <c r="E74" s="54" t="s">
        <v>99</v>
      </c>
      <c r="F74" s="55"/>
      <c r="G74" s="37"/>
      <c r="H74" s="56">
        <v>61.765291759999997</v>
      </c>
      <c r="J74" s="19"/>
      <c r="M74" s="187"/>
    </row>
    <row r="75" spans="2:13" ht="12.75" customHeight="1" x14ac:dyDescent="0.25">
      <c r="B75" s="256"/>
      <c r="C75" s="257"/>
      <c r="D75" s="258"/>
      <c r="E75" s="54" t="s">
        <v>99</v>
      </c>
      <c r="F75" s="55"/>
      <c r="G75" s="37"/>
      <c r="H75" s="56">
        <v>62.801981859999998</v>
      </c>
      <c r="J75" s="19"/>
      <c r="M75" s="187"/>
    </row>
    <row r="76" spans="2:13" ht="12.75" customHeight="1" x14ac:dyDescent="0.25">
      <c r="B76" s="256"/>
      <c r="C76" s="257"/>
      <c r="D76" s="258"/>
      <c r="E76" s="54" t="s">
        <v>99</v>
      </c>
      <c r="F76" s="55"/>
      <c r="G76" s="37"/>
      <c r="H76" s="56">
        <v>65.875147830000003</v>
      </c>
      <c r="J76" s="19"/>
      <c r="M76" s="187"/>
    </row>
    <row r="77" spans="2:13" ht="12.75" customHeight="1" x14ac:dyDescent="0.25">
      <c r="B77" s="256"/>
      <c r="C77" s="257"/>
      <c r="D77" s="258"/>
      <c r="E77" s="54" t="s">
        <v>99</v>
      </c>
      <c r="F77" s="55"/>
      <c r="G77" s="37"/>
      <c r="H77" s="56">
        <v>66.424731399999999</v>
      </c>
      <c r="J77" s="19"/>
      <c r="M77" s="187"/>
    </row>
    <row r="78" spans="2:13" ht="12.75" customHeight="1" x14ac:dyDescent="0.25">
      <c r="B78" s="256"/>
      <c r="C78" s="257"/>
      <c r="D78" s="258"/>
      <c r="E78" s="54" t="s">
        <v>99</v>
      </c>
      <c r="F78" s="55"/>
      <c r="G78" s="37"/>
      <c r="H78" s="56">
        <v>65.875147830000003</v>
      </c>
      <c r="J78" s="19"/>
      <c r="M78" s="187"/>
    </row>
    <row r="79" spans="2:13" ht="12.75" customHeight="1" x14ac:dyDescent="0.25">
      <c r="B79" s="256"/>
      <c r="C79" s="257"/>
      <c r="D79" s="258"/>
      <c r="E79" s="54" t="s">
        <v>99</v>
      </c>
      <c r="F79" s="55"/>
      <c r="G79" s="37"/>
      <c r="H79" s="56">
        <v>65.066162039999995</v>
      </c>
      <c r="J79" s="19"/>
      <c r="M79" s="187"/>
    </row>
    <row r="80" spans="2:13" ht="12.75" customHeight="1" x14ac:dyDescent="0.25">
      <c r="B80" s="256"/>
      <c r="C80" s="257"/>
      <c r="D80" s="258"/>
      <c r="E80" s="54" t="s">
        <v>99</v>
      </c>
      <c r="F80" s="55"/>
      <c r="G80" s="37"/>
      <c r="H80" s="56">
        <v>65.875147830000003</v>
      </c>
      <c r="J80" s="19"/>
      <c r="M80" s="187"/>
    </row>
    <row r="81" spans="2:13" ht="12.75" customHeight="1" x14ac:dyDescent="0.25">
      <c r="B81" s="256"/>
      <c r="C81" s="257"/>
      <c r="D81" s="258"/>
      <c r="E81" s="54" t="s">
        <v>99</v>
      </c>
      <c r="F81" s="55"/>
      <c r="G81" s="37"/>
      <c r="H81" s="56">
        <v>61.443412500000001</v>
      </c>
      <c r="J81" s="19"/>
      <c r="M81" s="187"/>
    </row>
    <row r="82" spans="2:13" ht="12.75" customHeight="1" x14ac:dyDescent="0.25">
      <c r="B82" s="256"/>
      <c r="C82" s="257"/>
      <c r="D82" s="258"/>
      <c r="E82" s="54" t="s">
        <v>99</v>
      </c>
      <c r="F82" s="55"/>
      <c r="G82" s="37"/>
      <c r="H82" s="56">
        <v>58.947699759999992</v>
      </c>
      <c r="J82" s="19"/>
      <c r="M82" s="187"/>
    </row>
    <row r="83" spans="2:13" ht="12.75" customHeight="1" x14ac:dyDescent="0.25">
      <c r="B83" s="256"/>
      <c r="C83" s="257"/>
      <c r="D83" s="258"/>
      <c r="E83" s="54" t="s">
        <v>99</v>
      </c>
      <c r="F83" s="55"/>
      <c r="G83" s="37"/>
      <c r="H83" s="56">
        <v>56.483684929999995</v>
      </c>
      <c r="J83" s="19"/>
      <c r="M83" s="187"/>
    </row>
    <row r="84" spans="2:13" ht="12.75" customHeight="1" x14ac:dyDescent="0.25">
      <c r="B84" s="256"/>
      <c r="C84" s="257"/>
      <c r="D84" s="258"/>
      <c r="E84" s="54" t="s">
        <v>99</v>
      </c>
      <c r="F84" s="55"/>
      <c r="G84" s="37"/>
      <c r="H84" s="56">
        <v>57.84225429</v>
      </c>
      <c r="J84" s="19"/>
      <c r="M84" s="187"/>
    </row>
    <row r="85" spans="2:13" ht="12.75" customHeight="1" x14ac:dyDescent="0.25">
      <c r="B85" s="256"/>
      <c r="C85" s="257"/>
      <c r="D85" s="258"/>
      <c r="E85" s="54" t="s">
        <v>99</v>
      </c>
      <c r="F85" s="55"/>
      <c r="G85" s="37"/>
      <c r="H85" s="56">
        <v>56.483684929999995</v>
      </c>
      <c r="J85" s="19"/>
      <c r="M85" s="187"/>
    </row>
    <row r="86" spans="2:13" ht="12.75" customHeight="1" x14ac:dyDescent="0.25">
      <c r="B86" s="256"/>
      <c r="C86" s="257"/>
      <c r="D86" s="258"/>
      <c r="E86" s="54" t="s">
        <v>99</v>
      </c>
      <c r="F86" s="55"/>
      <c r="G86" s="37"/>
      <c r="H86" s="56">
        <v>57.84225429</v>
      </c>
      <c r="J86" s="19"/>
      <c r="M86" s="187"/>
    </row>
    <row r="87" spans="2:13" ht="12.75" customHeight="1" x14ac:dyDescent="0.25">
      <c r="B87" s="256"/>
      <c r="C87" s="257"/>
      <c r="D87" s="258"/>
      <c r="E87" s="54" t="s">
        <v>99</v>
      </c>
      <c r="F87" s="55"/>
      <c r="G87" s="37"/>
      <c r="H87" s="56">
        <v>63.144839930000003</v>
      </c>
      <c r="J87" s="19"/>
      <c r="M87" s="187"/>
    </row>
    <row r="88" spans="2:13" ht="12.75" customHeight="1" x14ac:dyDescent="0.25">
      <c r="B88" s="256"/>
      <c r="C88" s="257"/>
      <c r="D88" s="258"/>
      <c r="E88" s="54" t="s">
        <v>99</v>
      </c>
      <c r="F88" s="55"/>
      <c r="G88" s="37"/>
      <c r="H88" s="56">
        <v>64.503409290000008</v>
      </c>
      <c r="J88" s="19"/>
      <c r="M88" s="187"/>
    </row>
    <row r="89" spans="2:13" ht="12.75" customHeight="1" x14ac:dyDescent="0.25">
      <c r="B89" s="256"/>
      <c r="C89" s="257"/>
      <c r="D89" s="258"/>
      <c r="E89" s="54" t="s">
        <v>99</v>
      </c>
      <c r="F89" s="55"/>
      <c r="G89" s="37"/>
      <c r="H89" s="56">
        <v>65.325564260000007</v>
      </c>
      <c r="J89" s="19"/>
      <c r="M89" s="187"/>
    </row>
    <row r="90" spans="2:13" ht="12.75" customHeight="1" x14ac:dyDescent="0.25">
      <c r="B90" s="256"/>
      <c r="C90" s="257"/>
      <c r="D90" s="258"/>
      <c r="E90" s="54" t="s">
        <v>99</v>
      </c>
      <c r="F90" s="55"/>
      <c r="G90" s="37"/>
      <c r="H90" s="56">
        <v>64.503409290000008</v>
      </c>
      <c r="J90" s="19"/>
      <c r="M90" s="187"/>
    </row>
    <row r="91" spans="2:13" ht="12.75" customHeight="1" x14ac:dyDescent="0.25">
      <c r="B91" s="256"/>
      <c r="C91" s="257"/>
      <c r="D91" s="258"/>
      <c r="E91" s="54" t="s">
        <v>99</v>
      </c>
      <c r="F91" s="55"/>
      <c r="G91" s="37"/>
      <c r="H91" s="56">
        <v>56.483684929999995</v>
      </c>
      <c r="J91" s="19"/>
      <c r="M91" s="187"/>
    </row>
    <row r="92" spans="2:13" ht="12.75" customHeight="1" x14ac:dyDescent="0.25">
      <c r="B92" s="256"/>
      <c r="C92" s="257"/>
      <c r="D92" s="258"/>
      <c r="E92" s="54" t="s">
        <v>99</v>
      </c>
      <c r="F92" s="55"/>
      <c r="G92" s="37"/>
      <c r="H92" s="56">
        <v>56.483684929999995</v>
      </c>
      <c r="J92" s="19"/>
      <c r="M92" s="187"/>
    </row>
    <row r="93" spans="2:13" ht="12.75" customHeight="1" x14ac:dyDescent="0.25">
      <c r="B93" s="256"/>
      <c r="C93" s="257"/>
      <c r="D93" s="258"/>
      <c r="E93" s="54" t="s">
        <v>99</v>
      </c>
      <c r="F93" s="55"/>
      <c r="G93" s="37"/>
      <c r="H93" s="56">
        <v>59.484114150000003</v>
      </c>
      <c r="J93" s="19"/>
      <c r="M93" s="187"/>
    </row>
    <row r="94" spans="2:13" ht="12.75" customHeight="1" x14ac:dyDescent="0.25">
      <c r="B94" s="256"/>
      <c r="C94" s="257"/>
      <c r="D94" s="258"/>
      <c r="E94" s="54" t="s">
        <v>99</v>
      </c>
      <c r="F94" s="55"/>
      <c r="G94" s="37"/>
      <c r="H94" s="56">
        <v>58.125544790000006</v>
      </c>
      <c r="J94" s="19"/>
      <c r="M94" s="187"/>
    </row>
    <row r="95" spans="2:13" ht="12.75" customHeight="1" x14ac:dyDescent="0.25">
      <c r="B95" s="256"/>
      <c r="C95" s="257"/>
      <c r="D95" s="258"/>
      <c r="E95" s="54" t="s">
        <v>99</v>
      </c>
      <c r="F95" s="55"/>
      <c r="G95" s="37"/>
      <c r="H95" s="56">
        <v>57.84225429</v>
      </c>
      <c r="J95" s="19"/>
      <c r="M95" s="187"/>
    </row>
    <row r="96" spans="2:13" ht="12.75" customHeight="1" x14ac:dyDescent="0.25">
      <c r="B96" s="256"/>
      <c r="C96" s="257"/>
      <c r="D96" s="258"/>
      <c r="E96" s="54" t="s">
        <v>99</v>
      </c>
      <c r="F96" s="55"/>
      <c r="G96" s="37"/>
      <c r="H96" s="56">
        <v>64.503409290000008</v>
      </c>
      <c r="J96" s="19"/>
      <c r="M96" s="187"/>
    </row>
    <row r="97" spans="2:13" ht="12.75" customHeight="1" x14ac:dyDescent="0.25">
      <c r="B97" s="256"/>
      <c r="C97" s="257"/>
      <c r="D97" s="258"/>
      <c r="E97" s="54" t="s">
        <v>99</v>
      </c>
      <c r="F97" s="55"/>
      <c r="G97" s="37"/>
      <c r="H97" s="56">
        <v>62.815151040000003</v>
      </c>
      <c r="J97" s="19"/>
      <c r="M97" s="187"/>
    </row>
    <row r="98" spans="2:13" ht="12.75" customHeight="1" x14ac:dyDescent="0.25">
      <c r="B98" s="256"/>
      <c r="C98" s="257"/>
      <c r="D98" s="258"/>
      <c r="E98" s="54" t="s">
        <v>99</v>
      </c>
      <c r="F98" s="55"/>
      <c r="G98" s="37"/>
      <c r="H98" s="56">
        <v>59.843969650000005</v>
      </c>
      <c r="J98" s="19"/>
      <c r="M98" s="187"/>
    </row>
    <row r="99" spans="2:13" ht="12.75" customHeight="1" x14ac:dyDescent="0.25">
      <c r="B99" s="256"/>
      <c r="C99" s="257"/>
      <c r="D99" s="258"/>
      <c r="E99" s="54" t="s">
        <v>99</v>
      </c>
      <c r="F99" s="55"/>
      <c r="G99" s="37"/>
      <c r="H99" s="56">
        <v>64.503409290000008</v>
      </c>
      <c r="J99" s="19"/>
      <c r="M99" s="187"/>
    </row>
    <row r="100" spans="2:13" ht="12.75" customHeight="1" x14ac:dyDescent="0.25">
      <c r="B100" s="256"/>
      <c r="C100" s="257"/>
      <c r="D100" s="258"/>
      <c r="E100" s="54" t="s">
        <v>99</v>
      </c>
      <c r="F100" s="55"/>
      <c r="G100" s="37"/>
      <c r="H100" s="56">
        <v>61.202539010000002</v>
      </c>
      <c r="J100" s="19"/>
      <c r="M100" s="187"/>
    </row>
    <row r="101" spans="2:13" ht="12.75" customHeight="1" x14ac:dyDescent="0.25">
      <c r="B101" s="256"/>
      <c r="C101" s="257"/>
      <c r="D101" s="258"/>
      <c r="E101" s="54" t="s">
        <v>99</v>
      </c>
      <c r="F101" s="55"/>
      <c r="G101" s="37"/>
      <c r="H101" s="56">
        <v>62.801981859999998</v>
      </c>
      <c r="J101" s="19"/>
      <c r="M101" s="187"/>
    </row>
    <row r="102" spans="2:13" ht="12.75" customHeight="1" x14ac:dyDescent="0.25">
      <c r="B102" s="256"/>
      <c r="C102" s="257"/>
      <c r="D102" s="258"/>
      <c r="E102" s="54" t="s">
        <v>99</v>
      </c>
      <c r="F102" s="55"/>
      <c r="G102" s="37"/>
      <c r="H102" s="56">
        <v>62.024693980000009</v>
      </c>
      <c r="J102" s="19"/>
      <c r="M102" s="187"/>
    </row>
    <row r="103" spans="2:13" ht="12.75" customHeight="1" x14ac:dyDescent="0.25">
      <c r="B103" s="256"/>
      <c r="C103" s="257"/>
      <c r="D103" s="258"/>
      <c r="E103" s="54" t="s">
        <v>99</v>
      </c>
      <c r="F103" s="55"/>
      <c r="G103" s="37"/>
      <c r="H103" s="56">
        <v>61.202539010000002</v>
      </c>
      <c r="J103" s="19"/>
      <c r="M103" s="187"/>
    </row>
    <row r="104" spans="2:13" ht="12.75" customHeight="1" x14ac:dyDescent="0.25">
      <c r="B104" s="256"/>
      <c r="C104" s="257"/>
      <c r="D104" s="258"/>
      <c r="E104" s="54" t="s">
        <v>99</v>
      </c>
      <c r="F104" s="55"/>
      <c r="G104" s="37"/>
      <c r="H104" s="56">
        <v>64.503409290000008</v>
      </c>
      <c r="J104" s="19"/>
      <c r="M104" s="187"/>
    </row>
    <row r="105" spans="2:13" ht="12.75" customHeight="1" x14ac:dyDescent="0.25">
      <c r="B105" s="256"/>
      <c r="C105" s="257"/>
      <c r="D105" s="258"/>
      <c r="E105" s="54" t="s">
        <v>99</v>
      </c>
      <c r="F105" s="55"/>
      <c r="G105" s="37"/>
      <c r="H105" s="56">
        <v>63.966994900000003</v>
      </c>
      <c r="J105" s="19"/>
      <c r="M105" s="187"/>
    </row>
    <row r="106" spans="2:13" ht="12.75" customHeight="1" x14ac:dyDescent="0.25">
      <c r="B106" s="256"/>
      <c r="C106" s="257"/>
      <c r="D106" s="258"/>
      <c r="E106" s="54" t="s">
        <v>99</v>
      </c>
      <c r="F106" s="55"/>
      <c r="G106" s="37"/>
      <c r="H106" s="56">
        <v>63.144839930000003</v>
      </c>
      <c r="J106" s="19"/>
      <c r="M106" s="187"/>
    </row>
    <row r="107" spans="2:13" ht="12.75" customHeight="1" x14ac:dyDescent="0.25">
      <c r="B107" s="256"/>
      <c r="C107" s="257"/>
      <c r="D107" s="258"/>
      <c r="E107" s="54" t="s">
        <v>99</v>
      </c>
      <c r="F107" s="55"/>
      <c r="G107" s="37"/>
      <c r="H107" s="56">
        <v>59.843969650000005</v>
      </c>
      <c r="J107" s="19"/>
      <c r="M107" s="187"/>
    </row>
    <row r="108" spans="2:13" ht="12.75" customHeight="1" x14ac:dyDescent="0.25">
      <c r="B108" s="256"/>
      <c r="C108" s="257"/>
      <c r="D108" s="258"/>
      <c r="E108" s="54" t="s">
        <v>99</v>
      </c>
      <c r="F108" s="55"/>
      <c r="G108" s="37"/>
      <c r="H108" s="56">
        <v>59.484114150000003</v>
      </c>
      <c r="J108" s="19"/>
      <c r="M108" s="187"/>
    </row>
    <row r="109" spans="2:13" ht="12.75" customHeight="1" x14ac:dyDescent="0.25">
      <c r="B109" s="256"/>
      <c r="C109" s="257"/>
      <c r="D109" s="258"/>
      <c r="E109" s="54" t="s">
        <v>99</v>
      </c>
      <c r="F109" s="55"/>
      <c r="G109" s="37"/>
      <c r="H109" s="56">
        <v>62.801981859999998</v>
      </c>
      <c r="J109" s="19"/>
      <c r="M109" s="187"/>
    </row>
    <row r="110" spans="2:13" ht="12.75" customHeight="1" x14ac:dyDescent="0.25">
      <c r="B110" s="256"/>
      <c r="C110" s="257"/>
      <c r="D110" s="258"/>
      <c r="E110" s="54" t="s">
        <v>99</v>
      </c>
      <c r="F110" s="55"/>
      <c r="G110" s="37"/>
      <c r="H110" s="56">
        <v>57.84225429</v>
      </c>
      <c r="J110" s="19"/>
      <c r="M110" s="187"/>
    </row>
    <row r="111" spans="2:13" ht="12.75" customHeight="1" x14ac:dyDescent="0.25">
      <c r="B111" s="256"/>
      <c r="C111" s="257"/>
      <c r="D111" s="258"/>
      <c r="E111" s="54" t="s">
        <v>99</v>
      </c>
      <c r="F111" s="55"/>
      <c r="G111" s="37"/>
      <c r="H111" s="56">
        <v>64.503409290000008</v>
      </c>
      <c r="J111" s="19"/>
      <c r="M111" s="187"/>
    </row>
    <row r="112" spans="2:13" ht="12.75" customHeight="1" x14ac:dyDescent="0.25">
      <c r="B112" s="256"/>
      <c r="C112" s="257"/>
      <c r="D112" s="258"/>
      <c r="E112" s="54" t="s">
        <v>99</v>
      </c>
      <c r="F112" s="55"/>
      <c r="G112" s="37"/>
      <c r="H112" s="56">
        <v>64.503409290000008</v>
      </c>
      <c r="J112" s="19"/>
      <c r="M112" s="187"/>
    </row>
    <row r="113" spans="2:13" ht="12.75" customHeight="1" x14ac:dyDescent="0.25">
      <c r="B113" s="256"/>
      <c r="C113" s="257"/>
      <c r="D113" s="258"/>
      <c r="E113" s="54" t="s">
        <v>99</v>
      </c>
      <c r="F113" s="55"/>
      <c r="G113" s="37"/>
      <c r="H113" s="56">
        <v>66.424731399999999</v>
      </c>
      <c r="J113" s="19"/>
      <c r="M113" s="187"/>
    </row>
    <row r="114" spans="2:13" ht="12.75" customHeight="1" x14ac:dyDescent="0.25">
      <c r="B114" s="256"/>
      <c r="C114" s="257"/>
      <c r="D114" s="258"/>
      <c r="E114" s="54" t="s">
        <v>99</v>
      </c>
      <c r="F114" s="55"/>
      <c r="G114" s="37"/>
      <c r="H114" s="56">
        <v>62.801981859999998</v>
      </c>
      <c r="J114" s="19"/>
      <c r="M114" s="187"/>
    </row>
    <row r="115" spans="2:13" ht="12.75" customHeight="1" x14ac:dyDescent="0.25">
      <c r="B115" s="256"/>
      <c r="C115" s="257"/>
      <c r="D115" s="258"/>
      <c r="E115" s="54" t="s">
        <v>99</v>
      </c>
      <c r="F115" s="55"/>
      <c r="G115" s="37"/>
      <c r="H115" s="56">
        <v>62.801981859999998</v>
      </c>
      <c r="J115" s="19"/>
      <c r="M115" s="187"/>
    </row>
    <row r="116" spans="2:13" ht="12.75" customHeight="1" x14ac:dyDescent="0.25">
      <c r="B116" s="256"/>
      <c r="C116" s="257"/>
      <c r="D116" s="258"/>
      <c r="E116" s="54" t="s">
        <v>99</v>
      </c>
      <c r="F116" s="55"/>
      <c r="G116" s="37"/>
      <c r="H116" s="56">
        <v>56.483684929999995</v>
      </c>
      <c r="J116" s="19"/>
      <c r="M116" s="187"/>
    </row>
    <row r="117" spans="2:13" ht="12.75" customHeight="1" x14ac:dyDescent="0.25">
      <c r="B117" s="256"/>
      <c r="C117" s="257"/>
      <c r="D117" s="258"/>
      <c r="E117" s="54" t="s">
        <v>99</v>
      </c>
      <c r="F117" s="55"/>
      <c r="G117" s="37"/>
      <c r="H117" s="56">
        <v>61.202539010000002</v>
      </c>
      <c r="J117" s="19"/>
      <c r="M117" s="187"/>
    </row>
    <row r="118" spans="2:13" ht="12.75" customHeight="1" x14ac:dyDescent="0.25">
      <c r="B118" s="256"/>
      <c r="C118" s="257"/>
      <c r="D118" s="258"/>
      <c r="E118" s="54" t="s">
        <v>99</v>
      </c>
      <c r="F118" s="55"/>
      <c r="G118" s="37"/>
      <c r="H118" s="56">
        <v>57.84225429</v>
      </c>
      <c r="J118" s="19"/>
      <c r="M118" s="187"/>
    </row>
    <row r="119" spans="2:13" ht="12.75" customHeight="1" x14ac:dyDescent="0.25">
      <c r="B119" s="256"/>
      <c r="C119" s="257"/>
      <c r="D119" s="258"/>
      <c r="E119" s="54" t="s">
        <v>99</v>
      </c>
      <c r="F119" s="55"/>
      <c r="G119" s="37"/>
      <c r="H119" s="56">
        <v>63.624136830000005</v>
      </c>
      <c r="J119" s="19"/>
      <c r="M119" s="187"/>
    </row>
    <row r="120" spans="2:13" ht="12.75" customHeight="1" x14ac:dyDescent="0.25">
      <c r="B120" s="256"/>
      <c r="C120" s="257"/>
      <c r="D120" s="258"/>
      <c r="E120" s="54" t="s">
        <v>99</v>
      </c>
      <c r="F120" s="55"/>
      <c r="G120" s="37"/>
      <c r="H120" s="56">
        <v>59.553788299999994</v>
      </c>
      <c r="J120" s="19"/>
      <c r="M120" s="187"/>
    </row>
    <row r="121" spans="2:13" ht="12.75" customHeight="1" x14ac:dyDescent="0.25">
      <c r="B121" s="256"/>
      <c r="C121" s="257"/>
      <c r="D121" s="258"/>
      <c r="E121" s="54" t="s">
        <v>99</v>
      </c>
      <c r="F121" s="55"/>
      <c r="G121" s="37"/>
      <c r="H121" s="56">
        <v>66.424731399999999</v>
      </c>
      <c r="J121" s="19"/>
      <c r="M121" s="187"/>
    </row>
    <row r="122" spans="2:13" ht="12.75" customHeight="1" x14ac:dyDescent="0.25">
      <c r="B122" s="256"/>
      <c r="C122" s="257"/>
      <c r="D122" s="258"/>
      <c r="E122" s="54" t="s">
        <v>99</v>
      </c>
      <c r="F122" s="55"/>
      <c r="G122" s="37"/>
      <c r="H122" s="56">
        <v>59.412296179999998</v>
      </c>
      <c r="J122" s="19"/>
      <c r="M122" s="187"/>
    </row>
    <row r="123" spans="2:13" ht="12.75" customHeight="1" x14ac:dyDescent="0.25">
      <c r="B123" s="256"/>
      <c r="C123" s="257"/>
      <c r="D123" s="258"/>
      <c r="E123" s="54" t="s">
        <v>99</v>
      </c>
      <c r="F123" s="55"/>
      <c r="G123" s="37"/>
      <c r="H123" s="56">
        <v>62.574277550000005</v>
      </c>
      <c r="J123" s="19"/>
      <c r="M123" s="187"/>
    </row>
    <row r="124" spans="2:13" ht="12.75" customHeight="1" x14ac:dyDescent="0.25">
      <c r="B124" s="256"/>
      <c r="C124" s="257"/>
      <c r="D124" s="258"/>
      <c r="E124" s="54" t="s">
        <v>99</v>
      </c>
      <c r="F124" s="55"/>
      <c r="G124" s="37"/>
      <c r="H124" s="56">
        <v>64.173720400000008</v>
      </c>
      <c r="J124" s="19"/>
      <c r="M124" s="187"/>
    </row>
    <row r="125" spans="2:13" ht="12.75" customHeight="1" x14ac:dyDescent="0.25">
      <c r="B125" s="256"/>
      <c r="C125" s="257"/>
      <c r="D125" s="258"/>
      <c r="E125" s="54" t="s">
        <v>99</v>
      </c>
      <c r="F125" s="55"/>
      <c r="G125" s="37"/>
      <c r="H125" s="56">
        <v>63.123861120000001</v>
      </c>
      <c r="J125" s="19"/>
      <c r="M125" s="187"/>
    </row>
    <row r="126" spans="2:13" ht="12.75" customHeight="1" x14ac:dyDescent="0.25">
      <c r="B126" s="256"/>
      <c r="C126" s="257"/>
      <c r="D126" s="258"/>
      <c r="E126" s="54" t="s">
        <v>99</v>
      </c>
      <c r="F126" s="55"/>
      <c r="G126" s="37"/>
      <c r="H126" s="56">
        <v>66.424731399999999</v>
      </c>
      <c r="J126" s="19"/>
      <c r="M126" s="187"/>
    </row>
    <row r="127" spans="2:13" ht="12.75" customHeight="1" x14ac:dyDescent="0.25">
      <c r="B127" s="256"/>
      <c r="C127" s="257"/>
      <c r="D127" s="258"/>
      <c r="E127" s="54" t="s">
        <v>99</v>
      </c>
      <c r="F127" s="55"/>
      <c r="G127" s="37"/>
      <c r="H127" s="56">
        <v>65.066162039999995</v>
      </c>
      <c r="J127" s="19"/>
      <c r="M127" s="187"/>
    </row>
    <row r="128" spans="2:13" ht="12.75" customHeight="1" x14ac:dyDescent="0.25">
      <c r="B128" s="256"/>
      <c r="C128" s="257"/>
      <c r="D128" s="258"/>
      <c r="E128" s="54" t="s">
        <v>99</v>
      </c>
      <c r="F128" s="55"/>
      <c r="G128" s="37"/>
      <c r="H128" s="56">
        <v>62.824491969999997</v>
      </c>
      <c r="J128" s="19"/>
      <c r="M128" s="187"/>
    </row>
    <row r="129" spans="2:13" ht="12.75" customHeight="1" x14ac:dyDescent="0.25">
      <c r="B129" s="256"/>
      <c r="C129" s="257"/>
      <c r="D129" s="258"/>
      <c r="E129" s="54" t="s">
        <v>99</v>
      </c>
      <c r="F129" s="55"/>
      <c r="G129" s="37"/>
      <c r="H129" s="56">
        <v>59.484114150000003</v>
      </c>
      <c r="J129" s="19"/>
      <c r="M129" s="187"/>
    </row>
    <row r="130" spans="2:13" ht="12.75" customHeight="1" x14ac:dyDescent="0.25">
      <c r="B130" s="256"/>
      <c r="C130" s="257"/>
      <c r="D130" s="258"/>
      <c r="E130" s="54" t="s">
        <v>99</v>
      </c>
      <c r="F130" s="55"/>
      <c r="G130" s="37"/>
      <c r="H130" s="56">
        <v>66.424731399999999</v>
      </c>
      <c r="J130" s="19"/>
      <c r="M130" s="187"/>
    </row>
    <row r="131" spans="2:13" ht="12.75" customHeight="1" x14ac:dyDescent="0.25">
      <c r="B131" s="256"/>
      <c r="C131" s="257"/>
      <c r="D131" s="258"/>
      <c r="E131" s="54" t="s">
        <v>99</v>
      </c>
      <c r="F131" s="55"/>
      <c r="G131" s="37"/>
      <c r="H131" s="56">
        <v>64.723303970000003</v>
      </c>
      <c r="J131" s="19"/>
      <c r="M131" s="187"/>
    </row>
    <row r="132" spans="2:13" ht="12.75" customHeight="1" x14ac:dyDescent="0.25">
      <c r="B132" s="256"/>
      <c r="C132" s="257"/>
      <c r="D132" s="258"/>
      <c r="E132" s="54" t="s">
        <v>99</v>
      </c>
      <c r="F132" s="55"/>
      <c r="G132" s="37"/>
      <c r="H132" s="56">
        <v>57.84225429</v>
      </c>
      <c r="J132" s="19"/>
      <c r="M132" s="187"/>
    </row>
    <row r="133" spans="2:13" ht="12.75" customHeight="1" x14ac:dyDescent="0.25">
      <c r="B133" s="256"/>
      <c r="C133" s="257"/>
      <c r="D133" s="258"/>
      <c r="E133" s="54" t="s">
        <v>99</v>
      </c>
      <c r="F133" s="55"/>
      <c r="G133" s="37"/>
      <c r="H133" s="56">
        <v>65.325564260000007</v>
      </c>
      <c r="J133" s="19"/>
      <c r="M133" s="187"/>
    </row>
    <row r="134" spans="2:13" ht="12.75" customHeight="1" x14ac:dyDescent="0.25">
      <c r="B134" s="256"/>
      <c r="C134" s="257"/>
      <c r="D134" s="258"/>
      <c r="E134" s="54" t="s">
        <v>99</v>
      </c>
      <c r="F134" s="55"/>
      <c r="G134" s="37"/>
      <c r="H134" s="56">
        <v>64.503409290000008</v>
      </c>
      <c r="J134" s="19"/>
      <c r="M134" s="187"/>
    </row>
    <row r="135" spans="2:13" ht="12.75" customHeight="1" x14ac:dyDescent="0.25">
      <c r="B135" s="256"/>
      <c r="C135" s="257"/>
      <c r="D135" s="258"/>
      <c r="E135" s="54" t="s">
        <v>99</v>
      </c>
      <c r="F135" s="55"/>
      <c r="G135" s="37"/>
      <c r="H135" s="56">
        <v>65.325564260000007</v>
      </c>
      <c r="J135" s="19"/>
      <c r="M135" s="187"/>
    </row>
    <row r="136" spans="2:13" ht="12.75" customHeight="1" x14ac:dyDescent="0.25">
      <c r="B136" s="256"/>
      <c r="C136" s="257"/>
      <c r="D136" s="258"/>
      <c r="E136" s="54" t="s">
        <v>99</v>
      </c>
      <c r="F136" s="55"/>
      <c r="G136" s="37"/>
      <c r="H136" s="56">
        <v>65.325564260000007</v>
      </c>
      <c r="J136" s="19"/>
      <c r="M136" s="187"/>
    </row>
    <row r="137" spans="2:13" ht="12.75" customHeight="1" x14ac:dyDescent="0.25">
      <c r="B137" s="256"/>
      <c r="C137" s="257"/>
      <c r="D137" s="258"/>
      <c r="E137" s="54" t="s">
        <v>99</v>
      </c>
      <c r="F137" s="55"/>
      <c r="G137" s="37"/>
      <c r="H137" s="56">
        <v>56.483684929999995</v>
      </c>
      <c r="J137" s="19"/>
      <c r="M137" s="187"/>
    </row>
    <row r="138" spans="2:13" ht="12.75" customHeight="1" x14ac:dyDescent="0.25">
      <c r="B138" s="256"/>
      <c r="C138" s="257"/>
      <c r="D138" s="258"/>
      <c r="E138" s="54" t="s">
        <v>99</v>
      </c>
      <c r="F138" s="55"/>
      <c r="G138" s="37"/>
      <c r="H138" s="56">
        <v>56.483684929999995</v>
      </c>
      <c r="J138" s="19"/>
      <c r="M138" s="187"/>
    </row>
    <row r="139" spans="2:13" ht="12.75" customHeight="1" x14ac:dyDescent="0.25">
      <c r="B139" s="256"/>
      <c r="C139" s="257"/>
      <c r="D139" s="258"/>
      <c r="E139" s="54" t="s">
        <v>99</v>
      </c>
      <c r="F139" s="55"/>
      <c r="G139" s="37"/>
      <c r="H139" s="56">
        <v>60.306269119999996</v>
      </c>
      <c r="J139" s="19"/>
      <c r="M139" s="187"/>
    </row>
    <row r="140" spans="2:13" ht="12.75" customHeight="1" x14ac:dyDescent="0.25">
      <c r="B140" s="256"/>
      <c r="C140" s="257"/>
      <c r="D140" s="258"/>
      <c r="E140" s="54" t="s">
        <v>99</v>
      </c>
      <c r="F140" s="55"/>
      <c r="G140" s="37"/>
      <c r="H140" s="56">
        <v>57.84225429</v>
      </c>
      <c r="J140" s="19"/>
      <c r="M140" s="187"/>
    </row>
    <row r="141" spans="2:13" ht="12.75" customHeight="1" x14ac:dyDescent="0.25">
      <c r="B141" s="256"/>
      <c r="C141" s="257"/>
      <c r="D141" s="258"/>
      <c r="E141" s="54" t="s">
        <v>99</v>
      </c>
      <c r="F141" s="55"/>
      <c r="G141" s="37"/>
      <c r="H141" s="56">
        <v>57.84225429</v>
      </c>
      <c r="J141" s="19"/>
      <c r="M141" s="187"/>
    </row>
    <row r="142" spans="2:13" ht="12.75" customHeight="1" x14ac:dyDescent="0.25">
      <c r="B142" s="256"/>
      <c r="C142" s="257"/>
      <c r="D142" s="258"/>
      <c r="E142" s="54" t="s">
        <v>99</v>
      </c>
      <c r="F142" s="55"/>
      <c r="G142" s="37"/>
      <c r="H142" s="56">
        <v>62.801981859999998</v>
      </c>
      <c r="J142" s="19"/>
      <c r="M142" s="187"/>
    </row>
    <row r="143" spans="2:13" ht="12.75" customHeight="1" x14ac:dyDescent="0.25">
      <c r="B143" s="256"/>
      <c r="C143" s="257"/>
      <c r="D143" s="258"/>
      <c r="E143" s="54" t="s">
        <v>99</v>
      </c>
      <c r="F143" s="55"/>
      <c r="G143" s="37"/>
      <c r="H143" s="56">
        <v>63.144839930000003</v>
      </c>
      <c r="J143" s="19"/>
      <c r="M143" s="187"/>
    </row>
    <row r="144" spans="2:13" ht="12.75" customHeight="1" x14ac:dyDescent="0.25">
      <c r="B144" s="256"/>
      <c r="C144" s="257"/>
      <c r="D144" s="258"/>
      <c r="E144" s="54" t="s">
        <v>99</v>
      </c>
      <c r="F144" s="55"/>
      <c r="G144" s="37"/>
      <c r="H144" s="56">
        <v>64.671852290000004</v>
      </c>
      <c r="J144" s="19"/>
      <c r="M144" s="187"/>
    </row>
    <row r="145" spans="2:13" ht="12.75" customHeight="1" x14ac:dyDescent="0.25">
      <c r="B145" s="256"/>
      <c r="C145" s="257"/>
      <c r="D145" s="258"/>
      <c r="E145" s="54" t="s">
        <v>99</v>
      </c>
      <c r="F145" s="55"/>
      <c r="G145" s="37"/>
      <c r="H145" s="56">
        <v>59.484114150000003</v>
      </c>
      <c r="J145" s="19"/>
      <c r="M145" s="187"/>
    </row>
    <row r="146" spans="2:13" ht="12.75" customHeight="1" x14ac:dyDescent="0.25">
      <c r="B146" s="256"/>
      <c r="C146" s="257"/>
      <c r="D146" s="258"/>
      <c r="E146" s="54" t="s">
        <v>99</v>
      </c>
      <c r="F146" s="55"/>
      <c r="G146" s="37"/>
      <c r="H146" s="56">
        <v>58.125544790000006</v>
      </c>
      <c r="J146" s="19"/>
      <c r="M146" s="187"/>
    </row>
    <row r="147" spans="2:13" ht="12.75" customHeight="1" x14ac:dyDescent="0.25">
      <c r="B147" s="256"/>
      <c r="C147" s="257"/>
      <c r="D147" s="258"/>
      <c r="E147" s="54" t="s">
        <v>99</v>
      </c>
      <c r="F147" s="55"/>
      <c r="G147" s="37"/>
      <c r="H147" s="56">
        <v>57.84225429</v>
      </c>
      <c r="J147" s="19"/>
      <c r="M147" s="187"/>
    </row>
    <row r="148" spans="2:13" ht="12.75" customHeight="1" x14ac:dyDescent="0.25">
      <c r="B148" s="256"/>
      <c r="C148" s="257"/>
      <c r="D148" s="258"/>
      <c r="E148" s="54" t="s">
        <v>99</v>
      </c>
      <c r="F148" s="55"/>
      <c r="G148" s="37"/>
      <c r="H148" s="56">
        <v>57.84225429</v>
      </c>
      <c r="J148" s="19"/>
      <c r="M148" s="187"/>
    </row>
    <row r="149" spans="2:13" ht="12.75" customHeight="1" x14ac:dyDescent="0.25">
      <c r="B149" s="256"/>
      <c r="C149" s="257"/>
      <c r="D149" s="258"/>
      <c r="E149" s="54" t="s">
        <v>99</v>
      </c>
      <c r="F149" s="55"/>
      <c r="G149" s="37"/>
      <c r="H149" s="56">
        <v>64.503409290000008</v>
      </c>
      <c r="J149" s="19"/>
      <c r="M149" s="187"/>
    </row>
    <row r="150" spans="2:13" ht="12.75" customHeight="1" x14ac:dyDescent="0.25">
      <c r="B150" s="256"/>
      <c r="C150" s="257"/>
      <c r="D150" s="258"/>
      <c r="E150" s="54" t="s">
        <v>99</v>
      </c>
      <c r="F150" s="55"/>
      <c r="G150" s="37"/>
      <c r="H150" s="56">
        <v>64.503409290000008</v>
      </c>
      <c r="J150" s="19"/>
      <c r="M150" s="187"/>
    </row>
    <row r="151" spans="2:13" ht="12.75" customHeight="1" x14ac:dyDescent="0.25">
      <c r="B151" s="256"/>
      <c r="C151" s="257"/>
      <c r="D151" s="258"/>
      <c r="E151" s="54" t="s">
        <v>99</v>
      </c>
      <c r="F151" s="55"/>
      <c r="G151" s="37"/>
      <c r="H151" s="56">
        <v>65.325564260000007</v>
      </c>
      <c r="J151" s="19"/>
      <c r="M151" s="187"/>
    </row>
    <row r="152" spans="2:13" ht="12.75" customHeight="1" x14ac:dyDescent="0.25">
      <c r="B152" s="256"/>
      <c r="C152" s="257"/>
      <c r="D152" s="258"/>
      <c r="E152" s="54" t="s">
        <v>99</v>
      </c>
      <c r="F152" s="55"/>
      <c r="G152" s="37"/>
      <c r="H152" s="56">
        <v>62.265567470000008</v>
      </c>
      <c r="J152" s="19"/>
      <c r="M152" s="187"/>
    </row>
    <row r="153" spans="2:13" ht="12.75" customHeight="1" x14ac:dyDescent="0.25">
      <c r="B153" s="256"/>
      <c r="C153" s="257"/>
      <c r="D153" s="258"/>
      <c r="E153" s="54" t="s">
        <v>99</v>
      </c>
      <c r="F153" s="55"/>
      <c r="G153" s="37"/>
      <c r="H153" s="56">
        <v>66.424731399999999</v>
      </c>
      <c r="J153" s="19"/>
      <c r="M153" s="187"/>
    </row>
    <row r="154" spans="2:13" ht="12.75" customHeight="1" x14ac:dyDescent="0.25">
      <c r="B154" s="256"/>
      <c r="C154" s="257"/>
      <c r="D154" s="258"/>
      <c r="E154" s="54" t="s">
        <v>99</v>
      </c>
      <c r="F154" s="55"/>
      <c r="G154" s="37"/>
      <c r="H154" s="56">
        <v>63.123861120000001</v>
      </c>
      <c r="J154" s="19"/>
      <c r="M154" s="187"/>
    </row>
    <row r="155" spans="2:13" ht="12.75" customHeight="1" x14ac:dyDescent="0.25">
      <c r="B155" s="256"/>
      <c r="C155" s="257"/>
      <c r="D155" s="258"/>
      <c r="E155" s="54" t="s">
        <v>99</v>
      </c>
      <c r="F155" s="55"/>
      <c r="G155" s="37"/>
      <c r="H155" s="56">
        <v>64.516578469999999</v>
      </c>
      <c r="J155" s="19"/>
      <c r="M155" s="187"/>
    </row>
    <row r="156" spans="2:13" ht="12.75" customHeight="1" x14ac:dyDescent="0.25">
      <c r="B156" s="256"/>
      <c r="C156" s="257"/>
      <c r="D156" s="258"/>
      <c r="E156" s="54" t="s">
        <v>99</v>
      </c>
      <c r="F156" s="55"/>
      <c r="G156" s="37"/>
      <c r="H156" s="56">
        <v>65.066162039999995</v>
      </c>
      <c r="J156" s="19"/>
      <c r="M156" s="187"/>
    </row>
    <row r="157" spans="2:13" ht="12.75" customHeight="1" x14ac:dyDescent="0.25">
      <c r="B157" s="256"/>
      <c r="C157" s="257"/>
      <c r="D157" s="258"/>
      <c r="E157" s="54" t="s">
        <v>99</v>
      </c>
      <c r="F157" s="55"/>
      <c r="G157" s="37"/>
      <c r="H157" s="56">
        <v>68.529350120000004</v>
      </c>
      <c r="J157" s="19"/>
      <c r="M157" s="187"/>
    </row>
    <row r="158" spans="2:13" ht="12.75" customHeight="1" x14ac:dyDescent="0.25">
      <c r="B158" s="256"/>
      <c r="C158" s="257"/>
      <c r="D158" s="258"/>
      <c r="E158" s="54" t="s">
        <v>99</v>
      </c>
      <c r="F158" s="55"/>
      <c r="G158" s="37"/>
      <c r="H158" s="56">
        <v>64.503409290000008</v>
      </c>
      <c r="J158" s="19"/>
      <c r="M158" s="187"/>
    </row>
    <row r="159" spans="2:13" ht="12.75" customHeight="1" x14ac:dyDescent="0.25">
      <c r="B159" s="256"/>
      <c r="C159" s="257"/>
      <c r="D159" s="258"/>
      <c r="E159" s="54" t="s">
        <v>99</v>
      </c>
      <c r="F159" s="55"/>
      <c r="G159" s="37"/>
      <c r="H159" s="56">
        <v>64.516578469999999</v>
      </c>
      <c r="J159" s="19"/>
      <c r="M159" s="187"/>
    </row>
    <row r="160" spans="2:13" ht="12.75" customHeight="1" x14ac:dyDescent="0.25">
      <c r="B160" s="256"/>
      <c r="C160" s="257"/>
      <c r="D160" s="258"/>
      <c r="E160" s="54" t="s">
        <v>99</v>
      </c>
      <c r="F160" s="55"/>
      <c r="G160" s="37"/>
      <c r="H160" s="56">
        <v>66.424731399999999</v>
      </c>
      <c r="J160" s="19"/>
      <c r="M160" s="187"/>
    </row>
    <row r="161" spans="2:13" ht="12.75" customHeight="1" x14ac:dyDescent="0.25">
      <c r="B161" s="256"/>
      <c r="C161" s="257"/>
      <c r="D161" s="258"/>
      <c r="E161" s="54" t="s">
        <v>99</v>
      </c>
      <c r="F161" s="55"/>
      <c r="G161" s="37"/>
      <c r="H161" s="56">
        <v>69.07893369</v>
      </c>
      <c r="J161" s="19"/>
      <c r="M161" s="187"/>
    </row>
    <row r="162" spans="2:13" ht="12.75" customHeight="1" x14ac:dyDescent="0.25">
      <c r="B162" s="256"/>
      <c r="C162" s="257"/>
      <c r="D162" s="258"/>
      <c r="E162" s="54" t="s">
        <v>99</v>
      </c>
      <c r="F162" s="55"/>
      <c r="G162" s="37"/>
      <c r="H162" s="56">
        <v>66.424731399999999</v>
      </c>
      <c r="J162" s="19"/>
      <c r="M162" s="187"/>
    </row>
    <row r="163" spans="2:13" ht="12.75" customHeight="1" x14ac:dyDescent="0.25">
      <c r="B163" s="256"/>
      <c r="C163" s="257"/>
      <c r="D163" s="258"/>
      <c r="E163" s="54" t="s">
        <v>99</v>
      </c>
      <c r="F163" s="55"/>
      <c r="G163" s="37"/>
      <c r="H163" s="56">
        <v>66.424731399999999</v>
      </c>
      <c r="J163" s="19"/>
      <c r="M163" s="187"/>
    </row>
    <row r="164" spans="2:13" ht="12.75" customHeight="1" x14ac:dyDescent="0.25">
      <c r="B164" s="256"/>
      <c r="C164" s="257"/>
      <c r="D164" s="258"/>
      <c r="E164" s="54" t="s">
        <v>99</v>
      </c>
      <c r="F164" s="55"/>
      <c r="G164" s="37"/>
      <c r="H164" s="56">
        <v>66.424731399999999</v>
      </c>
      <c r="J164" s="19"/>
      <c r="M164" s="187"/>
    </row>
    <row r="165" spans="2:13" ht="12.75" customHeight="1" x14ac:dyDescent="0.25">
      <c r="B165" s="256"/>
      <c r="C165" s="257"/>
      <c r="D165" s="258"/>
      <c r="E165" s="54" t="s">
        <v>99</v>
      </c>
      <c r="F165" s="55"/>
      <c r="G165" s="37"/>
      <c r="H165" s="56">
        <v>65.875147830000003</v>
      </c>
      <c r="J165" s="19"/>
      <c r="M165" s="187"/>
    </row>
    <row r="166" spans="2:13" ht="12.75" customHeight="1" x14ac:dyDescent="0.25">
      <c r="B166" s="256"/>
      <c r="C166" s="257"/>
      <c r="D166" s="258"/>
      <c r="E166" s="54" t="s">
        <v>99</v>
      </c>
      <c r="F166" s="55"/>
      <c r="G166" s="37"/>
      <c r="H166" s="56">
        <v>57.84225429</v>
      </c>
      <c r="J166" s="19"/>
      <c r="M166" s="187"/>
    </row>
    <row r="167" spans="2:13" ht="12.75" customHeight="1" x14ac:dyDescent="0.25">
      <c r="B167" s="256"/>
      <c r="C167" s="257"/>
      <c r="D167" s="258"/>
      <c r="E167" s="54" t="s">
        <v>99</v>
      </c>
      <c r="F167" s="55"/>
      <c r="G167" s="37"/>
      <c r="H167" s="56">
        <v>57.84225429</v>
      </c>
      <c r="J167" s="19"/>
      <c r="M167" s="187"/>
    </row>
    <row r="168" spans="2:13" ht="12.75" customHeight="1" x14ac:dyDescent="0.25">
      <c r="B168" s="256"/>
      <c r="C168" s="257"/>
      <c r="D168" s="258"/>
      <c r="E168" s="54" t="s">
        <v>99</v>
      </c>
      <c r="F168" s="55"/>
      <c r="G168" s="37"/>
      <c r="H168" s="56">
        <v>57.84225429</v>
      </c>
      <c r="J168" s="19"/>
      <c r="M168" s="187"/>
    </row>
    <row r="169" spans="2:13" ht="12.75" customHeight="1" x14ac:dyDescent="0.25">
      <c r="B169" s="256"/>
      <c r="C169" s="257"/>
      <c r="D169" s="258"/>
      <c r="E169" s="54" t="s">
        <v>99</v>
      </c>
      <c r="F169" s="55"/>
      <c r="G169" s="37"/>
      <c r="H169" s="56">
        <v>64.503409290000008</v>
      </c>
      <c r="J169" s="19"/>
      <c r="M169" s="187"/>
    </row>
    <row r="170" spans="2:13" ht="12.75" customHeight="1" x14ac:dyDescent="0.25">
      <c r="B170" s="256"/>
      <c r="C170" s="257"/>
      <c r="D170" s="258"/>
      <c r="E170" s="54" t="s">
        <v>99</v>
      </c>
      <c r="F170" s="55"/>
      <c r="G170" s="37"/>
      <c r="H170" s="56">
        <v>57.84225429</v>
      </c>
      <c r="J170" s="19"/>
      <c r="M170" s="187"/>
    </row>
    <row r="171" spans="2:13" ht="12.75" customHeight="1" x14ac:dyDescent="0.25">
      <c r="B171" s="256"/>
      <c r="C171" s="257"/>
      <c r="D171" s="258"/>
      <c r="E171" s="54" t="s">
        <v>99</v>
      </c>
      <c r="F171" s="55"/>
      <c r="G171" s="37"/>
      <c r="H171" s="56">
        <v>64.503409290000008</v>
      </c>
      <c r="J171" s="19"/>
      <c r="M171" s="187"/>
    </row>
    <row r="172" spans="2:13" ht="12.75" customHeight="1" x14ac:dyDescent="0.25">
      <c r="B172" s="256"/>
      <c r="C172" s="257"/>
      <c r="D172" s="258"/>
      <c r="E172" s="54" t="s">
        <v>99</v>
      </c>
      <c r="F172" s="55"/>
      <c r="G172" s="37"/>
      <c r="H172" s="56">
        <v>57.84225429</v>
      </c>
      <c r="J172" s="19"/>
      <c r="M172" s="187"/>
    </row>
    <row r="173" spans="2:13" ht="12.75" customHeight="1" x14ac:dyDescent="0.25">
      <c r="B173" s="256"/>
      <c r="C173" s="257"/>
      <c r="D173" s="258"/>
      <c r="E173" s="54" t="s">
        <v>99</v>
      </c>
      <c r="F173" s="55"/>
      <c r="G173" s="37"/>
      <c r="H173" s="56">
        <v>57.84225429</v>
      </c>
      <c r="J173" s="19"/>
      <c r="M173" s="187"/>
    </row>
    <row r="174" spans="2:13" ht="12.75" customHeight="1" x14ac:dyDescent="0.25">
      <c r="B174" s="256"/>
      <c r="C174" s="257"/>
      <c r="D174" s="258"/>
      <c r="E174" s="54" t="s">
        <v>99</v>
      </c>
      <c r="F174" s="55"/>
      <c r="G174" s="37"/>
      <c r="H174" s="56">
        <v>59.843969650000005</v>
      </c>
      <c r="J174" s="19"/>
      <c r="M174" s="187"/>
    </row>
    <row r="175" spans="2:13" ht="12.75" customHeight="1" x14ac:dyDescent="0.25">
      <c r="B175" s="256"/>
      <c r="C175" s="257"/>
      <c r="D175" s="258"/>
      <c r="E175" s="54" t="s">
        <v>99</v>
      </c>
      <c r="F175" s="55"/>
      <c r="G175" s="37"/>
      <c r="H175" s="56">
        <v>56.483684929999995</v>
      </c>
      <c r="J175" s="19"/>
      <c r="M175" s="187"/>
    </row>
    <row r="176" spans="2:13" ht="12.75" customHeight="1" x14ac:dyDescent="0.25">
      <c r="B176" s="256"/>
      <c r="C176" s="257"/>
      <c r="D176" s="258"/>
      <c r="E176" s="54" t="s">
        <v>99</v>
      </c>
      <c r="F176" s="55"/>
      <c r="G176" s="37"/>
      <c r="H176" s="56">
        <v>57.84225429</v>
      </c>
      <c r="J176" s="19"/>
      <c r="M176" s="187"/>
    </row>
    <row r="177" spans="2:13" ht="12.75" customHeight="1" x14ac:dyDescent="0.25">
      <c r="B177" s="256"/>
      <c r="C177" s="257"/>
      <c r="D177" s="258"/>
      <c r="E177" s="54" t="s">
        <v>99</v>
      </c>
      <c r="F177" s="55"/>
      <c r="G177" s="37"/>
      <c r="H177" s="56">
        <v>64.503409290000008</v>
      </c>
      <c r="J177" s="19"/>
      <c r="M177" s="187"/>
    </row>
    <row r="178" spans="2:13" ht="12.75" customHeight="1" x14ac:dyDescent="0.25">
      <c r="B178" s="256"/>
      <c r="C178" s="257"/>
      <c r="D178" s="258"/>
      <c r="E178" s="54" t="s">
        <v>99</v>
      </c>
      <c r="F178" s="55"/>
      <c r="G178" s="37"/>
      <c r="H178" s="56">
        <v>56.483684929999995</v>
      </c>
      <c r="J178" s="19"/>
      <c r="M178" s="187"/>
    </row>
    <row r="179" spans="2:13" ht="12.75" customHeight="1" x14ac:dyDescent="0.25">
      <c r="B179" s="256"/>
      <c r="C179" s="257"/>
      <c r="D179" s="258"/>
      <c r="E179" s="54" t="s">
        <v>99</v>
      </c>
      <c r="F179" s="55"/>
      <c r="G179" s="37"/>
      <c r="H179" s="56">
        <v>57.84225429</v>
      </c>
      <c r="J179" s="19"/>
      <c r="M179" s="187"/>
    </row>
    <row r="180" spans="2:13" ht="12.75" customHeight="1" x14ac:dyDescent="0.25">
      <c r="B180" s="256"/>
      <c r="C180" s="257"/>
      <c r="D180" s="258"/>
      <c r="E180" s="54" t="s">
        <v>99</v>
      </c>
      <c r="F180" s="55"/>
      <c r="G180" s="37"/>
      <c r="H180" s="56">
        <v>60.903169859999998</v>
      </c>
      <c r="J180" s="19"/>
      <c r="M180" s="187"/>
    </row>
    <row r="181" spans="2:13" ht="12.75" customHeight="1" x14ac:dyDescent="0.25">
      <c r="B181" s="256"/>
      <c r="C181" s="257"/>
      <c r="D181" s="258"/>
      <c r="E181" s="54" t="s">
        <v>99</v>
      </c>
      <c r="F181" s="55"/>
      <c r="G181" s="37"/>
      <c r="H181" s="56">
        <v>56.483684929999995</v>
      </c>
      <c r="J181" s="19"/>
      <c r="M181" s="187"/>
    </row>
    <row r="182" spans="2:13" ht="12.75" customHeight="1" x14ac:dyDescent="0.25">
      <c r="B182" s="256"/>
      <c r="C182" s="257"/>
      <c r="D182" s="258"/>
      <c r="E182" s="54" t="s">
        <v>99</v>
      </c>
      <c r="F182" s="55"/>
      <c r="G182" s="37"/>
      <c r="H182" s="56">
        <v>63.624136830000005</v>
      </c>
      <c r="J182" s="19"/>
      <c r="M182" s="187"/>
    </row>
    <row r="183" spans="2:13" ht="12.75" customHeight="1" x14ac:dyDescent="0.25">
      <c r="B183" s="256"/>
      <c r="C183" s="257"/>
      <c r="D183" s="258"/>
      <c r="E183" s="54" t="s">
        <v>99</v>
      </c>
      <c r="F183" s="55"/>
      <c r="G183" s="37"/>
      <c r="H183" s="56">
        <v>57.84225429</v>
      </c>
      <c r="J183" s="19"/>
      <c r="M183" s="187"/>
    </row>
    <row r="184" spans="2:13" ht="12.75" customHeight="1" x14ac:dyDescent="0.25">
      <c r="B184" s="256"/>
      <c r="C184" s="257"/>
      <c r="D184" s="258"/>
      <c r="E184" s="54" t="s">
        <v>99</v>
      </c>
      <c r="F184" s="55"/>
      <c r="G184" s="37"/>
      <c r="H184" s="56">
        <v>56.483684929999995</v>
      </c>
      <c r="J184" s="19"/>
      <c r="M184" s="187"/>
    </row>
    <row r="185" spans="2:13" ht="12.75" customHeight="1" x14ac:dyDescent="0.25">
      <c r="B185" s="256"/>
      <c r="C185" s="257"/>
      <c r="D185" s="258"/>
      <c r="E185" s="54" t="s">
        <v>99</v>
      </c>
      <c r="F185" s="55"/>
      <c r="G185" s="37"/>
      <c r="H185" s="56">
        <v>63.191544579999999</v>
      </c>
      <c r="J185" s="19"/>
      <c r="M185" s="187"/>
    </row>
    <row r="186" spans="2:13" ht="12.75" customHeight="1" x14ac:dyDescent="0.25">
      <c r="B186" s="256"/>
      <c r="C186" s="257"/>
      <c r="D186" s="258"/>
      <c r="E186" s="54" t="s">
        <v>99</v>
      </c>
      <c r="F186" s="55"/>
      <c r="G186" s="37"/>
      <c r="H186" s="56">
        <v>62.801981859999998</v>
      </c>
      <c r="J186" s="19"/>
      <c r="M186" s="187"/>
    </row>
    <row r="187" spans="2:13" ht="12.75" customHeight="1" x14ac:dyDescent="0.25">
      <c r="B187" s="256"/>
      <c r="C187" s="257"/>
      <c r="D187" s="258"/>
      <c r="E187" s="54" t="s">
        <v>99</v>
      </c>
      <c r="F187" s="55"/>
      <c r="G187" s="37"/>
      <c r="H187" s="56">
        <v>63.144839930000003</v>
      </c>
      <c r="J187" s="19"/>
      <c r="M187" s="187"/>
    </row>
    <row r="188" spans="2:13" ht="12.75" customHeight="1" x14ac:dyDescent="0.25">
      <c r="B188" s="256"/>
      <c r="C188" s="257"/>
      <c r="D188" s="258"/>
      <c r="E188" s="54" t="s">
        <v>99</v>
      </c>
      <c r="F188" s="55"/>
      <c r="G188" s="37"/>
      <c r="H188" s="56">
        <v>66.424731399999999</v>
      </c>
      <c r="J188" s="19"/>
      <c r="M188" s="187"/>
    </row>
    <row r="189" spans="2:13" ht="12.75" customHeight="1" x14ac:dyDescent="0.25">
      <c r="B189" s="256"/>
      <c r="C189" s="257"/>
      <c r="D189" s="258"/>
      <c r="E189" s="54" t="s">
        <v>99</v>
      </c>
      <c r="F189" s="55"/>
      <c r="G189" s="37"/>
      <c r="H189" s="56">
        <v>57.84225429</v>
      </c>
      <c r="J189" s="19"/>
      <c r="M189" s="187"/>
    </row>
    <row r="190" spans="2:13" ht="12.75" customHeight="1" x14ac:dyDescent="0.25">
      <c r="B190" s="256"/>
      <c r="C190" s="257"/>
      <c r="D190" s="258"/>
      <c r="E190" s="54" t="s">
        <v>99</v>
      </c>
      <c r="F190" s="55"/>
      <c r="G190" s="37"/>
      <c r="H190" s="56">
        <v>57.84225429</v>
      </c>
      <c r="J190" s="19"/>
      <c r="M190" s="187"/>
    </row>
    <row r="191" spans="2:13" ht="12.75" customHeight="1" x14ac:dyDescent="0.25">
      <c r="B191" s="256"/>
      <c r="C191" s="257"/>
      <c r="D191" s="258"/>
      <c r="E191" s="54" t="s">
        <v>99</v>
      </c>
      <c r="F191" s="55"/>
      <c r="G191" s="37"/>
      <c r="H191" s="56">
        <v>61.443412500000001</v>
      </c>
      <c r="J191" s="19"/>
      <c r="M191" s="187"/>
    </row>
    <row r="192" spans="2:13" ht="12.75" customHeight="1" x14ac:dyDescent="0.25">
      <c r="B192" s="256"/>
      <c r="C192" s="257"/>
      <c r="D192" s="258"/>
      <c r="E192" s="54" t="s">
        <v>99</v>
      </c>
      <c r="F192" s="55"/>
      <c r="G192" s="37"/>
      <c r="H192" s="56">
        <v>67.720364329999995</v>
      </c>
      <c r="J192" s="19"/>
      <c r="M192" s="187"/>
    </row>
    <row r="193" spans="2:13" ht="12.75" customHeight="1" x14ac:dyDescent="0.25">
      <c r="B193" s="256"/>
      <c r="C193" s="257"/>
      <c r="D193" s="258"/>
      <c r="E193" s="54" t="s">
        <v>99</v>
      </c>
      <c r="F193" s="55"/>
      <c r="G193" s="37"/>
      <c r="H193" s="56">
        <v>66.424731399999999</v>
      </c>
      <c r="J193" s="19"/>
      <c r="M193" s="187"/>
    </row>
    <row r="194" spans="2:13" ht="12.75" customHeight="1" x14ac:dyDescent="0.25">
      <c r="B194" s="256"/>
      <c r="C194" s="257"/>
      <c r="D194" s="258"/>
      <c r="E194" s="54" t="s">
        <v>99</v>
      </c>
      <c r="F194" s="55"/>
      <c r="G194" s="37"/>
      <c r="H194" s="56">
        <v>63.191544579999999</v>
      </c>
      <c r="J194" s="19"/>
      <c r="M194" s="187"/>
    </row>
    <row r="195" spans="2:13" ht="12.75" customHeight="1" x14ac:dyDescent="0.25">
      <c r="B195" s="256"/>
      <c r="C195" s="257"/>
      <c r="D195" s="258"/>
      <c r="E195" s="54" t="s">
        <v>99</v>
      </c>
      <c r="F195" s="55"/>
      <c r="G195" s="37"/>
      <c r="H195" s="56">
        <v>64.671852290000004</v>
      </c>
      <c r="J195" s="19"/>
      <c r="M195" s="187"/>
    </row>
    <row r="196" spans="2:13" ht="12.75" customHeight="1" x14ac:dyDescent="0.25">
      <c r="B196" s="256"/>
      <c r="C196" s="257"/>
      <c r="D196" s="258"/>
      <c r="E196" s="54" t="s">
        <v>99</v>
      </c>
      <c r="F196" s="55"/>
      <c r="G196" s="37"/>
      <c r="H196" s="56">
        <v>64.503409290000008</v>
      </c>
      <c r="J196" s="19"/>
      <c r="M196" s="187"/>
    </row>
    <row r="197" spans="2:13" ht="12.75" customHeight="1" x14ac:dyDescent="0.25">
      <c r="B197" s="256"/>
      <c r="C197" s="257"/>
      <c r="D197" s="258"/>
      <c r="E197" s="54" t="s">
        <v>99</v>
      </c>
      <c r="F197" s="55"/>
      <c r="G197" s="37"/>
      <c r="H197" s="56">
        <v>64.503409290000008</v>
      </c>
      <c r="J197" s="19"/>
      <c r="M197" s="187"/>
    </row>
    <row r="198" spans="2:13" ht="12.75" customHeight="1" x14ac:dyDescent="0.25">
      <c r="B198" s="256"/>
      <c r="C198" s="257"/>
      <c r="D198" s="258"/>
      <c r="E198" s="54" t="s">
        <v>99</v>
      </c>
      <c r="F198" s="55"/>
      <c r="G198" s="37"/>
      <c r="H198" s="56">
        <v>61.202539010000002</v>
      </c>
      <c r="J198" s="19"/>
      <c r="M198" s="187"/>
    </row>
    <row r="199" spans="2:13" ht="12.75" customHeight="1" x14ac:dyDescent="0.25">
      <c r="B199" s="256"/>
      <c r="C199" s="257"/>
      <c r="D199" s="258"/>
      <c r="E199" s="54" t="s">
        <v>99</v>
      </c>
      <c r="F199" s="55"/>
      <c r="G199" s="37"/>
      <c r="H199" s="56">
        <v>64.503409290000008</v>
      </c>
      <c r="J199" s="19"/>
      <c r="M199" s="187"/>
    </row>
    <row r="200" spans="2:13" ht="12.75" customHeight="1" x14ac:dyDescent="0.25">
      <c r="B200" s="256"/>
      <c r="C200" s="257"/>
      <c r="D200" s="258"/>
      <c r="E200" s="54" t="s">
        <v>99</v>
      </c>
      <c r="F200" s="55"/>
      <c r="G200" s="37"/>
      <c r="H200" s="56">
        <v>59.484114150000003</v>
      </c>
      <c r="J200" s="19"/>
      <c r="M200" s="187"/>
    </row>
    <row r="201" spans="2:13" ht="12.75" customHeight="1" x14ac:dyDescent="0.25">
      <c r="B201" s="259"/>
      <c r="C201" s="260"/>
      <c r="D201" s="261"/>
      <c r="E201" s="54" t="s">
        <v>99</v>
      </c>
      <c r="F201" s="55"/>
      <c r="G201" s="37"/>
      <c r="H201" s="56">
        <v>64.503409290000008</v>
      </c>
      <c r="J201" s="19"/>
      <c r="M201" s="187"/>
    </row>
    <row r="202" spans="2:13" ht="12.75" customHeight="1" x14ac:dyDescent="0.25">
      <c r="B202" s="256"/>
      <c r="C202" s="257"/>
      <c r="D202" s="258"/>
      <c r="E202" s="134" t="s">
        <v>65</v>
      </c>
      <c r="F202" s="132"/>
      <c r="G202" s="133"/>
      <c r="H202" s="137">
        <f>AVERAGE(H72:H201)</f>
        <v>62.062568918615341</v>
      </c>
      <c r="J202" s="19"/>
      <c r="M202" s="187"/>
    </row>
    <row r="203" spans="2:13" ht="12.75" customHeight="1" x14ac:dyDescent="0.25">
      <c r="B203" s="256"/>
      <c r="C203" s="257"/>
      <c r="D203" s="258"/>
      <c r="E203" s="54"/>
      <c r="F203" s="55"/>
      <c r="G203" s="37"/>
      <c r="H203" s="56"/>
      <c r="J203" s="19"/>
      <c r="M203" s="187"/>
    </row>
    <row r="204" spans="2:13" ht="12.75" customHeight="1" x14ac:dyDescent="0.25">
      <c r="B204" s="256"/>
      <c r="C204" s="257"/>
      <c r="D204" s="258"/>
      <c r="E204" s="54" t="s">
        <v>100</v>
      </c>
      <c r="F204" s="55"/>
      <c r="G204" s="37"/>
      <c r="H204" s="56">
        <v>80.944518000000002</v>
      </c>
      <c r="J204" s="19"/>
      <c r="M204" s="187"/>
    </row>
    <row r="205" spans="2:13" ht="12.75" customHeight="1" x14ac:dyDescent="0.25">
      <c r="B205" s="256"/>
      <c r="C205" s="257"/>
      <c r="D205" s="258"/>
      <c r="E205" s="54" t="s">
        <v>101</v>
      </c>
      <c r="F205" s="55"/>
      <c r="G205" s="37"/>
      <c r="H205" s="56">
        <v>100.3988784</v>
      </c>
      <c r="J205" s="19"/>
      <c r="M205" s="187"/>
    </row>
    <row r="206" spans="2:13" ht="12.75" customHeight="1" x14ac:dyDescent="0.25">
      <c r="B206" s="259"/>
      <c r="C206" s="260"/>
      <c r="D206" s="261"/>
      <c r="E206" s="54" t="s">
        <v>102</v>
      </c>
      <c r="F206" s="55"/>
      <c r="G206" s="37"/>
      <c r="H206" s="56">
        <v>98.103995999999995</v>
      </c>
      <c r="J206" s="19"/>
      <c r="M206" s="187"/>
    </row>
    <row r="207" spans="2:13" ht="12.75" customHeight="1" x14ac:dyDescent="0.25">
      <c r="E207" s="134" t="s">
        <v>65</v>
      </c>
      <c r="F207" s="132"/>
      <c r="G207" s="133"/>
      <c r="H207" s="137">
        <f>AVERAGE(H204:H206)</f>
        <v>93.149130800000009</v>
      </c>
      <c r="J207" s="19"/>
      <c r="M207" s="188"/>
    </row>
    <row r="209" spans="2:13" ht="15.75" x14ac:dyDescent="0.25">
      <c r="B209" s="25" t="s">
        <v>64</v>
      </c>
      <c r="C209" s="26"/>
      <c r="D209" s="26"/>
      <c r="E209" s="26"/>
      <c r="F209" s="26"/>
      <c r="G209" s="27"/>
      <c r="H209" s="27"/>
      <c r="I209" s="27"/>
      <c r="J209" s="27"/>
      <c r="K209" s="26"/>
      <c r="M209" s="28"/>
    </row>
    <row r="211" spans="2:13" ht="25.5" x14ac:dyDescent="0.2">
      <c r="B211" s="225" t="s">
        <v>69</v>
      </c>
      <c r="C211" s="226"/>
      <c r="D211" s="227"/>
      <c r="E211" s="138" t="s">
        <v>103</v>
      </c>
      <c r="F211" s="180" t="s">
        <v>139</v>
      </c>
      <c r="G211" s="130" t="s">
        <v>104</v>
      </c>
      <c r="H211" s="157" t="s">
        <v>70</v>
      </c>
      <c r="M211" s="33" t="s">
        <v>4</v>
      </c>
    </row>
    <row r="212" spans="2:13" ht="26.25" customHeight="1" x14ac:dyDescent="0.25">
      <c r="B212" s="213" t="s">
        <v>105</v>
      </c>
      <c r="C212" s="214"/>
      <c r="D212" s="215"/>
      <c r="E212" s="139">
        <f>+H70</f>
        <v>96.055051300000017</v>
      </c>
      <c r="F212" s="140">
        <v>2</v>
      </c>
      <c r="G212" s="140">
        <v>1</v>
      </c>
      <c r="H212" s="141">
        <f>+E212*F212*G212</f>
        <v>192.11010260000003</v>
      </c>
      <c r="M212" s="186" t="s">
        <v>118</v>
      </c>
    </row>
    <row r="213" spans="2:13" ht="26.25" customHeight="1" x14ac:dyDescent="0.25">
      <c r="B213" s="213" t="s">
        <v>137</v>
      </c>
      <c r="C213" s="214"/>
      <c r="D213" s="215"/>
      <c r="E213" s="139">
        <f>+H207</f>
        <v>93.149130800000009</v>
      </c>
      <c r="F213" s="140">
        <v>2</v>
      </c>
      <c r="G213" s="140">
        <v>1</v>
      </c>
      <c r="H213" s="141">
        <f>+E213*F213*G213</f>
        <v>186.29826160000002</v>
      </c>
      <c r="M213" s="187"/>
    </row>
    <row r="214" spans="2:13" ht="26.25" customHeight="1" x14ac:dyDescent="0.25">
      <c r="B214" s="213" t="s">
        <v>106</v>
      </c>
      <c r="C214" s="214"/>
      <c r="D214" s="215"/>
      <c r="E214" s="139">
        <f>+H202</f>
        <v>62.062568918615341</v>
      </c>
      <c r="F214" s="140">
        <v>4</v>
      </c>
      <c r="G214" s="140">
        <v>3</v>
      </c>
      <c r="H214" s="141">
        <f>+E214*F214*G214</f>
        <v>744.75082702338409</v>
      </c>
      <c r="M214" s="187"/>
    </row>
    <row r="215" spans="2:13" x14ac:dyDescent="0.25">
      <c r="E215" s="21"/>
      <c r="F215" s="46"/>
      <c r="G215" s="46"/>
      <c r="H215" s="46"/>
      <c r="M215" s="187"/>
    </row>
    <row r="216" spans="2:13" x14ac:dyDescent="0.25">
      <c r="E216" s="234" t="s">
        <v>119</v>
      </c>
      <c r="F216" s="234"/>
      <c r="G216" s="234"/>
      <c r="H216" s="102">
        <f>SUM(H212:H214)</f>
        <v>1123.1591912233841</v>
      </c>
      <c r="M216" s="187"/>
    </row>
    <row r="217" spans="2:13" x14ac:dyDescent="0.25">
      <c r="E217" s="21"/>
      <c r="F217" s="46"/>
      <c r="G217" s="46"/>
      <c r="H217" s="46"/>
      <c r="M217" s="187"/>
    </row>
    <row r="218" spans="2:13" x14ac:dyDescent="0.25">
      <c r="E218" s="234" t="s">
        <v>38</v>
      </c>
      <c r="F218" s="234"/>
      <c r="G218" s="234"/>
      <c r="H218" s="103">
        <f>+$K$244-1</f>
        <v>1.2648945446885498</v>
      </c>
      <c r="M218" s="187"/>
    </row>
    <row r="219" spans="2:13" x14ac:dyDescent="0.25">
      <c r="E219" s="21"/>
      <c r="F219" s="46"/>
      <c r="G219" s="46"/>
      <c r="H219" s="46"/>
      <c r="M219" s="187"/>
    </row>
    <row r="220" spans="2:13" x14ac:dyDescent="0.25">
      <c r="E220" s="234" t="s">
        <v>120</v>
      </c>
      <c r="F220" s="234"/>
      <c r="G220" s="234"/>
      <c r="H220" s="102">
        <f>+H216+(H218*H216)</f>
        <v>2543.8371250186465</v>
      </c>
      <c r="I220" s="131"/>
      <c r="M220" s="188"/>
    </row>
    <row r="222" spans="2:13" ht="15.75" x14ac:dyDescent="0.25">
      <c r="B222" s="25" t="s">
        <v>63</v>
      </c>
      <c r="C222" s="26"/>
      <c r="D222" s="26"/>
      <c r="E222" s="26"/>
      <c r="F222" s="26"/>
      <c r="G222" s="27"/>
      <c r="H222" s="27"/>
      <c r="I222" s="27"/>
      <c r="J222" s="27"/>
      <c r="K222" s="26"/>
      <c r="M222" s="28"/>
    </row>
    <row r="224" spans="2:13" x14ac:dyDescent="0.25">
      <c r="B224" s="228" t="s">
        <v>3</v>
      </c>
      <c r="C224" s="229"/>
      <c r="D224" s="229"/>
      <c r="E224" s="229"/>
      <c r="F224" s="230"/>
      <c r="G224" s="29" t="s">
        <v>13</v>
      </c>
      <c r="H224" s="30" t="s">
        <v>14</v>
      </c>
      <c r="I224" s="30" t="s">
        <v>15</v>
      </c>
      <c r="J224" s="30" t="s">
        <v>16</v>
      </c>
      <c r="K224" s="91" t="s">
        <v>17</v>
      </c>
      <c r="M224" s="33" t="s">
        <v>4</v>
      </c>
    </row>
    <row r="225" spans="2:13" ht="42" customHeight="1" x14ac:dyDescent="0.25">
      <c r="B225" s="222" t="s">
        <v>68</v>
      </c>
      <c r="C225" s="223"/>
      <c r="D225" s="223"/>
      <c r="E225" s="223"/>
      <c r="F225" s="224"/>
      <c r="G225" s="151">
        <v>198.78260869565219</v>
      </c>
      <c r="H225" s="152">
        <v>198.78260869565219</v>
      </c>
      <c r="I225" s="153">
        <v>198.78260869565219</v>
      </c>
      <c r="J225" s="152">
        <v>198.78260869565219</v>
      </c>
      <c r="K225" s="152">
        <v>198.78260869565219</v>
      </c>
      <c r="M225" s="207" t="s">
        <v>115</v>
      </c>
    </row>
    <row r="226" spans="2:13" ht="13.5" thickBot="1" x14ac:dyDescent="0.3">
      <c r="G226" s="154">
        <f>SUM(G225:G225)</f>
        <v>198.78260869565219</v>
      </c>
      <c r="H226" s="155">
        <f>SUM(H225:H225)</f>
        <v>198.78260869565219</v>
      </c>
      <c r="I226" s="156">
        <f>SUM(I225:I225)</f>
        <v>198.78260869565219</v>
      </c>
      <c r="J226" s="155">
        <f>SUM(J225:J225)</f>
        <v>198.78260869565219</v>
      </c>
      <c r="K226" s="155">
        <f>SUM(K225:K225)</f>
        <v>198.78260869565219</v>
      </c>
      <c r="M226" s="209"/>
    </row>
    <row r="228" spans="2:13" ht="15.75" x14ac:dyDescent="0.25">
      <c r="B228" s="25" t="s">
        <v>107</v>
      </c>
      <c r="C228" s="26"/>
      <c r="D228" s="26"/>
      <c r="E228" s="26"/>
      <c r="F228" s="26"/>
      <c r="G228" s="27"/>
      <c r="H228" s="27"/>
      <c r="I228" s="27"/>
      <c r="J228" s="27"/>
      <c r="K228" s="26"/>
      <c r="M228" s="28"/>
    </row>
    <row r="229" spans="2:13" x14ac:dyDescent="0.25">
      <c r="E229" s="44"/>
    </row>
    <row r="230" spans="2:13" x14ac:dyDescent="0.25">
      <c r="B230" s="97"/>
      <c r="C230" s="98"/>
      <c r="D230" s="98"/>
      <c r="E230" s="98"/>
      <c r="F230" s="96" t="s">
        <v>12</v>
      </c>
      <c r="G230" s="30" t="s">
        <v>13</v>
      </c>
      <c r="H230" s="30" t="s">
        <v>14</v>
      </c>
      <c r="I230" s="30" t="s">
        <v>15</v>
      </c>
      <c r="J230" s="30" t="s">
        <v>16</v>
      </c>
      <c r="K230" s="30" t="s">
        <v>17</v>
      </c>
      <c r="M230" s="33" t="s">
        <v>4</v>
      </c>
    </row>
    <row r="231" spans="2:13" x14ac:dyDescent="0.25">
      <c r="H231" s="46"/>
      <c r="I231" s="46"/>
      <c r="J231" s="46"/>
      <c r="M231" s="207" t="s">
        <v>110</v>
      </c>
    </row>
    <row r="232" spans="2:13" x14ac:dyDescent="0.25">
      <c r="B232" s="19" t="s">
        <v>66</v>
      </c>
      <c r="E232" s="19" t="s">
        <v>108</v>
      </c>
      <c r="F232" s="47">
        <f>+G232/1.025</f>
        <v>1171.6200285964715</v>
      </c>
      <c r="G232" s="47">
        <f>+$H$216*G251</f>
        <v>1200.9105293113832</v>
      </c>
      <c r="H232" s="47">
        <f t="shared" ref="H232:K232" si="0">+$H$216*H251</f>
        <v>1253.3059193287334</v>
      </c>
      <c r="I232" s="47">
        <f t="shared" si="0"/>
        <v>1295.7399743402466</v>
      </c>
      <c r="J232" s="47">
        <f t="shared" si="0"/>
        <v>1341.3865068262123</v>
      </c>
      <c r="K232" s="47">
        <f t="shared" si="0"/>
        <v>1387.578960331773</v>
      </c>
      <c r="M232" s="208"/>
    </row>
    <row r="233" spans="2:13" x14ac:dyDescent="0.25">
      <c r="B233" s="19" t="s">
        <v>66</v>
      </c>
      <c r="E233" s="19" t="s">
        <v>109</v>
      </c>
      <c r="F233" s="47">
        <f>+G233/1.025</f>
        <v>2653.595811215991</v>
      </c>
      <c r="G233" s="47">
        <f>+$H$220*G251</f>
        <v>2719.9357064963906</v>
      </c>
      <c r="H233" s="47">
        <f t="shared" ref="H233:K233" si="1">+$H$220*H251</f>
        <v>2838.6057395135158</v>
      </c>
      <c r="I233" s="47">
        <f t="shared" si="1"/>
        <v>2934.7143992181063</v>
      </c>
      <c r="J233" s="47">
        <f t="shared" si="1"/>
        <v>3038.0989816295187</v>
      </c>
      <c r="K233" s="47">
        <f t="shared" si="1"/>
        <v>3142.7200175800426</v>
      </c>
      <c r="M233" s="208"/>
    </row>
    <row r="234" spans="2:13" x14ac:dyDescent="0.25">
      <c r="G234" s="47"/>
      <c r="H234" s="47"/>
      <c r="I234" s="47"/>
      <c r="J234" s="47"/>
      <c r="K234" s="47"/>
      <c r="M234" s="208"/>
    </row>
    <row r="235" spans="2:13" x14ac:dyDescent="0.25">
      <c r="B235" s="99" t="s">
        <v>49</v>
      </c>
      <c r="C235" s="99"/>
      <c r="D235" s="99"/>
      <c r="E235" s="99"/>
      <c r="F235" s="99"/>
      <c r="G235" s="100"/>
      <c r="H235" s="100">
        <f>(H232-G232)/G232</f>
        <v>4.3629719898779028E-2</v>
      </c>
      <c r="I235" s="100">
        <f>(I232-H232)/H232</f>
        <v>3.3857699351041749E-2</v>
      </c>
      <c r="J235" s="100">
        <f>(J232-I232)/I232</f>
        <v>3.5228157956003196E-2</v>
      </c>
      <c r="K235" s="100">
        <f>(K232-J232)/J232</f>
        <v>3.4436348711196121E-2</v>
      </c>
      <c r="M235" s="209"/>
    </row>
    <row r="236" spans="2:13" x14ac:dyDescent="0.25">
      <c r="E236" s="44"/>
      <c r="H236" s="46"/>
      <c r="I236" s="46"/>
      <c r="J236" s="46"/>
    </row>
    <row r="237" spans="2:13" ht="15.75" x14ac:dyDescent="0.25">
      <c r="B237" s="25" t="s">
        <v>37</v>
      </c>
      <c r="C237" s="26"/>
      <c r="D237" s="26"/>
      <c r="E237" s="26"/>
      <c r="F237" s="26"/>
      <c r="G237" s="27"/>
      <c r="H237" s="27"/>
      <c r="I237" s="27"/>
      <c r="J237" s="27"/>
      <c r="K237" s="26"/>
      <c r="M237" s="28"/>
    </row>
    <row r="239" spans="2:13" x14ac:dyDescent="0.25">
      <c r="B239" s="216" t="s">
        <v>18</v>
      </c>
      <c r="C239" s="217"/>
      <c r="D239" s="217"/>
      <c r="E239" s="218"/>
      <c r="F239" s="96" t="s">
        <v>12</v>
      </c>
      <c r="G239" s="96" t="s">
        <v>13</v>
      </c>
      <c r="H239" s="96" t="s">
        <v>14</v>
      </c>
      <c r="I239" s="96" t="s">
        <v>15</v>
      </c>
      <c r="J239" s="96" t="s">
        <v>16</v>
      </c>
      <c r="K239" s="43" t="s">
        <v>17</v>
      </c>
      <c r="M239" s="33" t="s">
        <v>4</v>
      </c>
    </row>
    <row r="240" spans="2:13" ht="12.75" customHeight="1" x14ac:dyDescent="0.25">
      <c r="B240" s="219" t="s">
        <v>121</v>
      </c>
      <c r="C240" s="220"/>
      <c r="D240" s="220"/>
      <c r="E240" s="221"/>
      <c r="F240" s="36"/>
      <c r="G240" s="45">
        <v>18449161.14072692</v>
      </c>
      <c r="H240" s="45">
        <v>19652616.51053571</v>
      </c>
      <c r="I240" s="45">
        <v>20750302.453561164</v>
      </c>
      <c r="J240" s="45">
        <v>21950966.582370307</v>
      </c>
      <c r="K240" s="36">
        <v>23217206.584968176</v>
      </c>
      <c r="M240" s="186" t="s">
        <v>124</v>
      </c>
    </row>
    <row r="241" spans="2:13" x14ac:dyDescent="0.25">
      <c r="B241" s="192" t="s">
        <v>122</v>
      </c>
      <c r="C241" s="193"/>
      <c r="D241" s="193"/>
      <c r="E241" s="194"/>
      <c r="F241" s="36"/>
      <c r="G241" s="45">
        <v>40098372.700329572</v>
      </c>
      <c r="H241" s="45">
        <v>44414981.708611391</v>
      </c>
      <c r="I241" s="45">
        <v>47124811.758132517</v>
      </c>
      <c r="J241" s="45">
        <v>50429626.415997855</v>
      </c>
      <c r="K241" s="36">
        <v>53924251.70079805</v>
      </c>
      <c r="M241" s="187"/>
    </row>
    <row r="242" spans="2:13" x14ac:dyDescent="0.25">
      <c r="B242" s="195" t="s">
        <v>18</v>
      </c>
      <c r="C242" s="196"/>
      <c r="D242" s="196"/>
      <c r="E242" s="197"/>
      <c r="F242" s="57"/>
      <c r="G242" s="57">
        <f t="shared" ref="G242:K242" si="2">+G241/G240</f>
        <v>2.1734523534412387</v>
      </c>
      <c r="H242" s="57">
        <f t="shared" si="2"/>
        <v>2.2600034801880273</v>
      </c>
      <c r="I242" s="57">
        <f t="shared" si="2"/>
        <v>2.2710421625707418</v>
      </c>
      <c r="J242" s="57">
        <f t="shared" si="2"/>
        <v>2.2973761190315822</v>
      </c>
      <c r="K242" s="136">
        <f t="shared" si="2"/>
        <v>2.3225986082111594</v>
      </c>
      <c r="M242" s="187"/>
    </row>
    <row r="243" spans="2:13" x14ac:dyDescent="0.25">
      <c r="F243" s="21"/>
      <c r="K243" s="21"/>
      <c r="M243" s="187"/>
    </row>
    <row r="244" spans="2:13" x14ac:dyDescent="0.25">
      <c r="F244" s="183" t="s">
        <v>19</v>
      </c>
      <c r="G244" s="184"/>
      <c r="H244" s="184"/>
      <c r="I244" s="184"/>
      <c r="J244" s="185"/>
      <c r="K244" s="135">
        <f>AVERAGE(G242:K242)</f>
        <v>2.2648945446885498</v>
      </c>
      <c r="M244" s="188"/>
    </row>
    <row r="245" spans="2:13" x14ac:dyDescent="0.25">
      <c r="G245" s="19"/>
      <c r="H245" s="19"/>
      <c r="I245" s="19"/>
      <c r="J245" s="19"/>
      <c r="K245" s="142"/>
    </row>
    <row r="246" spans="2:13" ht="15.75" x14ac:dyDescent="0.25">
      <c r="B246" s="25" t="s">
        <v>140</v>
      </c>
      <c r="C246" s="26"/>
      <c r="D246" s="26"/>
      <c r="E246" s="26"/>
      <c r="F246" s="26"/>
      <c r="G246" s="27"/>
      <c r="H246" s="27"/>
      <c r="I246" s="27"/>
      <c r="J246" s="27"/>
      <c r="K246" s="26"/>
      <c r="M246" s="28"/>
    </row>
    <row r="248" spans="2:13" x14ac:dyDescent="0.2">
      <c r="B248" s="198" t="s">
        <v>141</v>
      </c>
      <c r="C248" s="199"/>
      <c r="D248" s="199"/>
      <c r="E248" s="200"/>
      <c r="F248" s="96" t="s">
        <v>12</v>
      </c>
      <c r="G248" s="96" t="s">
        <v>13</v>
      </c>
      <c r="H248" s="96" t="s">
        <v>14</v>
      </c>
      <c r="I248" s="96" t="s">
        <v>15</v>
      </c>
      <c r="J248" s="96" t="s">
        <v>16</v>
      </c>
      <c r="K248" s="43" t="s">
        <v>17</v>
      </c>
      <c r="M248" s="181" t="s">
        <v>4</v>
      </c>
    </row>
    <row r="249" spans="2:13" ht="12.75" customHeight="1" x14ac:dyDescent="0.2">
      <c r="B249" s="189" t="s">
        <v>123</v>
      </c>
      <c r="C249" s="190"/>
      <c r="D249" s="190"/>
      <c r="E249" s="191"/>
      <c r="F249" s="18"/>
      <c r="G249" s="18">
        <v>17254695.000010207</v>
      </c>
      <c r="H249" s="18">
        <v>17611834.848126188</v>
      </c>
      <c r="I249" s="18">
        <v>17986550.838063825</v>
      </c>
      <c r="J249" s="18">
        <v>18379810.552560411</v>
      </c>
      <c r="K249" s="143">
        <v>18792890.146016706</v>
      </c>
      <c r="M249" s="207" t="s">
        <v>144</v>
      </c>
    </row>
    <row r="250" spans="2:13" x14ac:dyDescent="0.2">
      <c r="B250" s="201" t="s">
        <v>142</v>
      </c>
      <c r="C250" s="202"/>
      <c r="D250" s="202"/>
      <c r="E250" s="203"/>
      <c r="F250" s="18"/>
      <c r="G250" s="18">
        <v>18449161.14072692</v>
      </c>
      <c r="H250" s="18">
        <v>19652616.51053571</v>
      </c>
      <c r="I250" s="18">
        <v>20750302.453561164</v>
      </c>
      <c r="J250" s="18">
        <v>21950966.582370307</v>
      </c>
      <c r="K250" s="143">
        <v>23217206.584968176</v>
      </c>
      <c r="M250" s="208"/>
    </row>
    <row r="251" spans="2:13" x14ac:dyDescent="0.2">
      <c r="B251" s="204" t="s">
        <v>143</v>
      </c>
      <c r="C251" s="205"/>
      <c r="D251" s="205"/>
      <c r="E251" s="206"/>
      <c r="F251" s="57"/>
      <c r="G251" s="57">
        <f t="shared" ref="G251:K251" si="3">+G250/G249</f>
        <v>1.0692255725595849</v>
      </c>
      <c r="H251" s="57">
        <f t="shared" si="3"/>
        <v>1.1158755847989712</v>
      </c>
      <c r="I251" s="57">
        <f t="shared" si="3"/>
        <v>1.1536565648622628</v>
      </c>
      <c r="J251" s="57">
        <f t="shared" si="3"/>
        <v>1.1942977605562106</v>
      </c>
      <c r="K251" s="136">
        <f t="shared" si="3"/>
        <v>1.2354250147037249</v>
      </c>
      <c r="M251" s="208"/>
    </row>
    <row r="252" spans="2:13" x14ac:dyDescent="0.25">
      <c r="F252" s="21"/>
      <c r="K252" s="21"/>
      <c r="M252" s="208"/>
    </row>
    <row r="253" spans="2:13" x14ac:dyDescent="0.25">
      <c r="F253" s="183" t="s">
        <v>20</v>
      </c>
      <c r="G253" s="184"/>
      <c r="H253" s="184"/>
      <c r="I253" s="184"/>
      <c r="J253" s="185"/>
      <c r="K253" s="135">
        <f>AVERAGE(G251:K251)</f>
        <v>1.1536960994961507</v>
      </c>
      <c r="M253" s="209"/>
    </row>
    <row r="254" spans="2:13" x14ac:dyDescent="0.25">
      <c r="K254" s="101"/>
      <c r="M254" s="182"/>
    </row>
    <row r="255" spans="2:13" x14ac:dyDescent="0.25">
      <c r="M255" s="59"/>
    </row>
    <row r="256" spans="2:13" x14ac:dyDescent="0.25">
      <c r="M256" s="60"/>
    </row>
    <row r="257" spans="13:13" x14ac:dyDescent="0.25">
      <c r="M257" s="60"/>
    </row>
    <row r="258" spans="13:13" x14ac:dyDescent="0.25">
      <c r="M258" s="60"/>
    </row>
  </sheetData>
  <mergeCells count="31">
    <mergeCell ref="M231:M235"/>
    <mergeCell ref="B225:F225"/>
    <mergeCell ref="B211:D211"/>
    <mergeCell ref="B8:F8"/>
    <mergeCell ref="B9:F9"/>
    <mergeCell ref="B224:F224"/>
    <mergeCell ref="M225:M226"/>
    <mergeCell ref="B212:D212"/>
    <mergeCell ref="G9:K9"/>
    <mergeCell ref="G14:K14"/>
    <mergeCell ref="M212:M220"/>
    <mergeCell ref="E216:G216"/>
    <mergeCell ref="E218:G218"/>
    <mergeCell ref="E220:G220"/>
    <mergeCell ref="M24:M207"/>
    <mergeCell ref="C13:F13"/>
    <mergeCell ref="C14:F14"/>
    <mergeCell ref="B213:D213"/>
    <mergeCell ref="B214:D214"/>
    <mergeCell ref="B239:E239"/>
    <mergeCell ref="B240:E240"/>
    <mergeCell ref="F244:J244"/>
    <mergeCell ref="F253:J253"/>
    <mergeCell ref="M240:M244"/>
    <mergeCell ref="B249:E249"/>
    <mergeCell ref="B241:E241"/>
    <mergeCell ref="B242:E242"/>
    <mergeCell ref="B248:E248"/>
    <mergeCell ref="B250:E250"/>
    <mergeCell ref="B251:E251"/>
    <mergeCell ref="M249:M253"/>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5" t="s">
        <v>40</v>
      </c>
      <c r="C2" s="86"/>
      <c r="D2" s="86"/>
      <c r="E2" s="86"/>
      <c r="F2" s="86"/>
      <c r="G2" s="86"/>
      <c r="H2" s="86"/>
    </row>
    <row r="3" spans="2:8" x14ac:dyDescent="0.25">
      <c r="B3" s="11" t="s">
        <v>0</v>
      </c>
      <c r="C3" s="123" t="s">
        <v>66</v>
      </c>
      <c r="D3" s="124"/>
      <c r="E3" s="124"/>
      <c r="F3" s="124"/>
      <c r="G3" s="124"/>
      <c r="H3" s="124"/>
    </row>
    <row r="4" spans="2:8" x14ac:dyDescent="0.25">
      <c r="B4" s="11" t="s">
        <v>128</v>
      </c>
      <c r="C4" s="125" t="s">
        <v>129</v>
      </c>
      <c r="D4" s="124"/>
      <c r="E4" s="124"/>
      <c r="F4" s="124"/>
      <c r="G4" s="124"/>
      <c r="H4" s="124"/>
    </row>
    <row r="5" spans="2:8" x14ac:dyDescent="0.25">
      <c r="B5" s="115" t="s">
        <v>59</v>
      </c>
      <c r="C5" s="125" t="s">
        <v>130</v>
      </c>
      <c r="D5" s="124"/>
      <c r="E5" s="124"/>
      <c r="F5" s="124"/>
      <c r="G5" s="124"/>
      <c r="H5" s="124"/>
    </row>
    <row r="6" spans="2:8" x14ac:dyDescent="0.25">
      <c r="B6" s="87" t="s">
        <v>60</v>
      </c>
      <c r="C6" s="236" t="s">
        <v>131</v>
      </c>
      <c r="D6" s="236"/>
      <c r="E6" s="236"/>
      <c r="F6" s="236"/>
      <c r="G6" s="236"/>
      <c r="H6" s="236"/>
    </row>
    <row r="7" spans="2:8" x14ac:dyDescent="0.25">
      <c r="B7" s="87"/>
      <c r="C7" s="114"/>
      <c r="D7" s="116" t="s">
        <v>13</v>
      </c>
      <c r="E7" s="116" t="s">
        <v>14</v>
      </c>
      <c r="F7" s="116" t="s">
        <v>15</v>
      </c>
      <c r="G7" s="116" t="s">
        <v>16</v>
      </c>
      <c r="H7" s="116" t="s">
        <v>17</v>
      </c>
    </row>
    <row r="8" spans="2:8" x14ac:dyDescent="0.25">
      <c r="B8" s="87"/>
      <c r="C8" s="121"/>
      <c r="D8" s="117">
        <f>+'Input Sheet'!G233</f>
        <v>2719.9357064963906</v>
      </c>
      <c r="E8" s="117">
        <f>+'Input Sheet'!H233</f>
        <v>2838.6057395135158</v>
      </c>
      <c r="F8" s="117">
        <f>+'Input Sheet'!I233</f>
        <v>2934.7143992181063</v>
      </c>
      <c r="G8" s="117">
        <f>+'Input Sheet'!J233</f>
        <v>3038.0989816295187</v>
      </c>
      <c r="H8" s="117">
        <f>+'Input Sheet'!K233</f>
        <v>3142.7200175800426</v>
      </c>
    </row>
    <row r="10" spans="2:8" x14ac:dyDescent="0.25">
      <c r="B10" s="83" t="s">
        <v>44</v>
      </c>
      <c r="C10" s="80"/>
      <c r="D10" s="80"/>
      <c r="E10" s="80"/>
      <c r="F10" s="80"/>
      <c r="G10" s="80"/>
      <c r="H10" s="80"/>
    </row>
    <row r="11" spans="2:8" ht="15" customHeight="1" x14ac:dyDescent="0.25">
      <c r="B11" s="237" t="s">
        <v>67</v>
      </c>
      <c r="C11" s="237"/>
      <c r="D11" s="237"/>
      <c r="E11" s="237"/>
      <c r="F11" s="237"/>
      <c r="G11" s="237"/>
      <c r="H11" s="237"/>
    </row>
    <row r="13" spans="2:8" x14ac:dyDescent="0.25">
      <c r="B13" s="83" t="s">
        <v>138</v>
      </c>
      <c r="C13" s="80"/>
      <c r="D13" s="80"/>
      <c r="E13" s="80"/>
      <c r="F13" s="80"/>
      <c r="G13" s="80"/>
      <c r="H13" s="80"/>
    </row>
    <row r="14" spans="2:8" ht="15" customHeight="1" x14ac:dyDescent="0.25">
      <c r="B14" s="237" t="s">
        <v>51</v>
      </c>
      <c r="C14" s="237"/>
      <c r="D14" s="237"/>
      <c r="E14" s="237"/>
      <c r="F14" s="237"/>
      <c r="G14" s="237"/>
      <c r="H14" s="237"/>
    </row>
    <row r="15" spans="2:8" ht="47.25" customHeight="1" x14ac:dyDescent="0.25">
      <c r="B15" s="238" t="s">
        <v>52</v>
      </c>
      <c r="C15" s="238"/>
      <c r="D15" s="238"/>
      <c r="E15" s="238"/>
      <c r="F15" s="238"/>
      <c r="G15" s="238"/>
      <c r="H15" s="238"/>
    </row>
    <row r="16" spans="2:8" ht="61.5" customHeight="1" x14ac:dyDescent="0.25">
      <c r="B16" s="238" t="s">
        <v>132</v>
      </c>
      <c r="C16" s="238"/>
      <c r="D16" s="238"/>
      <c r="E16" s="238"/>
      <c r="F16" s="238"/>
      <c r="G16" s="238"/>
      <c r="H16" s="238"/>
    </row>
    <row r="17" spans="2:8" ht="47.25" customHeight="1" x14ac:dyDescent="0.25">
      <c r="B17" s="238" t="s">
        <v>133</v>
      </c>
      <c r="C17" s="238"/>
      <c r="D17" s="238"/>
      <c r="E17" s="238"/>
      <c r="F17" s="238"/>
      <c r="G17" s="238"/>
      <c r="H17" s="238"/>
    </row>
    <row r="19" spans="2:8" x14ac:dyDescent="0.25">
      <c r="B19" s="83" t="s">
        <v>53</v>
      </c>
      <c r="C19" s="80"/>
      <c r="D19" s="80"/>
      <c r="E19" s="80"/>
      <c r="F19" s="80"/>
      <c r="G19" s="80"/>
      <c r="H19" s="80"/>
    </row>
    <row r="20" spans="2:8" ht="45.75" customHeight="1" x14ac:dyDescent="0.25">
      <c r="B20" s="237" t="s">
        <v>134</v>
      </c>
      <c r="C20" s="237"/>
      <c r="D20" s="237"/>
      <c r="E20" s="237"/>
      <c r="F20" s="237"/>
      <c r="G20" s="237"/>
      <c r="H20" s="237"/>
    </row>
    <row r="22" spans="2:8" x14ac:dyDescent="0.25">
      <c r="B22" s="83" t="s">
        <v>55</v>
      </c>
      <c r="C22" s="80"/>
      <c r="D22" s="80"/>
      <c r="E22" s="80"/>
      <c r="F22" s="80"/>
      <c r="G22" s="80"/>
      <c r="H22" s="80"/>
    </row>
    <row r="23" spans="2:8" ht="78" customHeight="1" x14ac:dyDescent="0.25">
      <c r="B23" s="237" t="s">
        <v>135</v>
      </c>
      <c r="C23" s="237"/>
      <c r="D23" s="237"/>
      <c r="E23" s="237"/>
      <c r="F23" s="237"/>
      <c r="G23" s="237"/>
      <c r="H23" s="237"/>
    </row>
    <row r="25" spans="2:8" x14ac:dyDescent="0.25">
      <c r="B25" s="12" t="s">
        <v>56</v>
      </c>
      <c r="C25" s="13" t="s">
        <v>13</v>
      </c>
      <c r="D25" s="13" t="s">
        <v>14</v>
      </c>
      <c r="E25" s="13" t="s">
        <v>15</v>
      </c>
      <c r="F25" s="13" t="s">
        <v>16</v>
      </c>
      <c r="G25" s="13" t="s">
        <v>17</v>
      </c>
      <c r="H25" s="112" t="s">
        <v>1</v>
      </c>
    </row>
    <row r="26" spans="2:8" x14ac:dyDescent="0.25">
      <c r="B26" s="15" t="s">
        <v>54</v>
      </c>
      <c r="C26" s="9">
        <f>'Fee Breakdown'!V11</f>
        <v>540675.91522180429</v>
      </c>
      <c r="D26" s="9">
        <f>'Fee Breakdown'!W11</f>
        <v>564265.45395894756</v>
      </c>
      <c r="E26" s="9">
        <f>'Fee Breakdown'!X11</f>
        <v>583370.18405326887</v>
      </c>
      <c r="F26" s="9">
        <f>'Fee Breakdown'!Y11</f>
        <v>603921.24104392005</v>
      </c>
      <c r="G26" s="9">
        <f>'Fee Breakdown'!Z11</f>
        <v>624718.08349460678</v>
      </c>
      <c r="H26" s="16">
        <f>SUM(C26:G26)</f>
        <v>2916950.8777725478</v>
      </c>
    </row>
    <row r="27" spans="2:8" x14ac:dyDescent="0.25">
      <c r="B27" s="15"/>
      <c r="C27" s="9"/>
      <c r="D27" s="9"/>
      <c r="E27" s="9"/>
      <c r="F27" s="9"/>
      <c r="G27" s="9"/>
      <c r="H27" s="16"/>
    </row>
    <row r="28" spans="2:8" x14ac:dyDescent="0.25">
      <c r="B28" s="15" t="s">
        <v>21</v>
      </c>
      <c r="C28" s="9">
        <f>'Fee Breakdown'!J19</f>
        <v>238720.12782659323</v>
      </c>
      <c r="D28" s="9">
        <f>'Fee Breakdown'!K19</f>
        <v>249135.42013786823</v>
      </c>
      <c r="E28" s="9">
        <f>'Fee Breakdown'!L19</f>
        <v>257570.57229059163</v>
      </c>
      <c r="F28" s="9">
        <f>'Fee Breakdown'!M19</f>
        <v>266644.30909606273</v>
      </c>
      <c r="G28" s="9">
        <f>'Fee Breakdown'!N19</f>
        <v>275826.56550595071</v>
      </c>
      <c r="H28" s="16">
        <f>SUM(C28:G28)</f>
        <v>1287896.9948570665</v>
      </c>
    </row>
    <row r="29" spans="2:8" x14ac:dyDescent="0.25">
      <c r="B29" s="15" t="s">
        <v>23</v>
      </c>
      <c r="C29" s="9">
        <f>'Fee Breakdown'!P19</f>
        <v>280126.69581190916</v>
      </c>
      <c r="D29" s="9">
        <f>'Fee Breakdown'!Q19</f>
        <v>313911.49641182035</v>
      </c>
      <c r="E29" s="9">
        <f>'Fee Breakdown'!R19</f>
        <v>327383.05721881718</v>
      </c>
      <c r="F29" s="9">
        <f>'Fee Breakdown'!S19</f>
        <v>345937.95889690751</v>
      </c>
      <c r="G29" s="9">
        <f>'Fee Breakdown'!T19</f>
        <v>364807.83164583461</v>
      </c>
      <c r="H29" s="16">
        <f>SUM(C29:G29)</f>
        <v>1632167.0399852889</v>
      </c>
    </row>
    <row r="30" spans="2:8" ht="15.75" thickBot="1" x14ac:dyDescent="0.3">
      <c r="B30" s="81" t="s">
        <v>48</v>
      </c>
      <c r="C30" s="82">
        <f>SUM(C28:C29)</f>
        <v>518846.82363850239</v>
      </c>
      <c r="D30" s="82">
        <f t="shared" ref="D30:H30" si="0">SUM(D28:D29)</f>
        <v>563046.91654968855</v>
      </c>
      <c r="E30" s="82">
        <f t="shared" si="0"/>
        <v>584953.62950940884</v>
      </c>
      <c r="F30" s="82">
        <f t="shared" si="0"/>
        <v>612582.2679929703</v>
      </c>
      <c r="G30" s="82">
        <f t="shared" si="0"/>
        <v>640634.39715178532</v>
      </c>
      <c r="H30" s="82">
        <f t="shared" si="0"/>
        <v>2920064.0348423552</v>
      </c>
    </row>
    <row r="31" spans="2:8" x14ac:dyDescent="0.25">
      <c r="B31" s="15"/>
      <c r="C31" s="9"/>
      <c r="D31" s="9"/>
      <c r="E31" s="9"/>
      <c r="F31" s="9"/>
      <c r="G31" s="9"/>
      <c r="H31" s="16"/>
    </row>
    <row r="32" spans="2:8" x14ac:dyDescent="0.25">
      <c r="B32" t="s">
        <v>3</v>
      </c>
      <c r="C32" s="110">
        <f>'Fee Breakdown'!D19</f>
        <v>198.78260869565219</v>
      </c>
      <c r="D32" s="110">
        <f>'Fee Breakdown'!E19</f>
        <v>198.78260869565219</v>
      </c>
      <c r="E32" s="110">
        <f>'Fee Breakdown'!F19</f>
        <v>198.78260869565219</v>
      </c>
      <c r="F32" s="110">
        <f>'Fee Breakdown'!G19</f>
        <v>198.78260869565219</v>
      </c>
      <c r="G32" s="110">
        <f>'Fee Breakdown'!H19</f>
        <v>198.78260869565219</v>
      </c>
      <c r="H32" s="111">
        <f>SUM(C32:G32)</f>
        <v>993.91304347826099</v>
      </c>
    </row>
    <row r="33" spans="2:8" x14ac:dyDescent="0.25">
      <c r="C33" s="3"/>
      <c r="D33" s="4"/>
      <c r="E33" s="3"/>
      <c r="F33" s="3"/>
      <c r="G33" s="3"/>
    </row>
    <row r="34" spans="2:8" x14ac:dyDescent="0.25">
      <c r="B34" s="83" t="s">
        <v>45</v>
      </c>
      <c r="C34" s="80"/>
      <c r="D34" s="80"/>
      <c r="E34" s="80"/>
      <c r="F34" s="80"/>
      <c r="G34" s="80"/>
      <c r="H34" s="80"/>
    </row>
    <row r="35" spans="2:8" ht="63" customHeight="1" x14ac:dyDescent="0.25">
      <c r="B35" s="237" t="s">
        <v>136</v>
      </c>
      <c r="C35" s="237"/>
      <c r="D35" s="237"/>
      <c r="E35" s="237"/>
      <c r="F35" s="237"/>
      <c r="G35" s="237"/>
      <c r="H35" s="237"/>
    </row>
    <row r="37" spans="2:8" x14ac:dyDescent="0.25">
      <c r="B37" s="12" t="s">
        <v>56</v>
      </c>
      <c r="C37" s="13" t="s">
        <v>13</v>
      </c>
      <c r="D37" s="13" t="s">
        <v>14</v>
      </c>
      <c r="E37" s="13" t="s">
        <v>15</v>
      </c>
      <c r="F37" s="13" t="s">
        <v>16</v>
      </c>
      <c r="G37" s="13" t="s">
        <v>17</v>
      </c>
      <c r="H37" s="112" t="s">
        <v>47</v>
      </c>
    </row>
    <row r="38" spans="2:8" x14ac:dyDescent="0.25">
      <c r="B38" t="s">
        <v>46</v>
      </c>
      <c r="C38" s="8">
        <f>+'Input Sheet'!G242</f>
        <v>2.1734523534412387</v>
      </c>
      <c r="D38" s="8">
        <f>+'Input Sheet'!H242</f>
        <v>2.2600034801880273</v>
      </c>
      <c r="E38" s="8">
        <f>+'Input Sheet'!I242</f>
        <v>2.2710421625707418</v>
      </c>
      <c r="F38" s="8">
        <f>+'Input Sheet'!J242</f>
        <v>2.2973761190315822</v>
      </c>
      <c r="G38" s="8">
        <f>+'Input Sheet'!K242</f>
        <v>2.3225986082111594</v>
      </c>
      <c r="H38" s="79">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5" t="s">
        <v>39</v>
      </c>
      <c r="C2" s="85"/>
      <c r="D2" s="84"/>
      <c r="E2" s="84"/>
      <c r="F2" s="84"/>
      <c r="G2" s="84"/>
      <c r="H2" s="84"/>
      <c r="I2" s="84"/>
      <c r="J2" s="84"/>
      <c r="K2" s="84"/>
    </row>
    <row r="3" spans="2:13" x14ac:dyDescent="0.25">
      <c r="B3" s="14" t="s">
        <v>0</v>
      </c>
      <c r="C3" s="12"/>
      <c r="D3" s="239" t="str">
        <f>'AER Summary'!C3</f>
        <v>Clearance to Work</v>
      </c>
      <c r="E3" s="240"/>
      <c r="F3" s="240"/>
      <c r="G3" s="240"/>
      <c r="H3" s="240"/>
      <c r="I3" s="240"/>
      <c r="J3" s="240"/>
      <c r="K3" s="240"/>
      <c r="M3" s="6"/>
    </row>
    <row r="4" spans="2:13" x14ac:dyDescent="0.25">
      <c r="M4" s="6"/>
    </row>
    <row r="5" spans="2:13" x14ac:dyDescent="0.25">
      <c r="B5" s="83" t="s">
        <v>57</v>
      </c>
      <c r="C5" s="83"/>
      <c r="D5" s="83"/>
      <c r="E5" s="83"/>
      <c r="F5" s="83"/>
      <c r="G5" s="83"/>
      <c r="H5" s="83"/>
      <c r="I5" s="83"/>
      <c r="J5" s="83"/>
      <c r="K5" s="83"/>
      <c r="M5" s="7"/>
    </row>
    <row r="6" spans="2:13" ht="30" customHeight="1" x14ac:dyDescent="0.25">
      <c r="B6" s="237" t="s">
        <v>125</v>
      </c>
      <c r="C6" s="237"/>
      <c r="D6" s="237"/>
      <c r="E6" s="237"/>
      <c r="F6" s="237"/>
      <c r="G6" s="237"/>
      <c r="H6" s="237"/>
      <c r="I6" s="237"/>
      <c r="J6" s="237"/>
      <c r="K6" s="237"/>
      <c r="M6" s="7"/>
    </row>
    <row r="8" spans="2:13" x14ac:dyDescent="0.25">
      <c r="B8" s="83" t="s">
        <v>5</v>
      </c>
      <c r="C8" s="83"/>
      <c r="D8" s="83"/>
      <c r="E8" s="83"/>
      <c r="F8" s="83"/>
      <c r="G8" s="83"/>
      <c r="H8" s="83"/>
      <c r="I8" s="83"/>
      <c r="J8" s="83"/>
      <c r="K8" s="83"/>
    </row>
    <row r="9" spans="2:13" ht="30" customHeight="1" x14ac:dyDescent="0.25">
      <c r="B9" s="237" t="s">
        <v>67</v>
      </c>
      <c r="C9" s="237"/>
      <c r="D9" s="237"/>
      <c r="E9" s="237"/>
      <c r="F9" s="237"/>
      <c r="G9" s="237"/>
      <c r="H9" s="237"/>
      <c r="I9" s="237"/>
      <c r="J9" s="237"/>
      <c r="K9" s="237"/>
    </row>
    <row r="11" spans="2:13" x14ac:dyDescent="0.25">
      <c r="B11" s="83" t="s">
        <v>58</v>
      </c>
      <c r="C11" s="83"/>
      <c r="D11" s="83"/>
      <c r="E11" s="83"/>
      <c r="F11" s="83"/>
      <c r="G11" s="83"/>
      <c r="H11" s="83"/>
      <c r="I11" s="83"/>
      <c r="J11" s="83"/>
      <c r="K11" s="83"/>
    </row>
    <row r="12" spans="2:13" ht="152.25" customHeight="1" x14ac:dyDescent="0.25">
      <c r="B12" s="237" t="s">
        <v>126</v>
      </c>
      <c r="C12" s="237"/>
      <c r="D12" s="237"/>
      <c r="E12" s="237"/>
      <c r="F12" s="237"/>
      <c r="G12" s="237"/>
      <c r="H12" s="237"/>
      <c r="I12" s="237"/>
      <c r="J12" s="237"/>
      <c r="K12" s="237"/>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6"/>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6" customWidth="1"/>
    <col min="9" max="9" width="2.85546875" style="46" customWidth="1"/>
    <col min="10" max="14" width="10" style="46" customWidth="1"/>
    <col min="15" max="15" width="3.7109375" style="64" customWidth="1"/>
    <col min="16" max="20" width="10" style="65" customWidth="1"/>
    <col min="21" max="21" width="3.7109375" style="19" customWidth="1"/>
    <col min="22" max="26" width="10" style="19" customWidth="1"/>
    <col min="27" max="27" width="2.85546875" style="19" customWidth="1"/>
    <col min="28" max="57" width="9.140625" style="19" customWidth="1"/>
    <col min="58" max="16384" width="9.140625" style="19"/>
  </cols>
  <sheetData>
    <row r="2" spans="2:27" ht="21" x14ac:dyDescent="0.25">
      <c r="B2" s="93" t="s">
        <v>41</v>
      </c>
      <c r="C2" s="94"/>
      <c r="D2" s="94"/>
      <c r="E2" s="94"/>
      <c r="F2" s="95"/>
      <c r="G2" s="95"/>
      <c r="H2" s="95"/>
      <c r="I2" s="95"/>
      <c r="J2" s="95"/>
      <c r="K2" s="95"/>
      <c r="L2" s="95"/>
      <c r="M2" s="95"/>
      <c r="N2" s="95"/>
      <c r="O2" s="95"/>
      <c r="P2" s="95"/>
      <c r="Q2" s="95"/>
      <c r="R2" s="95"/>
      <c r="S2" s="95"/>
      <c r="T2" s="95"/>
      <c r="U2" s="95"/>
      <c r="V2" s="95"/>
      <c r="W2" s="95"/>
      <c r="X2" s="95"/>
      <c r="Y2" s="95"/>
      <c r="Z2" s="95"/>
    </row>
    <row r="3" spans="2:27" ht="15" x14ac:dyDescent="0.25">
      <c r="B3" s="62" t="s">
        <v>0</v>
      </c>
      <c r="C3" s="63" t="str">
        <f>'AER Summary'!C3</f>
        <v>Clearance to Work</v>
      </c>
      <c r="D3" s="63"/>
      <c r="E3" s="63"/>
      <c r="F3" s="63"/>
      <c r="G3" s="63"/>
      <c r="H3" s="63"/>
      <c r="I3" s="63"/>
      <c r="J3" s="63"/>
      <c r="K3" s="63"/>
      <c r="L3" s="63"/>
      <c r="M3" s="63"/>
      <c r="N3" s="63"/>
      <c r="O3" s="63"/>
      <c r="P3" s="63"/>
      <c r="Q3" s="63"/>
      <c r="R3" s="63"/>
      <c r="S3" s="63"/>
      <c r="T3" s="63"/>
      <c r="U3" s="63"/>
      <c r="V3" s="63"/>
      <c r="W3" s="63"/>
      <c r="X3" s="63"/>
      <c r="Y3" s="63"/>
      <c r="Z3" s="63"/>
    </row>
    <row r="5" spans="2:27" ht="15" x14ac:dyDescent="0.25">
      <c r="B5" s="83" t="str">
        <f>"Proposed "&amp;'AER Summary'!C3&amp;" Fees &amp; Revenue"</f>
        <v>Proposed Clearance to Work Fees &amp; Revenue</v>
      </c>
      <c r="C5" s="83"/>
      <c r="D5" s="83"/>
      <c r="E5" s="83"/>
      <c r="F5" s="83"/>
      <c r="G5" s="83"/>
      <c r="H5" s="83"/>
      <c r="I5" s="83"/>
      <c r="J5" s="83"/>
      <c r="K5" s="83"/>
      <c r="L5" s="83"/>
      <c r="M5" s="83"/>
      <c r="N5" s="83"/>
      <c r="O5" s="83"/>
      <c r="P5" s="83"/>
      <c r="Q5" s="83"/>
      <c r="R5" s="83"/>
      <c r="S5" s="83"/>
      <c r="T5" s="83"/>
      <c r="U5" s="83"/>
      <c r="V5" s="83"/>
      <c r="W5" s="83"/>
      <c r="X5" s="83"/>
      <c r="Y5" s="83"/>
      <c r="Z5" s="83"/>
    </row>
    <row r="6" spans="2:27" x14ac:dyDescent="0.25">
      <c r="I6" s="78"/>
      <c r="P6" s="58"/>
      <c r="Q6" s="58"/>
      <c r="R6" s="58"/>
      <c r="S6" s="58"/>
      <c r="T6" s="58"/>
    </row>
    <row r="7" spans="2:27" x14ac:dyDescent="0.25">
      <c r="D7" s="247" t="s">
        <v>127</v>
      </c>
      <c r="E7" s="248"/>
      <c r="F7" s="248"/>
      <c r="G7" s="248"/>
      <c r="H7" s="249"/>
      <c r="I7" s="66"/>
      <c r="J7" s="64"/>
      <c r="K7" s="64"/>
      <c r="L7" s="64"/>
      <c r="M7" s="64"/>
      <c r="N7" s="64"/>
      <c r="U7" s="92"/>
      <c r="V7" s="247" t="s">
        <v>62</v>
      </c>
      <c r="W7" s="248"/>
      <c r="X7" s="248"/>
      <c r="Y7" s="248"/>
      <c r="Z7" s="249"/>
      <c r="AA7" s="92"/>
    </row>
    <row r="8" spans="2:27" x14ac:dyDescent="0.25">
      <c r="B8" s="67" t="s">
        <v>6</v>
      </c>
      <c r="D8" s="69" t="s">
        <v>13</v>
      </c>
      <c r="E8" s="70" t="s">
        <v>14</v>
      </c>
      <c r="F8" s="70" t="s">
        <v>15</v>
      </c>
      <c r="G8" s="70" t="s">
        <v>16</v>
      </c>
      <c r="H8" s="71" t="s">
        <v>17</v>
      </c>
      <c r="I8" s="68"/>
      <c r="J8" s="58"/>
      <c r="K8" s="58"/>
      <c r="L8" s="58"/>
      <c r="M8" s="58"/>
      <c r="N8" s="58"/>
      <c r="O8" s="58"/>
      <c r="U8" s="120"/>
      <c r="V8" s="69" t="s">
        <v>13</v>
      </c>
      <c r="W8" s="70" t="s">
        <v>14</v>
      </c>
      <c r="X8" s="70" t="s">
        <v>15</v>
      </c>
      <c r="Y8" s="70" t="s">
        <v>16</v>
      </c>
      <c r="Z8" s="71" t="s">
        <v>17</v>
      </c>
      <c r="AA8" s="92"/>
    </row>
    <row r="9" spans="2:27" x14ac:dyDescent="0.25">
      <c r="B9" s="158" t="s">
        <v>68</v>
      </c>
      <c r="C9" s="74"/>
      <c r="D9" s="104">
        <f>+'Input Sheet'!G233</f>
        <v>2719.9357064963906</v>
      </c>
      <c r="E9" s="105">
        <f>+'Input Sheet'!H233</f>
        <v>2838.6057395135158</v>
      </c>
      <c r="F9" s="105">
        <f>+'Input Sheet'!I233</f>
        <v>2934.7143992181063</v>
      </c>
      <c r="G9" s="105">
        <f>+'Input Sheet'!J233</f>
        <v>3038.0989816295187</v>
      </c>
      <c r="H9" s="106">
        <f>+'Input Sheet'!K233</f>
        <v>3142.7200175800426</v>
      </c>
      <c r="I9" s="72"/>
      <c r="J9" s="73"/>
      <c r="K9" s="73"/>
      <c r="L9" s="73"/>
      <c r="M9" s="73"/>
      <c r="N9" s="73"/>
      <c r="O9" s="73"/>
      <c r="U9" s="92"/>
      <c r="V9" s="167">
        <f>+D9*D17</f>
        <v>540675.91522180429</v>
      </c>
      <c r="W9" s="168">
        <f>+E9*E17</f>
        <v>564265.45395894756</v>
      </c>
      <c r="X9" s="168">
        <f>+F9*F17</f>
        <v>583370.18405326887</v>
      </c>
      <c r="Y9" s="168">
        <f>+G9*G17</f>
        <v>603921.24104392005</v>
      </c>
      <c r="Z9" s="169">
        <f>+H9*H17</f>
        <v>624718.08349460678</v>
      </c>
      <c r="AA9" s="92"/>
    </row>
    <row r="10" spans="2:27" x14ac:dyDescent="0.25">
      <c r="B10" s="159"/>
      <c r="C10" s="75"/>
      <c r="D10" s="107"/>
      <c r="E10" s="108"/>
      <c r="F10" s="108"/>
      <c r="G10" s="108"/>
      <c r="H10" s="109"/>
      <c r="I10" s="76"/>
      <c r="J10" s="73"/>
      <c r="K10" s="73"/>
      <c r="L10" s="73"/>
      <c r="M10" s="73"/>
      <c r="N10" s="73"/>
      <c r="O10" s="73"/>
      <c r="U10" s="92"/>
      <c r="V10" s="171"/>
      <c r="W10" s="172"/>
      <c r="X10" s="172"/>
      <c r="Y10" s="172"/>
      <c r="Z10" s="173"/>
      <c r="AA10" s="92"/>
    </row>
    <row r="11" spans="2:27" x14ac:dyDescent="0.25">
      <c r="C11" s="75"/>
      <c r="D11" s="75"/>
      <c r="E11" s="75"/>
      <c r="F11" s="77"/>
      <c r="G11" s="77"/>
      <c r="H11" s="77"/>
      <c r="I11" s="77"/>
      <c r="J11" s="77"/>
      <c r="K11" s="77"/>
      <c r="L11" s="77"/>
      <c r="M11" s="77"/>
      <c r="N11" s="77"/>
      <c r="P11" s="19"/>
      <c r="Q11" s="19"/>
      <c r="R11" s="19"/>
      <c r="S11" s="19"/>
      <c r="T11" s="19"/>
      <c r="U11" s="92"/>
      <c r="V11" s="174">
        <f>SUM(V9:V10)</f>
        <v>540675.91522180429</v>
      </c>
      <c r="W11" s="175">
        <f>SUM(W9:W10)</f>
        <v>564265.45395894756</v>
      </c>
      <c r="X11" s="175">
        <f>SUM(X9:X10)</f>
        <v>583370.18405326887</v>
      </c>
      <c r="Y11" s="175">
        <f>SUM(Y9:Y10)</f>
        <v>603921.24104392005</v>
      </c>
      <c r="Z11" s="176">
        <f>SUM(Z9:Z10)</f>
        <v>624718.08349460678</v>
      </c>
      <c r="AA11" s="92"/>
    </row>
    <row r="12" spans="2:27" x14ac:dyDescent="0.25">
      <c r="C12" s="118"/>
      <c r="D12" s="118"/>
      <c r="E12" s="118"/>
      <c r="F12" s="77"/>
      <c r="G12" s="77"/>
      <c r="H12" s="77"/>
      <c r="I12" s="77"/>
      <c r="J12" s="77"/>
      <c r="K12" s="77"/>
      <c r="L12" s="77"/>
      <c r="M12" s="77"/>
      <c r="N12" s="77"/>
      <c r="P12" s="119"/>
      <c r="Q12" s="119"/>
      <c r="R12" s="119"/>
      <c r="S12" s="119"/>
      <c r="T12" s="119"/>
      <c r="U12" s="92"/>
      <c r="V12" s="119"/>
      <c r="W12" s="119"/>
      <c r="X12" s="119"/>
      <c r="Y12" s="119"/>
      <c r="Z12" s="119"/>
      <c r="AA12" s="92"/>
    </row>
    <row r="13" spans="2:27" ht="15" x14ac:dyDescent="0.25">
      <c r="B13" s="83" t="s">
        <v>61</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spans="2:27" x14ac:dyDescent="0.25">
      <c r="I14" s="78"/>
      <c r="P14" s="113"/>
      <c r="Q14" s="113"/>
      <c r="R14" s="113"/>
      <c r="S14" s="113"/>
      <c r="T14" s="113"/>
    </row>
    <row r="15" spans="2:27" s="64" customFormat="1" x14ac:dyDescent="0.2">
      <c r="C15" s="19"/>
      <c r="D15" s="244" t="s">
        <v>50</v>
      </c>
      <c r="E15" s="245"/>
      <c r="F15" s="245"/>
      <c r="G15" s="245"/>
      <c r="H15" s="246"/>
      <c r="J15" s="250" t="s">
        <v>43</v>
      </c>
      <c r="K15" s="251"/>
      <c r="L15" s="251"/>
      <c r="M15" s="251"/>
      <c r="N15" s="252"/>
      <c r="P15" s="241" t="s">
        <v>42</v>
      </c>
      <c r="Q15" s="242"/>
      <c r="R15" s="242"/>
      <c r="S15" s="242"/>
      <c r="T15" s="243"/>
      <c r="V15" s="241" t="s">
        <v>33</v>
      </c>
      <c r="W15" s="242"/>
      <c r="X15" s="242"/>
      <c r="Y15" s="242"/>
      <c r="Z15" s="243"/>
    </row>
    <row r="16" spans="2:27" s="64" customFormat="1" x14ac:dyDescent="0.25">
      <c r="B16" s="67" t="s">
        <v>6</v>
      </c>
      <c r="C16" s="19"/>
      <c r="D16" s="69" t="s">
        <v>13</v>
      </c>
      <c r="E16" s="70" t="s">
        <v>14</v>
      </c>
      <c r="F16" s="70" t="s">
        <v>15</v>
      </c>
      <c r="G16" s="70" t="s">
        <v>16</v>
      </c>
      <c r="H16" s="71" t="s">
        <v>17</v>
      </c>
      <c r="J16" s="69" t="s">
        <v>13</v>
      </c>
      <c r="K16" s="70" t="s">
        <v>14</v>
      </c>
      <c r="L16" s="70" t="s">
        <v>15</v>
      </c>
      <c r="M16" s="70" t="s">
        <v>16</v>
      </c>
      <c r="N16" s="71" t="s">
        <v>17</v>
      </c>
      <c r="O16" s="58"/>
      <c r="P16" s="69" t="s">
        <v>13</v>
      </c>
      <c r="Q16" s="70" t="s">
        <v>14</v>
      </c>
      <c r="R16" s="70" t="s">
        <v>15</v>
      </c>
      <c r="S16" s="70" t="s">
        <v>16</v>
      </c>
      <c r="T16" s="71" t="s">
        <v>17</v>
      </c>
      <c r="U16" s="58"/>
      <c r="V16" s="88" t="s">
        <v>13</v>
      </c>
      <c r="W16" s="89" t="s">
        <v>14</v>
      </c>
      <c r="X16" s="89" t="s">
        <v>15</v>
      </c>
      <c r="Y16" s="89" t="s">
        <v>16</v>
      </c>
      <c r="Z16" s="90" t="s">
        <v>17</v>
      </c>
    </row>
    <row r="17" spans="2:26" s="64" customFormat="1" x14ac:dyDescent="0.25">
      <c r="B17" s="158" t="s">
        <v>68</v>
      </c>
      <c r="C17" s="55"/>
      <c r="D17" s="151">
        <f>+'Input Sheet'!G225</f>
        <v>198.78260869565219</v>
      </c>
      <c r="E17" s="153">
        <f>+'Input Sheet'!H225</f>
        <v>198.78260869565219</v>
      </c>
      <c r="F17" s="153">
        <f>+'Input Sheet'!I225</f>
        <v>198.78260869565219</v>
      </c>
      <c r="G17" s="153">
        <f>+'Input Sheet'!J225</f>
        <v>198.78260869565219</v>
      </c>
      <c r="H17" s="160">
        <f>+'Input Sheet'!K225</f>
        <v>198.78260869565219</v>
      </c>
      <c r="J17" s="167">
        <f>+D17*'Input Sheet'!G232</f>
        <v>238720.12782659323</v>
      </c>
      <c r="K17" s="168">
        <f>+E17*'Input Sheet'!H232</f>
        <v>249135.42013786823</v>
      </c>
      <c r="L17" s="168">
        <f>+F17*'Input Sheet'!I232</f>
        <v>257570.57229059163</v>
      </c>
      <c r="M17" s="168">
        <f>+G17*'Input Sheet'!J232</f>
        <v>266644.30909606273</v>
      </c>
      <c r="N17" s="169">
        <f>+H17*'Input Sheet'!K232</f>
        <v>275826.56550595071</v>
      </c>
      <c r="O17" s="170"/>
      <c r="P17" s="167">
        <f>+J17*('Input Sheet'!G$242-1)</f>
        <v>280126.69581190916</v>
      </c>
      <c r="Q17" s="168">
        <f>+K17*('Input Sheet'!H$242-1)</f>
        <v>313911.49641182035</v>
      </c>
      <c r="R17" s="168">
        <f>+L17*('Input Sheet'!I$242-1)</f>
        <v>327383.05721881718</v>
      </c>
      <c r="S17" s="168">
        <f>+M17*('Input Sheet'!J$242-1)</f>
        <v>345937.95889690751</v>
      </c>
      <c r="T17" s="169">
        <f>+N17*('Input Sheet'!K$242-1)</f>
        <v>364807.83164583461</v>
      </c>
      <c r="U17" s="170"/>
      <c r="V17" s="167">
        <f>+J17+P17</f>
        <v>518846.82363850239</v>
      </c>
      <c r="W17" s="168">
        <f t="shared" ref="W17" si="0">+K17+Q17</f>
        <v>563046.91654968855</v>
      </c>
      <c r="X17" s="168">
        <f t="shared" ref="X17" si="1">+L17+R17</f>
        <v>584953.62950940884</v>
      </c>
      <c r="Y17" s="168">
        <f t="shared" ref="Y17" si="2">+M17+S17</f>
        <v>612582.2679929703</v>
      </c>
      <c r="Z17" s="169">
        <f t="shared" ref="Z17" si="3">+N17+T17</f>
        <v>640634.39715178532</v>
      </c>
    </row>
    <row r="18" spans="2:26" s="64" customFormat="1" x14ac:dyDescent="0.25">
      <c r="B18" s="159"/>
      <c r="C18" s="55"/>
      <c r="D18" s="161"/>
      <c r="E18" s="162"/>
      <c r="F18" s="162"/>
      <c r="G18" s="162"/>
      <c r="H18" s="163"/>
      <c r="J18" s="171"/>
      <c r="K18" s="172"/>
      <c r="L18" s="172"/>
      <c r="M18" s="172"/>
      <c r="N18" s="173"/>
      <c r="O18" s="170"/>
      <c r="P18" s="171"/>
      <c r="Q18" s="172"/>
      <c r="R18" s="172"/>
      <c r="S18" s="172"/>
      <c r="T18" s="173"/>
      <c r="U18" s="170"/>
      <c r="V18" s="171"/>
      <c r="W18" s="172"/>
      <c r="X18" s="172"/>
      <c r="Y18" s="172"/>
      <c r="Z18" s="173"/>
    </row>
    <row r="19" spans="2:26" s="64" customFormat="1" x14ac:dyDescent="0.25">
      <c r="C19" s="19"/>
      <c r="D19" s="164">
        <f>SUM(D17:D18)</f>
        <v>198.78260869565219</v>
      </c>
      <c r="E19" s="165">
        <f>SUM(E17:E18)</f>
        <v>198.78260869565219</v>
      </c>
      <c r="F19" s="165">
        <f>SUM(F17:F18)</f>
        <v>198.78260869565219</v>
      </c>
      <c r="G19" s="165">
        <f>SUM(G17:G18)</f>
        <v>198.78260869565219</v>
      </c>
      <c r="H19" s="166">
        <f>SUM(H17:H18)</f>
        <v>198.78260869565219</v>
      </c>
      <c r="J19" s="174">
        <f>SUM(J17:J18)</f>
        <v>238720.12782659323</v>
      </c>
      <c r="K19" s="175">
        <f>SUM(K17:K18)</f>
        <v>249135.42013786823</v>
      </c>
      <c r="L19" s="175">
        <f>SUM(L17:L18)</f>
        <v>257570.57229059163</v>
      </c>
      <c r="M19" s="175">
        <f>SUM(M17:M18)</f>
        <v>266644.30909606273</v>
      </c>
      <c r="N19" s="176">
        <f>SUM(N17:N18)</f>
        <v>275826.56550595071</v>
      </c>
      <c r="O19" s="170"/>
      <c r="P19" s="177">
        <f>SUM(P17:P18)</f>
        <v>280126.69581190916</v>
      </c>
      <c r="Q19" s="178">
        <f>SUM(Q17:Q18)</f>
        <v>313911.49641182035</v>
      </c>
      <c r="R19" s="178">
        <f>SUM(R17:R18)</f>
        <v>327383.05721881718</v>
      </c>
      <c r="S19" s="178">
        <f>SUM(S17:S18)</f>
        <v>345937.95889690751</v>
      </c>
      <c r="T19" s="179">
        <f>SUM(T17:T18)</f>
        <v>364807.83164583461</v>
      </c>
      <c r="U19" s="170"/>
      <c r="V19" s="177">
        <f>SUM(V17:V18)</f>
        <v>518846.82363850239</v>
      </c>
      <c r="W19" s="178">
        <f>SUM(W17:W18)</f>
        <v>563046.91654968855</v>
      </c>
      <c r="X19" s="178">
        <f>SUM(X17:X18)</f>
        <v>584953.62950940884</v>
      </c>
      <c r="Y19" s="178">
        <f>SUM(Y17:Y18)</f>
        <v>612582.2679929703</v>
      </c>
      <c r="Z19" s="179">
        <f>SUM(Z17:Z18)</f>
        <v>640634.39715178532</v>
      </c>
    </row>
    <row r="20" spans="2:26" s="64" customFormat="1" x14ac:dyDescent="0.25">
      <c r="J20" s="170"/>
      <c r="K20" s="170"/>
      <c r="L20" s="170"/>
      <c r="M20" s="170"/>
      <c r="N20" s="170"/>
      <c r="O20" s="170"/>
      <c r="P20" s="170"/>
      <c r="Q20" s="170"/>
      <c r="R20" s="170"/>
      <c r="S20" s="170"/>
      <c r="T20" s="170"/>
      <c r="U20" s="170"/>
      <c r="V20" s="170"/>
      <c r="W20" s="170"/>
      <c r="X20" s="170"/>
      <c r="Y20" s="170"/>
      <c r="Z20" s="170"/>
    </row>
    <row r="21" spans="2:26" s="64" customFormat="1" x14ac:dyDescent="0.25">
      <c r="P21" s="58"/>
      <c r="Q21" s="58"/>
      <c r="R21" s="58"/>
      <c r="S21" s="58"/>
      <c r="T21" s="58"/>
    </row>
    <row r="22" spans="2:26" x14ac:dyDescent="0.25">
      <c r="V22" s="122"/>
      <c r="W22" s="122"/>
      <c r="X22" s="122"/>
      <c r="Y22" s="122"/>
      <c r="Z22" s="122"/>
    </row>
    <row r="23" spans="2:26" x14ac:dyDescent="0.25">
      <c r="Z23" s="122"/>
    </row>
    <row r="24" spans="2:26" x14ac:dyDescent="0.25">
      <c r="Z24" s="122"/>
    </row>
    <row r="25" spans="2:26" x14ac:dyDescent="0.25">
      <c r="Z25" s="122"/>
    </row>
    <row r="26" spans="2:26" x14ac:dyDescent="0.25">
      <c r="Z26" s="122"/>
    </row>
  </sheetData>
  <mergeCells count="6">
    <mergeCell ref="V15:Z15"/>
    <mergeCell ref="D15:H15"/>
    <mergeCell ref="D7:H7"/>
    <mergeCell ref="V7:Z7"/>
    <mergeCell ref="J15:N15"/>
    <mergeCell ref="P15:T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2015-01-04T23:46:42Z</dcterms:modified>
</cp:coreProperties>
</file>