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4"/>
  </bookViews>
  <sheets>
    <sheet name="Input Documents --&gt;" sheetId="16" r:id="rId1"/>
    <sheet name="Input Sheet" sheetId="13" r:id="rId2"/>
    <sheet name="Unit Rates" sheetId="17" r:id="rId3"/>
    <sheet name="Methodology Statements --&gt;" sheetId="15" r:id="rId4"/>
    <sheet name="AER Summary" sheetId="8" r:id="rId5"/>
    <sheet name="Service Description" sheetId="9" r:id="rId6"/>
    <sheet name="Fee Breakdown" sheetId="11" r:id="rId7"/>
  </sheets>
  <definedNames>
    <definedName name="_xlnm.Print_Area" localSheetId="4">'AER Summary'!$A:$I</definedName>
    <definedName name="_xlnm.Print_Area" localSheetId="6">'Fee Breakdown'!$A$1:$AE$80</definedName>
    <definedName name="_xlnm.Print_Area" localSheetId="2">'Unit Rates'!$B$2:$O$357</definedName>
    <definedName name="TM1REBUILDOPTION">1</definedName>
  </definedNames>
  <calcPr calcId="145621" calcMode="manual" concurrentCalc="0"/>
</workbook>
</file>

<file path=xl/calcChain.xml><?xml version="1.0" encoding="utf-8"?>
<calcChain xmlns="http://schemas.openxmlformats.org/spreadsheetml/2006/main">
  <c r="K878" i="13" l="1"/>
  <c r="K836" i="13"/>
  <c r="R47" i="11"/>
  <c r="K869" i="13"/>
  <c r="X47" i="11"/>
  <c r="AD47" i="11"/>
  <c r="K837" i="13"/>
  <c r="R48" i="11"/>
  <c r="X48" i="11"/>
  <c r="AD48" i="11"/>
  <c r="K838" i="13"/>
  <c r="R49" i="11"/>
  <c r="X49" i="11"/>
  <c r="AD49" i="11"/>
  <c r="K839" i="13"/>
  <c r="R50" i="11"/>
  <c r="X50" i="11"/>
  <c r="AD50" i="11"/>
  <c r="K840" i="13"/>
  <c r="R51" i="11"/>
  <c r="X51" i="11"/>
  <c r="AD51" i="11"/>
  <c r="K841" i="13"/>
  <c r="R52" i="11"/>
  <c r="X52" i="11"/>
  <c r="AD52" i="11"/>
  <c r="K842" i="13"/>
  <c r="R53" i="11"/>
  <c r="X53" i="11"/>
  <c r="AD53" i="11"/>
  <c r="K843" i="13"/>
  <c r="R54" i="11"/>
  <c r="X54" i="11"/>
  <c r="AD54" i="11"/>
  <c r="K844" i="13"/>
  <c r="R55" i="11"/>
  <c r="X55" i="11"/>
  <c r="AD55" i="11"/>
  <c r="K845" i="13"/>
  <c r="R56" i="11"/>
  <c r="X56" i="11"/>
  <c r="AD56" i="11"/>
  <c r="K846" i="13"/>
  <c r="R57" i="11"/>
  <c r="X57" i="11"/>
  <c r="AD57" i="11"/>
  <c r="K847" i="13"/>
  <c r="R58" i="11"/>
  <c r="X58" i="11"/>
  <c r="AD58" i="11"/>
  <c r="K848" i="13"/>
  <c r="R61" i="11"/>
  <c r="X61" i="11"/>
  <c r="AD61" i="11"/>
  <c r="K849" i="13"/>
  <c r="R62" i="11"/>
  <c r="X62" i="11"/>
  <c r="AD62" i="11"/>
  <c r="K850" i="13"/>
  <c r="R63" i="11"/>
  <c r="X63" i="11"/>
  <c r="AD63" i="11"/>
  <c r="K851" i="13"/>
  <c r="R64" i="11"/>
  <c r="X64" i="11"/>
  <c r="AD64" i="11"/>
  <c r="K852" i="13"/>
  <c r="R65" i="11"/>
  <c r="X65" i="11"/>
  <c r="AD65" i="11"/>
  <c r="K853" i="13"/>
  <c r="R66" i="11"/>
  <c r="X66" i="11"/>
  <c r="AD66" i="11"/>
  <c r="K854" i="13"/>
  <c r="R67" i="11"/>
  <c r="X67" i="11"/>
  <c r="AD67" i="11"/>
  <c r="K855" i="13"/>
  <c r="R68" i="11"/>
  <c r="X68" i="11"/>
  <c r="AD68" i="11"/>
  <c r="K856" i="13"/>
  <c r="R69" i="11"/>
  <c r="X69" i="11"/>
  <c r="AD69" i="11"/>
  <c r="K857" i="13"/>
  <c r="R70" i="11"/>
  <c r="X70" i="11"/>
  <c r="AD70" i="11"/>
  <c r="K858" i="13"/>
  <c r="R71" i="11"/>
  <c r="X71" i="11"/>
  <c r="AD71" i="11"/>
  <c r="K859" i="13"/>
  <c r="R74" i="11"/>
  <c r="X74" i="11"/>
  <c r="AD74" i="11"/>
  <c r="K860" i="13"/>
  <c r="R75" i="11"/>
  <c r="X75" i="11"/>
  <c r="AD75" i="11"/>
  <c r="AD77" i="11"/>
  <c r="J878" i="13"/>
  <c r="J836" i="13"/>
  <c r="Q47" i="11"/>
  <c r="J869" i="13"/>
  <c r="W47" i="11"/>
  <c r="AC47" i="11"/>
  <c r="J837" i="13"/>
  <c r="Q48" i="11"/>
  <c r="W48" i="11"/>
  <c r="AC48" i="11"/>
  <c r="J838" i="13"/>
  <c r="Q49" i="11"/>
  <c r="W49" i="11"/>
  <c r="AC49" i="11"/>
  <c r="J839" i="13"/>
  <c r="Q50" i="11"/>
  <c r="W50" i="11"/>
  <c r="AC50" i="11"/>
  <c r="J840" i="13"/>
  <c r="Q51" i="11"/>
  <c r="W51" i="11"/>
  <c r="AC51" i="11"/>
  <c r="J841" i="13"/>
  <c r="Q52" i="11"/>
  <c r="W52" i="11"/>
  <c r="AC52" i="11"/>
  <c r="J842" i="13"/>
  <c r="Q53" i="11"/>
  <c r="W53" i="11"/>
  <c r="AC53" i="11"/>
  <c r="J843" i="13"/>
  <c r="Q54" i="11"/>
  <c r="W54" i="11"/>
  <c r="AC54" i="11"/>
  <c r="J844" i="13"/>
  <c r="Q55" i="11"/>
  <c r="W55" i="11"/>
  <c r="AC55" i="11"/>
  <c r="J845" i="13"/>
  <c r="Q56" i="11"/>
  <c r="W56" i="11"/>
  <c r="AC56" i="11"/>
  <c r="J846" i="13"/>
  <c r="Q57" i="11"/>
  <c r="W57" i="11"/>
  <c r="AC57" i="11"/>
  <c r="J847" i="13"/>
  <c r="Q58" i="11"/>
  <c r="W58" i="11"/>
  <c r="AC58" i="11"/>
  <c r="J848" i="13"/>
  <c r="Q61" i="11"/>
  <c r="W61" i="11"/>
  <c r="AC61" i="11"/>
  <c r="J849" i="13"/>
  <c r="Q62" i="11"/>
  <c r="W62" i="11"/>
  <c r="AC62" i="11"/>
  <c r="J850" i="13"/>
  <c r="Q63" i="11"/>
  <c r="W63" i="11"/>
  <c r="AC63" i="11"/>
  <c r="J851" i="13"/>
  <c r="Q64" i="11"/>
  <c r="W64" i="11"/>
  <c r="AC64" i="11"/>
  <c r="J852" i="13"/>
  <c r="Q65" i="11"/>
  <c r="W65" i="11"/>
  <c r="AC65" i="11"/>
  <c r="J853" i="13"/>
  <c r="Q66" i="11"/>
  <c r="W66" i="11"/>
  <c r="AC66" i="11"/>
  <c r="J854" i="13"/>
  <c r="Q67" i="11"/>
  <c r="W67" i="11"/>
  <c r="AC67" i="11"/>
  <c r="J855" i="13"/>
  <c r="Q68" i="11"/>
  <c r="W68" i="11"/>
  <c r="AC68" i="11"/>
  <c r="J856" i="13"/>
  <c r="Q69" i="11"/>
  <c r="W69" i="11"/>
  <c r="AC69" i="11"/>
  <c r="J857" i="13"/>
  <c r="Q70" i="11"/>
  <c r="W70" i="11"/>
  <c r="AC70" i="11"/>
  <c r="J858" i="13"/>
  <c r="Q71" i="11"/>
  <c r="W71" i="11"/>
  <c r="AC71" i="11"/>
  <c r="J859" i="13"/>
  <c r="Q74" i="11"/>
  <c r="W74" i="11"/>
  <c r="AC74" i="11"/>
  <c r="J860" i="13"/>
  <c r="Q75" i="11"/>
  <c r="W75" i="11"/>
  <c r="AC75" i="11"/>
  <c r="AC77" i="11"/>
  <c r="I878" i="13"/>
  <c r="I836" i="13"/>
  <c r="P47" i="11"/>
  <c r="I869" i="13"/>
  <c r="V47" i="11"/>
  <c r="AB47" i="11"/>
  <c r="I837" i="13"/>
  <c r="P48" i="11"/>
  <c r="V48" i="11"/>
  <c r="AB48" i="11"/>
  <c r="I838" i="13"/>
  <c r="P49" i="11"/>
  <c r="V49" i="11"/>
  <c r="AB49" i="11"/>
  <c r="I839" i="13"/>
  <c r="P50" i="11"/>
  <c r="V50" i="11"/>
  <c r="AB50" i="11"/>
  <c r="I840" i="13"/>
  <c r="P51" i="11"/>
  <c r="V51" i="11"/>
  <c r="AB51" i="11"/>
  <c r="I841" i="13"/>
  <c r="P52" i="11"/>
  <c r="V52" i="11"/>
  <c r="AB52" i="11"/>
  <c r="I842" i="13"/>
  <c r="P53" i="11"/>
  <c r="V53" i="11"/>
  <c r="AB53" i="11"/>
  <c r="I843" i="13"/>
  <c r="P54" i="11"/>
  <c r="V54" i="11"/>
  <c r="AB54" i="11"/>
  <c r="I844" i="13"/>
  <c r="P55" i="11"/>
  <c r="V55" i="11"/>
  <c r="AB55" i="11"/>
  <c r="I845" i="13"/>
  <c r="P56" i="11"/>
  <c r="V56" i="11"/>
  <c r="AB56" i="11"/>
  <c r="I846" i="13"/>
  <c r="P57" i="11"/>
  <c r="V57" i="11"/>
  <c r="AB57" i="11"/>
  <c r="I847" i="13"/>
  <c r="P58" i="11"/>
  <c r="V58" i="11"/>
  <c r="AB58" i="11"/>
  <c r="I848" i="13"/>
  <c r="P61" i="11"/>
  <c r="V61" i="11"/>
  <c r="AB61" i="11"/>
  <c r="I849" i="13"/>
  <c r="P62" i="11"/>
  <c r="V62" i="11"/>
  <c r="AB62" i="11"/>
  <c r="I850" i="13"/>
  <c r="P63" i="11"/>
  <c r="V63" i="11"/>
  <c r="AB63" i="11"/>
  <c r="I851" i="13"/>
  <c r="P64" i="11"/>
  <c r="V64" i="11"/>
  <c r="AB64" i="11"/>
  <c r="I852" i="13"/>
  <c r="P65" i="11"/>
  <c r="V65" i="11"/>
  <c r="AB65" i="11"/>
  <c r="I853" i="13"/>
  <c r="P66" i="11"/>
  <c r="V66" i="11"/>
  <c r="AB66" i="11"/>
  <c r="I854" i="13"/>
  <c r="P67" i="11"/>
  <c r="V67" i="11"/>
  <c r="AB67" i="11"/>
  <c r="I855" i="13"/>
  <c r="P68" i="11"/>
  <c r="V68" i="11"/>
  <c r="AB68" i="11"/>
  <c r="I856" i="13"/>
  <c r="P69" i="11"/>
  <c r="V69" i="11"/>
  <c r="AB69" i="11"/>
  <c r="I857" i="13"/>
  <c r="P70" i="11"/>
  <c r="V70" i="11"/>
  <c r="AB70" i="11"/>
  <c r="I858" i="13"/>
  <c r="P71" i="11"/>
  <c r="V71" i="11"/>
  <c r="AB71" i="11"/>
  <c r="I859" i="13"/>
  <c r="P74" i="11"/>
  <c r="V74" i="11"/>
  <c r="AB74" i="11"/>
  <c r="I860" i="13"/>
  <c r="P75" i="11"/>
  <c r="V75" i="11"/>
  <c r="AB75" i="11"/>
  <c r="AB77" i="11"/>
  <c r="H878" i="13"/>
  <c r="H836" i="13"/>
  <c r="O47" i="11"/>
  <c r="H869" i="13"/>
  <c r="U47" i="11"/>
  <c r="AA47" i="11"/>
  <c r="H837" i="13"/>
  <c r="O48" i="11"/>
  <c r="U48" i="11"/>
  <c r="AA48" i="11"/>
  <c r="H838" i="13"/>
  <c r="O49" i="11"/>
  <c r="U49" i="11"/>
  <c r="AA49" i="11"/>
  <c r="H839" i="13"/>
  <c r="O50" i="11"/>
  <c r="U50" i="11"/>
  <c r="AA50" i="11"/>
  <c r="H840" i="13"/>
  <c r="O51" i="11"/>
  <c r="U51" i="11"/>
  <c r="AA51" i="11"/>
  <c r="H841" i="13"/>
  <c r="O52" i="11"/>
  <c r="U52" i="11"/>
  <c r="AA52" i="11"/>
  <c r="H842" i="13"/>
  <c r="O53" i="11"/>
  <c r="U53" i="11"/>
  <c r="AA53" i="11"/>
  <c r="H843" i="13"/>
  <c r="O54" i="11"/>
  <c r="U54" i="11"/>
  <c r="AA54" i="11"/>
  <c r="H844" i="13"/>
  <c r="O55" i="11"/>
  <c r="U55" i="11"/>
  <c r="AA55" i="11"/>
  <c r="H845" i="13"/>
  <c r="O56" i="11"/>
  <c r="U56" i="11"/>
  <c r="AA56" i="11"/>
  <c r="H846" i="13"/>
  <c r="O57" i="11"/>
  <c r="U57" i="11"/>
  <c r="AA57" i="11"/>
  <c r="H847" i="13"/>
  <c r="O58" i="11"/>
  <c r="U58" i="11"/>
  <c r="AA58" i="11"/>
  <c r="H848" i="13"/>
  <c r="O61" i="11"/>
  <c r="U61" i="11"/>
  <c r="AA61" i="11"/>
  <c r="H849" i="13"/>
  <c r="O62" i="11"/>
  <c r="U62" i="11"/>
  <c r="AA62" i="11"/>
  <c r="H850" i="13"/>
  <c r="O63" i="11"/>
  <c r="U63" i="11"/>
  <c r="AA63" i="11"/>
  <c r="H851" i="13"/>
  <c r="O64" i="11"/>
  <c r="U64" i="11"/>
  <c r="AA64" i="11"/>
  <c r="H852" i="13"/>
  <c r="O65" i="11"/>
  <c r="U65" i="11"/>
  <c r="AA65" i="11"/>
  <c r="H853" i="13"/>
  <c r="O66" i="11"/>
  <c r="U66" i="11"/>
  <c r="AA66" i="11"/>
  <c r="H854" i="13"/>
  <c r="O67" i="11"/>
  <c r="U67" i="11"/>
  <c r="AA67" i="11"/>
  <c r="H855" i="13"/>
  <c r="O68" i="11"/>
  <c r="U68" i="11"/>
  <c r="AA68" i="11"/>
  <c r="H856" i="13"/>
  <c r="O69" i="11"/>
  <c r="U69" i="11"/>
  <c r="AA69" i="11"/>
  <c r="H857" i="13"/>
  <c r="O70" i="11"/>
  <c r="U70" i="11"/>
  <c r="AA70" i="11"/>
  <c r="H858" i="13"/>
  <c r="O71" i="11"/>
  <c r="U71" i="11"/>
  <c r="AA71" i="11"/>
  <c r="H859" i="13"/>
  <c r="O74" i="11"/>
  <c r="U74" i="11"/>
  <c r="AA74" i="11"/>
  <c r="H860" i="13"/>
  <c r="O75" i="11"/>
  <c r="U75" i="11"/>
  <c r="AA75" i="11"/>
  <c r="AA77" i="11"/>
  <c r="G878" i="13"/>
  <c r="G836" i="13"/>
  <c r="N47" i="11"/>
  <c r="G869" i="13"/>
  <c r="T47" i="11"/>
  <c r="Z47" i="11"/>
  <c r="G837" i="13"/>
  <c r="N48" i="11"/>
  <c r="T48" i="11"/>
  <c r="Z48" i="11"/>
  <c r="G838" i="13"/>
  <c r="N49" i="11"/>
  <c r="T49" i="11"/>
  <c r="Z49" i="11"/>
  <c r="G839" i="13"/>
  <c r="N50" i="11"/>
  <c r="T50" i="11"/>
  <c r="Z50" i="11"/>
  <c r="G840" i="13"/>
  <c r="N51" i="11"/>
  <c r="T51" i="11"/>
  <c r="Z51" i="11"/>
  <c r="G841" i="13"/>
  <c r="N52" i="11"/>
  <c r="T52" i="11"/>
  <c r="Z52" i="11"/>
  <c r="G842" i="13"/>
  <c r="N53" i="11"/>
  <c r="T53" i="11"/>
  <c r="Z53" i="11"/>
  <c r="G843" i="13"/>
  <c r="N54" i="11"/>
  <c r="T54" i="11"/>
  <c r="Z54" i="11"/>
  <c r="G844" i="13"/>
  <c r="N55" i="11"/>
  <c r="T55" i="11"/>
  <c r="Z55" i="11"/>
  <c r="G845" i="13"/>
  <c r="N56" i="11"/>
  <c r="T56" i="11"/>
  <c r="Z56" i="11"/>
  <c r="G846" i="13"/>
  <c r="N57" i="11"/>
  <c r="T57" i="11"/>
  <c r="Z57" i="11"/>
  <c r="G847" i="13"/>
  <c r="N58" i="11"/>
  <c r="T58" i="11"/>
  <c r="Z58" i="11"/>
  <c r="G848" i="13"/>
  <c r="N61" i="11"/>
  <c r="T61" i="11"/>
  <c r="Z61" i="11"/>
  <c r="G849" i="13"/>
  <c r="N62" i="11"/>
  <c r="T62" i="11"/>
  <c r="Z62" i="11"/>
  <c r="G850" i="13"/>
  <c r="N63" i="11"/>
  <c r="T63" i="11"/>
  <c r="Z63" i="11"/>
  <c r="G851" i="13"/>
  <c r="N64" i="11"/>
  <c r="T64" i="11"/>
  <c r="Z64" i="11"/>
  <c r="G852" i="13"/>
  <c r="N65" i="11"/>
  <c r="T65" i="11"/>
  <c r="Z65" i="11"/>
  <c r="G853" i="13"/>
  <c r="N66" i="11"/>
  <c r="T66" i="11"/>
  <c r="Z66" i="11"/>
  <c r="G854" i="13"/>
  <c r="N67" i="11"/>
  <c r="T67" i="11"/>
  <c r="Z67" i="11"/>
  <c r="G855" i="13"/>
  <c r="N68" i="11"/>
  <c r="T68" i="11"/>
  <c r="Z68" i="11"/>
  <c r="G856" i="13"/>
  <c r="N69" i="11"/>
  <c r="T69" i="11"/>
  <c r="Z69" i="11"/>
  <c r="G857" i="13"/>
  <c r="N70" i="11"/>
  <c r="T70" i="11"/>
  <c r="Z70" i="11"/>
  <c r="G858" i="13"/>
  <c r="N71" i="11"/>
  <c r="T71" i="11"/>
  <c r="Z71" i="11"/>
  <c r="G859" i="13"/>
  <c r="N74" i="11"/>
  <c r="T74" i="11"/>
  <c r="Z74" i="11"/>
  <c r="G860" i="13"/>
  <c r="N75" i="11"/>
  <c r="T75" i="11"/>
  <c r="Z75" i="11"/>
  <c r="Z77" i="11"/>
  <c r="X77" i="11"/>
  <c r="W77" i="11"/>
  <c r="V77" i="11"/>
  <c r="U77" i="11"/>
  <c r="T77" i="11"/>
  <c r="R77" i="11"/>
  <c r="Q77" i="11"/>
  <c r="P77" i="11"/>
  <c r="O77" i="11"/>
  <c r="N77" i="11"/>
  <c r="E38" i="11"/>
  <c r="K38" i="13"/>
  <c r="F38" i="11"/>
  <c r="K37" i="13"/>
  <c r="F37" i="11"/>
  <c r="E37" i="11"/>
  <c r="E25" i="11"/>
  <c r="K25" i="13"/>
  <c r="F25" i="11"/>
  <c r="E26" i="11"/>
  <c r="K26" i="13"/>
  <c r="F26" i="11"/>
  <c r="E27" i="11"/>
  <c r="K27" i="13"/>
  <c r="F27" i="11"/>
  <c r="E28" i="11"/>
  <c r="K28" i="13"/>
  <c r="F28" i="11"/>
  <c r="E29" i="11"/>
  <c r="K29" i="13"/>
  <c r="F29" i="11"/>
  <c r="E30" i="11"/>
  <c r="K30" i="13"/>
  <c r="F30" i="11"/>
  <c r="E31" i="11"/>
  <c r="K31" i="13"/>
  <c r="F31" i="11"/>
  <c r="E32" i="11"/>
  <c r="K32" i="13"/>
  <c r="F32" i="11"/>
  <c r="E33" i="11"/>
  <c r="K33" i="13"/>
  <c r="F33" i="11"/>
  <c r="E34" i="11"/>
  <c r="K34" i="13"/>
  <c r="F34" i="11"/>
  <c r="K24" i="13"/>
  <c r="F24" i="11"/>
  <c r="E24" i="11"/>
  <c r="E11" i="11"/>
  <c r="K11" i="13"/>
  <c r="F11" i="11"/>
  <c r="E12" i="11"/>
  <c r="K12" i="13"/>
  <c r="F12" i="11"/>
  <c r="E13" i="11"/>
  <c r="K13" i="13"/>
  <c r="F13" i="11"/>
  <c r="E14" i="11"/>
  <c r="K14" i="13"/>
  <c r="F14" i="11"/>
  <c r="E15" i="11"/>
  <c r="K15" i="13"/>
  <c r="F15" i="11"/>
  <c r="E16" i="11"/>
  <c r="K16" i="13"/>
  <c r="F16" i="11"/>
  <c r="E17" i="11"/>
  <c r="K17" i="13"/>
  <c r="F17" i="11"/>
  <c r="E18" i="11"/>
  <c r="K18" i="13"/>
  <c r="F18" i="11"/>
  <c r="E19" i="11"/>
  <c r="K19" i="13"/>
  <c r="F19" i="11"/>
  <c r="E20" i="11"/>
  <c r="K20" i="13"/>
  <c r="F20" i="11"/>
  <c r="E21" i="11"/>
  <c r="K21" i="13"/>
  <c r="F21" i="11"/>
  <c r="K10" i="13"/>
  <c r="F10" i="11"/>
  <c r="E10" i="11"/>
  <c r="B3" i="17"/>
  <c r="L340" i="17"/>
  <c r="I354" i="17"/>
  <c r="I355" i="17"/>
  <c r="I356" i="17"/>
  <c r="I357" i="17"/>
  <c r="I358" i="17"/>
  <c r="K871" i="13"/>
  <c r="J354" i="17"/>
  <c r="K354" i="17"/>
  <c r="J355" i="17"/>
  <c r="K355" i="17"/>
  <c r="J356" i="17"/>
  <c r="K356" i="17"/>
  <c r="J357" i="17"/>
  <c r="K357" i="17"/>
  <c r="K358" i="17"/>
  <c r="E36" i="17"/>
  <c r="F75" i="11"/>
  <c r="L75" i="11"/>
  <c r="K75" i="11"/>
  <c r="J75" i="11"/>
  <c r="I75" i="11"/>
  <c r="H75" i="11"/>
  <c r="F860" i="13"/>
  <c r="I345" i="17"/>
  <c r="I346" i="17"/>
  <c r="I347" i="17"/>
  <c r="I348" i="17"/>
  <c r="I349" i="17"/>
  <c r="I350" i="17"/>
  <c r="I351" i="17"/>
  <c r="E35" i="17"/>
  <c r="J81" i="13"/>
  <c r="F74" i="11"/>
  <c r="L74" i="11"/>
  <c r="K74" i="11"/>
  <c r="J74" i="11"/>
  <c r="I74" i="11"/>
  <c r="H74" i="11"/>
  <c r="F859" i="13"/>
  <c r="H713" i="13"/>
  <c r="E333" i="17"/>
  <c r="H333" i="17"/>
  <c r="M333" i="17"/>
  <c r="H160" i="13"/>
  <c r="E334" i="17"/>
  <c r="H334" i="17"/>
  <c r="M334" i="17"/>
  <c r="H139" i="13"/>
  <c r="E335" i="17"/>
  <c r="H335" i="17"/>
  <c r="M335" i="17"/>
  <c r="H691" i="13"/>
  <c r="E336" i="17"/>
  <c r="H336" i="17"/>
  <c r="M336" i="17"/>
  <c r="H805" i="13"/>
  <c r="E337" i="17"/>
  <c r="H337" i="17"/>
  <c r="M337" i="17"/>
  <c r="H766" i="13"/>
  <c r="E338" i="17"/>
  <c r="H338" i="17"/>
  <c r="M338" i="17"/>
  <c r="H792" i="13"/>
  <c r="E339" i="17"/>
  <c r="H339" i="17"/>
  <c r="M339" i="17"/>
  <c r="M340" i="17"/>
  <c r="L341" i="17"/>
  <c r="M341" i="17"/>
  <c r="M342" i="17"/>
  <c r="E32" i="17"/>
  <c r="F71" i="11"/>
  <c r="L71" i="11"/>
  <c r="K71" i="11"/>
  <c r="J71" i="11"/>
  <c r="I71" i="11"/>
  <c r="H71" i="11"/>
  <c r="F858" i="13"/>
  <c r="E320" i="17"/>
  <c r="H320" i="17"/>
  <c r="M320" i="17"/>
  <c r="E321" i="17"/>
  <c r="H321" i="17"/>
  <c r="M321" i="17"/>
  <c r="E322" i="17"/>
  <c r="H322" i="17"/>
  <c r="M322" i="17"/>
  <c r="E323" i="17"/>
  <c r="H323" i="17"/>
  <c r="M323" i="17"/>
  <c r="E324" i="17"/>
  <c r="H324" i="17"/>
  <c r="M324" i="17"/>
  <c r="E325" i="17"/>
  <c r="H325" i="17"/>
  <c r="M325" i="17"/>
  <c r="E326" i="17"/>
  <c r="H326" i="17"/>
  <c r="M326" i="17"/>
  <c r="L327" i="17"/>
  <c r="M327" i="17"/>
  <c r="L328" i="17"/>
  <c r="M328" i="17"/>
  <c r="M329" i="17"/>
  <c r="E31" i="17"/>
  <c r="F70" i="11"/>
  <c r="L70" i="11"/>
  <c r="K70" i="11"/>
  <c r="J70" i="11"/>
  <c r="I70" i="11"/>
  <c r="H70" i="11"/>
  <c r="F857" i="13"/>
  <c r="E301" i="17"/>
  <c r="H301" i="17"/>
  <c r="M301" i="17"/>
  <c r="E302" i="17"/>
  <c r="H302" i="17"/>
  <c r="M302" i="17"/>
  <c r="E303" i="17"/>
  <c r="H303" i="17"/>
  <c r="M303" i="17"/>
  <c r="E304" i="17"/>
  <c r="H304" i="17"/>
  <c r="M304" i="17"/>
  <c r="E305" i="17"/>
  <c r="H305" i="17"/>
  <c r="M305" i="17"/>
  <c r="E306" i="17"/>
  <c r="H306" i="17"/>
  <c r="M306" i="17"/>
  <c r="E307" i="17"/>
  <c r="H307" i="17"/>
  <c r="M307" i="17"/>
  <c r="L308" i="17"/>
  <c r="M308" i="17"/>
  <c r="L309" i="17"/>
  <c r="M309" i="17"/>
  <c r="L310" i="17"/>
  <c r="M310" i="17"/>
  <c r="L311" i="17"/>
  <c r="M311" i="17"/>
  <c r="L312" i="17"/>
  <c r="M312" i="17"/>
  <c r="L313" i="17"/>
  <c r="M313" i="17"/>
  <c r="L314" i="17"/>
  <c r="M314" i="17"/>
  <c r="M315" i="17"/>
  <c r="M316" i="17"/>
  <c r="E30" i="17"/>
  <c r="F69" i="11"/>
  <c r="L69" i="11"/>
  <c r="K69" i="11"/>
  <c r="J69" i="11"/>
  <c r="I69" i="11"/>
  <c r="H69" i="11"/>
  <c r="F856" i="13"/>
  <c r="E282" i="17"/>
  <c r="H282" i="17"/>
  <c r="M282" i="17"/>
  <c r="E283" i="17"/>
  <c r="H283" i="17"/>
  <c r="M283" i="17"/>
  <c r="E284" i="17"/>
  <c r="H284" i="17"/>
  <c r="M284" i="17"/>
  <c r="E285" i="17"/>
  <c r="H285" i="17"/>
  <c r="M285" i="17"/>
  <c r="E286" i="17"/>
  <c r="H286" i="17"/>
  <c r="M286" i="17"/>
  <c r="E287" i="17"/>
  <c r="H287" i="17"/>
  <c r="M287" i="17"/>
  <c r="E288" i="17"/>
  <c r="H288" i="17"/>
  <c r="M288" i="17"/>
  <c r="L289" i="17"/>
  <c r="M289" i="17"/>
  <c r="L290" i="17"/>
  <c r="M290" i="17"/>
  <c r="L291" i="17"/>
  <c r="M291" i="17"/>
  <c r="L292" i="17"/>
  <c r="M292" i="17"/>
  <c r="L293" i="17"/>
  <c r="M293" i="17"/>
  <c r="L294" i="17"/>
  <c r="M294" i="17"/>
  <c r="L295" i="17"/>
  <c r="M295" i="17"/>
  <c r="M296" i="17"/>
  <c r="M297" i="17"/>
  <c r="E29" i="17"/>
  <c r="F68" i="11"/>
  <c r="L68" i="11"/>
  <c r="K68" i="11"/>
  <c r="J68" i="11"/>
  <c r="I68" i="11"/>
  <c r="H68" i="11"/>
  <c r="F855" i="13"/>
  <c r="E267" i="17"/>
  <c r="H267" i="17"/>
  <c r="M267" i="17"/>
  <c r="E268" i="17"/>
  <c r="H268" i="17"/>
  <c r="M268" i="17"/>
  <c r="E269" i="17"/>
  <c r="H269" i="17"/>
  <c r="M269" i="17"/>
  <c r="E270" i="17"/>
  <c r="H270" i="17"/>
  <c r="M270" i="17"/>
  <c r="E271" i="17"/>
  <c r="H271" i="17"/>
  <c r="M271" i="17"/>
  <c r="E272" i="17"/>
  <c r="H272" i="17"/>
  <c r="M272" i="17"/>
  <c r="E273" i="17"/>
  <c r="H273" i="17"/>
  <c r="M273" i="17"/>
  <c r="L274" i="17"/>
  <c r="M274" i="17"/>
  <c r="L275" i="17"/>
  <c r="M275" i="17"/>
  <c r="L276" i="17"/>
  <c r="M276" i="17"/>
  <c r="M277" i="17"/>
  <c r="M278" i="17"/>
  <c r="E28" i="17"/>
  <c r="F67" i="11"/>
  <c r="L67" i="11"/>
  <c r="K67" i="11"/>
  <c r="J67" i="11"/>
  <c r="I67" i="11"/>
  <c r="H67" i="11"/>
  <c r="F854" i="13"/>
  <c r="E252" i="17"/>
  <c r="H252" i="17"/>
  <c r="M252" i="17"/>
  <c r="E253" i="17"/>
  <c r="H253" i="17"/>
  <c r="M253" i="17"/>
  <c r="E254" i="17"/>
  <c r="H254" i="17"/>
  <c r="M254" i="17"/>
  <c r="E255" i="17"/>
  <c r="H255" i="17"/>
  <c r="M255" i="17"/>
  <c r="E256" i="17"/>
  <c r="H256" i="17"/>
  <c r="M256" i="17"/>
  <c r="E257" i="17"/>
  <c r="H257" i="17"/>
  <c r="M257" i="17"/>
  <c r="E258" i="17"/>
  <c r="H258" i="17"/>
  <c r="M258" i="17"/>
  <c r="L259" i="17"/>
  <c r="M259" i="17"/>
  <c r="L260" i="17"/>
  <c r="M260" i="17"/>
  <c r="L261" i="17"/>
  <c r="M261" i="17"/>
  <c r="M262" i="17"/>
  <c r="M263" i="17"/>
  <c r="E27" i="17"/>
  <c r="F66" i="11"/>
  <c r="L66" i="11"/>
  <c r="K66" i="11"/>
  <c r="J66" i="11"/>
  <c r="I66" i="11"/>
  <c r="H66" i="11"/>
  <c r="F853" i="13"/>
  <c r="E237" i="17"/>
  <c r="H237" i="17"/>
  <c r="M237" i="17"/>
  <c r="E238" i="17"/>
  <c r="H238" i="17"/>
  <c r="M238" i="17"/>
  <c r="E239" i="17"/>
  <c r="H239" i="17"/>
  <c r="M239" i="17"/>
  <c r="E240" i="17"/>
  <c r="H240" i="17"/>
  <c r="M240" i="17"/>
  <c r="E241" i="17"/>
  <c r="H241" i="17"/>
  <c r="M241" i="17"/>
  <c r="E242" i="17"/>
  <c r="H242" i="17"/>
  <c r="M242" i="17"/>
  <c r="E243" i="17"/>
  <c r="H243" i="17"/>
  <c r="M243" i="17"/>
  <c r="L244" i="17"/>
  <c r="M244" i="17"/>
  <c r="L245" i="17"/>
  <c r="M245" i="17"/>
  <c r="L246" i="17"/>
  <c r="M246" i="17"/>
  <c r="M247" i="17"/>
  <c r="M248" i="17"/>
  <c r="E26" i="17"/>
  <c r="F65" i="11"/>
  <c r="L65" i="11"/>
  <c r="K65" i="11"/>
  <c r="J65" i="11"/>
  <c r="I65" i="11"/>
  <c r="H65" i="11"/>
  <c r="F852" i="13"/>
  <c r="E222" i="17"/>
  <c r="H222" i="17"/>
  <c r="M222" i="17"/>
  <c r="E223" i="17"/>
  <c r="H223" i="17"/>
  <c r="M223" i="17"/>
  <c r="E224" i="17"/>
  <c r="H224" i="17"/>
  <c r="M224" i="17"/>
  <c r="E225" i="17"/>
  <c r="H225" i="17"/>
  <c r="M225" i="17"/>
  <c r="E226" i="17"/>
  <c r="H226" i="17"/>
  <c r="M226" i="17"/>
  <c r="E227" i="17"/>
  <c r="H227" i="17"/>
  <c r="M227" i="17"/>
  <c r="E228" i="17"/>
  <c r="H228" i="17"/>
  <c r="M228" i="17"/>
  <c r="L229" i="17"/>
  <c r="M229" i="17"/>
  <c r="L230" i="17"/>
  <c r="M230" i="17"/>
  <c r="L231" i="17"/>
  <c r="M231" i="17"/>
  <c r="M232" i="17"/>
  <c r="M233" i="17"/>
  <c r="E25" i="17"/>
  <c r="F64" i="11"/>
  <c r="L64" i="11"/>
  <c r="K64" i="11"/>
  <c r="J64" i="11"/>
  <c r="I64" i="11"/>
  <c r="H64" i="11"/>
  <c r="F851" i="13"/>
  <c r="E210" i="17"/>
  <c r="H210" i="17"/>
  <c r="M210" i="17"/>
  <c r="E211" i="17"/>
  <c r="H211" i="17"/>
  <c r="M211" i="17"/>
  <c r="E212" i="17"/>
  <c r="H212" i="17"/>
  <c r="M212" i="17"/>
  <c r="E213" i="17"/>
  <c r="H213" i="17"/>
  <c r="M213" i="17"/>
  <c r="E214" i="17"/>
  <c r="H214" i="17"/>
  <c r="M214" i="17"/>
  <c r="E215" i="17"/>
  <c r="H215" i="17"/>
  <c r="M215" i="17"/>
  <c r="E216" i="17"/>
  <c r="H216" i="17"/>
  <c r="M216" i="17"/>
  <c r="M217" i="17"/>
  <c r="M218" i="17"/>
  <c r="E24" i="17"/>
  <c r="F63" i="11"/>
  <c r="L63" i="11"/>
  <c r="K63" i="11"/>
  <c r="J63" i="11"/>
  <c r="I63" i="11"/>
  <c r="H63" i="11"/>
  <c r="F850" i="13"/>
  <c r="E198" i="17"/>
  <c r="H198" i="17"/>
  <c r="M198" i="17"/>
  <c r="E199" i="17"/>
  <c r="H199" i="17"/>
  <c r="M199" i="17"/>
  <c r="E200" i="17"/>
  <c r="H200" i="17"/>
  <c r="M200" i="17"/>
  <c r="E201" i="17"/>
  <c r="H201" i="17"/>
  <c r="M201" i="17"/>
  <c r="E202" i="17"/>
  <c r="H202" i="17"/>
  <c r="M202" i="17"/>
  <c r="E203" i="17"/>
  <c r="H203" i="17"/>
  <c r="M203" i="17"/>
  <c r="E204" i="17"/>
  <c r="H204" i="17"/>
  <c r="M204" i="17"/>
  <c r="L205" i="17"/>
  <c r="M205" i="17"/>
  <c r="M206" i="17"/>
  <c r="E23" i="17"/>
  <c r="F62" i="11"/>
  <c r="L62" i="11"/>
  <c r="K62" i="11"/>
  <c r="J62" i="11"/>
  <c r="I62" i="11"/>
  <c r="H62" i="11"/>
  <c r="F849" i="13"/>
  <c r="E186" i="17"/>
  <c r="H186" i="17"/>
  <c r="M186" i="17"/>
  <c r="E187" i="17"/>
  <c r="H187" i="17"/>
  <c r="M187" i="17"/>
  <c r="E188" i="17"/>
  <c r="H188" i="17"/>
  <c r="M188" i="17"/>
  <c r="E189" i="17"/>
  <c r="H189" i="17"/>
  <c r="M189" i="17"/>
  <c r="E190" i="17"/>
  <c r="H190" i="17"/>
  <c r="M190" i="17"/>
  <c r="E191" i="17"/>
  <c r="H191" i="17"/>
  <c r="M191" i="17"/>
  <c r="E192" i="17"/>
  <c r="H192" i="17"/>
  <c r="M192" i="17"/>
  <c r="L193" i="17"/>
  <c r="M193" i="17"/>
  <c r="M194" i="17"/>
  <c r="E22" i="17"/>
  <c r="F61" i="11"/>
  <c r="L61" i="11"/>
  <c r="K61" i="11"/>
  <c r="J61" i="11"/>
  <c r="I61" i="11"/>
  <c r="H61" i="11"/>
  <c r="F848" i="13"/>
  <c r="E174" i="17"/>
  <c r="H174" i="17"/>
  <c r="M174" i="17"/>
  <c r="E175" i="17"/>
  <c r="H175" i="17"/>
  <c r="M175" i="17"/>
  <c r="E176" i="17"/>
  <c r="H176" i="17"/>
  <c r="M176" i="17"/>
  <c r="E177" i="17"/>
  <c r="H177" i="17"/>
  <c r="M177" i="17"/>
  <c r="E178" i="17"/>
  <c r="H178" i="17"/>
  <c r="M178" i="17"/>
  <c r="E179" i="17"/>
  <c r="H179" i="17"/>
  <c r="M179" i="17"/>
  <c r="E180" i="17"/>
  <c r="H180" i="17"/>
  <c r="M180" i="17"/>
  <c r="L181" i="17"/>
  <c r="M181" i="17"/>
  <c r="M182" i="17"/>
  <c r="E19" i="17"/>
  <c r="F58" i="11"/>
  <c r="L58" i="11"/>
  <c r="K58" i="11"/>
  <c r="J58" i="11"/>
  <c r="I58" i="11"/>
  <c r="H58" i="11"/>
  <c r="F847" i="13"/>
  <c r="E162" i="17"/>
  <c r="H162" i="17"/>
  <c r="M162" i="17"/>
  <c r="E163" i="17"/>
  <c r="H163" i="17"/>
  <c r="M163" i="17"/>
  <c r="E164" i="17"/>
  <c r="H164" i="17"/>
  <c r="M164" i="17"/>
  <c r="E165" i="17"/>
  <c r="H165" i="17"/>
  <c r="M165" i="17"/>
  <c r="E166" i="17"/>
  <c r="H166" i="17"/>
  <c r="M166" i="17"/>
  <c r="E167" i="17"/>
  <c r="H167" i="17"/>
  <c r="M167" i="17"/>
  <c r="E168" i="17"/>
  <c r="H168" i="17"/>
  <c r="M168" i="17"/>
  <c r="M169" i="17"/>
  <c r="M170" i="17"/>
  <c r="E18" i="17"/>
  <c r="F57" i="11"/>
  <c r="L57" i="11"/>
  <c r="K57" i="11"/>
  <c r="J57" i="11"/>
  <c r="I57" i="11"/>
  <c r="H57" i="11"/>
  <c r="F846" i="13"/>
  <c r="E150" i="17"/>
  <c r="H150" i="17"/>
  <c r="M150" i="17"/>
  <c r="E151" i="17"/>
  <c r="H151" i="17"/>
  <c r="M151" i="17"/>
  <c r="E152" i="17"/>
  <c r="H152" i="17"/>
  <c r="M152" i="17"/>
  <c r="E153" i="17"/>
  <c r="H153" i="17"/>
  <c r="M153" i="17"/>
  <c r="E154" i="17"/>
  <c r="H154" i="17"/>
  <c r="M154" i="17"/>
  <c r="E155" i="17"/>
  <c r="H155" i="17"/>
  <c r="M155" i="17"/>
  <c r="E156" i="17"/>
  <c r="H156" i="17"/>
  <c r="M156" i="17"/>
  <c r="L157" i="17"/>
  <c r="M157" i="17"/>
  <c r="M158" i="17"/>
  <c r="E17" i="17"/>
  <c r="F56" i="11"/>
  <c r="L56" i="11"/>
  <c r="K56" i="11"/>
  <c r="J56" i="11"/>
  <c r="I56" i="11"/>
  <c r="H56" i="11"/>
  <c r="F845" i="13"/>
  <c r="E138" i="17"/>
  <c r="H138" i="17"/>
  <c r="M138" i="17"/>
  <c r="E139" i="17"/>
  <c r="H139" i="17"/>
  <c r="M139" i="17"/>
  <c r="E140" i="17"/>
  <c r="H140" i="17"/>
  <c r="M140" i="17"/>
  <c r="E141" i="17"/>
  <c r="H141" i="17"/>
  <c r="M141" i="17"/>
  <c r="E142" i="17"/>
  <c r="H142" i="17"/>
  <c r="M142" i="17"/>
  <c r="E143" i="17"/>
  <c r="H143" i="17"/>
  <c r="M143" i="17"/>
  <c r="E144" i="17"/>
  <c r="H144" i="17"/>
  <c r="M144" i="17"/>
  <c r="L145" i="17"/>
  <c r="M145" i="17"/>
  <c r="M146" i="17"/>
  <c r="E16" i="17"/>
  <c r="J62" i="13"/>
  <c r="F55" i="11"/>
  <c r="L55" i="11"/>
  <c r="K55" i="11"/>
  <c r="J55" i="11"/>
  <c r="I55" i="11"/>
  <c r="H55" i="11"/>
  <c r="F844" i="13"/>
  <c r="E126" i="17"/>
  <c r="H126" i="17"/>
  <c r="M126" i="17"/>
  <c r="E127" i="17"/>
  <c r="H127" i="17"/>
  <c r="M127" i="17"/>
  <c r="E128" i="17"/>
  <c r="H128" i="17"/>
  <c r="M128" i="17"/>
  <c r="E129" i="17"/>
  <c r="H129" i="17"/>
  <c r="M129" i="17"/>
  <c r="E130" i="17"/>
  <c r="H130" i="17"/>
  <c r="M130" i="17"/>
  <c r="E131" i="17"/>
  <c r="H131" i="17"/>
  <c r="M131" i="17"/>
  <c r="E132" i="17"/>
  <c r="H132" i="17"/>
  <c r="M132" i="17"/>
  <c r="L133" i="17"/>
  <c r="M133" i="17"/>
  <c r="M134" i="17"/>
  <c r="E15" i="17"/>
  <c r="F54" i="11"/>
  <c r="L54" i="11"/>
  <c r="K54" i="11"/>
  <c r="J54" i="11"/>
  <c r="I54" i="11"/>
  <c r="H54" i="11"/>
  <c r="F843" i="13"/>
  <c r="E114" i="17"/>
  <c r="H114" i="17"/>
  <c r="M114" i="17"/>
  <c r="E115" i="17"/>
  <c r="H115" i="17"/>
  <c r="M115" i="17"/>
  <c r="E116" i="17"/>
  <c r="H116" i="17"/>
  <c r="M116" i="17"/>
  <c r="E117" i="17"/>
  <c r="H117" i="17"/>
  <c r="M117" i="17"/>
  <c r="E118" i="17"/>
  <c r="H118" i="17"/>
  <c r="M118" i="17"/>
  <c r="E119" i="17"/>
  <c r="H119" i="17"/>
  <c r="M119" i="17"/>
  <c r="E120" i="17"/>
  <c r="H120" i="17"/>
  <c r="M120" i="17"/>
  <c r="L121" i="17"/>
  <c r="M121" i="17"/>
  <c r="M122" i="17"/>
  <c r="E14" i="17"/>
  <c r="J60" i="13"/>
  <c r="F53" i="11"/>
  <c r="L53" i="11"/>
  <c r="K53" i="11"/>
  <c r="J53" i="11"/>
  <c r="I53" i="11"/>
  <c r="H53" i="11"/>
  <c r="F842" i="13"/>
  <c r="E102" i="17"/>
  <c r="H102" i="17"/>
  <c r="M102" i="17"/>
  <c r="E103" i="17"/>
  <c r="H103" i="17"/>
  <c r="M103" i="17"/>
  <c r="E104" i="17"/>
  <c r="H104" i="17"/>
  <c r="M104" i="17"/>
  <c r="E105" i="17"/>
  <c r="H105" i="17"/>
  <c r="M105" i="17"/>
  <c r="E106" i="17"/>
  <c r="H106" i="17"/>
  <c r="M106" i="17"/>
  <c r="E107" i="17"/>
  <c r="H107" i="17"/>
  <c r="M107" i="17"/>
  <c r="E108" i="17"/>
  <c r="H108" i="17"/>
  <c r="M108" i="17"/>
  <c r="L109" i="17"/>
  <c r="M109" i="17"/>
  <c r="M110" i="17"/>
  <c r="E13" i="17"/>
  <c r="F52" i="11"/>
  <c r="L52" i="11"/>
  <c r="K52" i="11"/>
  <c r="J52" i="11"/>
  <c r="I52" i="11"/>
  <c r="H52" i="11"/>
  <c r="F841" i="13"/>
  <c r="E90" i="17"/>
  <c r="H90" i="17"/>
  <c r="M90" i="17"/>
  <c r="E91" i="17"/>
  <c r="H91" i="17"/>
  <c r="M91" i="17"/>
  <c r="E92" i="17"/>
  <c r="H92" i="17"/>
  <c r="M92" i="17"/>
  <c r="E93" i="17"/>
  <c r="H93" i="17"/>
  <c r="M93" i="17"/>
  <c r="E94" i="17"/>
  <c r="H94" i="17"/>
  <c r="M94" i="17"/>
  <c r="E95" i="17"/>
  <c r="H95" i="17"/>
  <c r="M95" i="17"/>
  <c r="E96" i="17"/>
  <c r="H96" i="17"/>
  <c r="M96" i="17"/>
  <c r="L97" i="17"/>
  <c r="M97" i="17"/>
  <c r="M98" i="17"/>
  <c r="E12" i="17"/>
  <c r="J58" i="13"/>
  <c r="F51" i="11"/>
  <c r="L51" i="11"/>
  <c r="K51" i="11"/>
  <c r="J51" i="11"/>
  <c r="I51" i="11"/>
  <c r="H51" i="11"/>
  <c r="F840" i="13"/>
  <c r="E78" i="17"/>
  <c r="H78" i="17"/>
  <c r="M78" i="17"/>
  <c r="E79" i="17"/>
  <c r="H79" i="17"/>
  <c r="M79" i="17"/>
  <c r="E80" i="17"/>
  <c r="H80" i="17"/>
  <c r="M80" i="17"/>
  <c r="E81" i="17"/>
  <c r="H81" i="17"/>
  <c r="M81" i="17"/>
  <c r="E82" i="17"/>
  <c r="H82" i="17"/>
  <c r="M82" i="17"/>
  <c r="E83" i="17"/>
  <c r="H83" i="17"/>
  <c r="M83" i="17"/>
  <c r="E84" i="17"/>
  <c r="H84" i="17"/>
  <c r="M84" i="17"/>
  <c r="L85" i="17"/>
  <c r="M85" i="17"/>
  <c r="M86" i="17"/>
  <c r="E11" i="17"/>
  <c r="F50" i="11"/>
  <c r="L50" i="11"/>
  <c r="K50" i="11"/>
  <c r="J50" i="11"/>
  <c r="I50" i="11"/>
  <c r="H50" i="11"/>
  <c r="F839" i="13"/>
  <c r="E66" i="17"/>
  <c r="H66" i="17"/>
  <c r="M66" i="17"/>
  <c r="E67" i="17"/>
  <c r="H67" i="17"/>
  <c r="M67" i="17"/>
  <c r="E68" i="17"/>
  <c r="H68" i="17"/>
  <c r="M68" i="17"/>
  <c r="E69" i="17"/>
  <c r="H69" i="17"/>
  <c r="M69" i="17"/>
  <c r="E70" i="17"/>
  <c r="H70" i="17"/>
  <c r="M70" i="17"/>
  <c r="E71" i="17"/>
  <c r="H71" i="17"/>
  <c r="M71" i="17"/>
  <c r="E72" i="17"/>
  <c r="H72" i="17"/>
  <c r="M72" i="17"/>
  <c r="L73" i="17"/>
  <c r="M73" i="17"/>
  <c r="M74" i="17"/>
  <c r="E10" i="17"/>
  <c r="F49" i="11"/>
  <c r="L49" i="11"/>
  <c r="K49" i="11"/>
  <c r="J49" i="11"/>
  <c r="I49" i="11"/>
  <c r="H49" i="11"/>
  <c r="F838" i="13"/>
  <c r="E54" i="17"/>
  <c r="H54" i="17"/>
  <c r="M54" i="17"/>
  <c r="E55" i="17"/>
  <c r="H55" i="17"/>
  <c r="M55" i="17"/>
  <c r="E56" i="17"/>
  <c r="H56" i="17"/>
  <c r="M56" i="17"/>
  <c r="E57" i="17"/>
  <c r="H57" i="17"/>
  <c r="M57" i="17"/>
  <c r="E58" i="17"/>
  <c r="H58" i="17"/>
  <c r="M58" i="17"/>
  <c r="E59" i="17"/>
  <c r="H59" i="17"/>
  <c r="M59" i="17"/>
  <c r="E60" i="17"/>
  <c r="H60" i="17"/>
  <c r="M60" i="17"/>
  <c r="L61" i="17"/>
  <c r="M61" i="17"/>
  <c r="M62" i="17"/>
  <c r="E9" i="17"/>
  <c r="F48" i="11"/>
  <c r="L48" i="11"/>
  <c r="K48" i="11"/>
  <c r="J48" i="11"/>
  <c r="I48" i="11"/>
  <c r="H48" i="11"/>
  <c r="F837" i="13"/>
  <c r="E42" i="17"/>
  <c r="H42" i="17"/>
  <c r="M42" i="17"/>
  <c r="E43" i="17"/>
  <c r="H43" i="17"/>
  <c r="M43" i="17"/>
  <c r="E44" i="17"/>
  <c r="H44" i="17"/>
  <c r="M44" i="17"/>
  <c r="E45" i="17"/>
  <c r="H45" i="17"/>
  <c r="M45" i="17"/>
  <c r="E46" i="17"/>
  <c r="H46" i="17"/>
  <c r="M46" i="17"/>
  <c r="E47" i="17"/>
  <c r="H47" i="17"/>
  <c r="M47" i="17"/>
  <c r="E48" i="17"/>
  <c r="H48" i="17"/>
  <c r="M48" i="17"/>
  <c r="L49" i="17"/>
  <c r="M49" i="17"/>
  <c r="M50" i="17"/>
  <c r="E8" i="17"/>
  <c r="J54" i="13"/>
  <c r="F47" i="11"/>
  <c r="L47" i="11"/>
  <c r="K47" i="11"/>
  <c r="J47" i="11"/>
  <c r="I47" i="11"/>
  <c r="H47" i="11"/>
  <c r="F836" i="13"/>
  <c r="L77" i="11"/>
  <c r="K77" i="11"/>
  <c r="J77" i="11"/>
  <c r="I77" i="11"/>
  <c r="H77" i="11"/>
  <c r="F36" i="17"/>
  <c r="G834" i="13"/>
  <c r="F834" i="13"/>
  <c r="J345" i="17"/>
  <c r="K345" i="17"/>
  <c r="J346" i="17"/>
  <c r="K346" i="17"/>
  <c r="J347" i="17"/>
  <c r="K347" i="17"/>
  <c r="J348" i="17"/>
  <c r="K348" i="17"/>
  <c r="J349" i="17"/>
  <c r="K349" i="17"/>
  <c r="J350" i="17"/>
  <c r="K350" i="17"/>
  <c r="K351" i="17"/>
  <c r="F35" i="17"/>
  <c r="G833" i="13"/>
  <c r="F833" i="13"/>
  <c r="N333" i="17"/>
  <c r="O333" i="17"/>
  <c r="N334" i="17"/>
  <c r="O334" i="17"/>
  <c r="N335" i="17"/>
  <c r="O335" i="17"/>
  <c r="N336" i="17"/>
  <c r="O336" i="17"/>
  <c r="N337" i="17"/>
  <c r="O337" i="17"/>
  <c r="N338" i="17"/>
  <c r="O338" i="17"/>
  <c r="N339" i="17"/>
  <c r="O339" i="17"/>
  <c r="N340" i="17"/>
  <c r="O340" i="17"/>
  <c r="N341" i="17"/>
  <c r="O341" i="17"/>
  <c r="O342" i="17"/>
  <c r="F32" i="17"/>
  <c r="G832" i="13"/>
  <c r="F832" i="13"/>
  <c r="N320" i="17"/>
  <c r="O320" i="17"/>
  <c r="N321" i="17"/>
  <c r="O321" i="17"/>
  <c r="N322" i="17"/>
  <c r="O322" i="17"/>
  <c r="N323" i="17"/>
  <c r="O323" i="17"/>
  <c r="N324" i="17"/>
  <c r="O324" i="17"/>
  <c r="N325" i="17"/>
  <c r="O325" i="17"/>
  <c r="N326" i="17"/>
  <c r="O326" i="17"/>
  <c r="N327" i="17"/>
  <c r="O327" i="17"/>
  <c r="N328" i="17"/>
  <c r="O328" i="17"/>
  <c r="O329" i="17"/>
  <c r="F31" i="17"/>
  <c r="G831" i="13"/>
  <c r="F831" i="13"/>
  <c r="N301" i="17"/>
  <c r="O301" i="17"/>
  <c r="N302" i="17"/>
  <c r="O302" i="17"/>
  <c r="N303" i="17"/>
  <c r="O303" i="17"/>
  <c r="N304" i="17"/>
  <c r="O304" i="17"/>
  <c r="N305" i="17"/>
  <c r="O305" i="17"/>
  <c r="N306" i="17"/>
  <c r="O306" i="17"/>
  <c r="N307" i="17"/>
  <c r="O307" i="17"/>
  <c r="N308" i="17"/>
  <c r="O308" i="17"/>
  <c r="N309" i="17"/>
  <c r="O309" i="17"/>
  <c r="N310" i="17"/>
  <c r="O310" i="17"/>
  <c r="N311" i="17"/>
  <c r="O311" i="17"/>
  <c r="N312" i="17"/>
  <c r="O312" i="17"/>
  <c r="N313" i="17"/>
  <c r="O313" i="17"/>
  <c r="N314" i="17"/>
  <c r="O314" i="17"/>
  <c r="N315" i="17"/>
  <c r="O315" i="17"/>
  <c r="O316" i="17"/>
  <c r="F30" i="17"/>
  <c r="G830" i="13"/>
  <c r="F830" i="13"/>
  <c r="N282" i="17"/>
  <c r="O282" i="17"/>
  <c r="N283" i="17"/>
  <c r="O283" i="17"/>
  <c r="N284" i="17"/>
  <c r="O284" i="17"/>
  <c r="N285" i="17"/>
  <c r="O285" i="17"/>
  <c r="N286" i="17"/>
  <c r="O286" i="17"/>
  <c r="N287" i="17"/>
  <c r="O287" i="17"/>
  <c r="N288" i="17"/>
  <c r="O288" i="17"/>
  <c r="N289" i="17"/>
  <c r="O289" i="17"/>
  <c r="N290" i="17"/>
  <c r="O290" i="17"/>
  <c r="N291" i="17"/>
  <c r="O291" i="17"/>
  <c r="N292" i="17"/>
  <c r="O292" i="17"/>
  <c r="N293" i="17"/>
  <c r="O293" i="17"/>
  <c r="N294" i="17"/>
  <c r="O294" i="17"/>
  <c r="N295" i="17"/>
  <c r="O295" i="17"/>
  <c r="N296" i="17"/>
  <c r="O296" i="17"/>
  <c r="O297" i="17"/>
  <c r="F29" i="17"/>
  <c r="G829" i="13"/>
  <c r="F829" i="13"/>
  <c r="N267" i="17"/>
  <c r="O267" i="17"/>
  <c r="N268" i="17"/>
  <c r="O268" i="17"/>
  <c r="N269" i="17"/>
  <c r="O269" i="17"/>
  <c r="N270" i="17"/>
  <c r="O270" i="17"/>
  <c r="N271" i="17"/>
  <c r="O271" i="17"/>
  <c r="N272" i="17"/>
  <c r="O272" i="17"/>
  <c r="N273" i="17"/>
  <c r="O273" i="17"/>
  <c r="N274" i="17"/>
  <c r="O274" i="17"/>
  <c r="N275" i="17"/>
  <c r="O275" i="17"/>
  <c r="N276" i="17"/>
  <c r="O276" i="17"/>
  <c r="N277" i="17"/>
  <c r="O277" i="17"/>
  <c r="O278" i="17"/>
  <c r="F28" i="17"/>
  <c r="G828" i="13"/>
  <c r="F828" i="13"/>
  <c r="N252" i="17"/>
  <c r="O252" i="17"/>
  <c r="N253" i="17"/>
  <c r="O253" i="17"/>
  <c r="N254" i="17"/>
  <c r="O254" i="17"/>
  <c r="N255" i="17"/>
  <c r="O255" i="17"/>
  <c r="N256" i="17"/>
  <c r="O256" i="17"/>
  <c r="N257" i="17"/>
  <c r="O257" i="17"/>
  <c r="N258" i="17"/>
  <c r="O258" i="17"/>
  <c r="N259" i="17"/>
  <c r="O259" i="17"/>
  <c r="N260" i="17"/>
  <c r="O260" i="17"/>
  <c r="N261" i="17"/>
  <c r="O261" i="17"/>
  <c r="N262" i="17"/>
  <c r="O262" i="17"/>
  <c r="O263" i="17"/>
  <c r="F27" i="17"/>
  <c r="G827" i="13"/>
  <c r="F827" i="13"/>
  <c r="N237" i="17"/>
  <c r="O237" i="17"/>
  <c r="N238" i="17"/>
  <c r="O238" i="17"/>
  <c r="N239" i="17"/>
  <c r="O239" i="17"/>
  <c r="N240" i="17"/>
  <c r="O240" i="17"/>
  <c r="N241" i="17"/>
  <c r="O241" i="17"/>
  <c r="N242" i="17"/>
  <c r="O242" i="17"/>
  <c r="N243" i="17"/>
  <c r="O243" i="17"/>
  <c r="N244" i="17"/>
  <c r="O244" i="17"/>
  <c r="N245" i="17"/>
  <c r="O245" i="17"/>
  <c r="N246" i="17"/>
  <c r="O246" i="17"/>
  <c r="N247" i="17"/>
  <c r="O247" i="17"/>
  <c r="O248" i="17"/>
  <c r="F26" i="17"/>
  <c r="G826" i="13"/>
  <c r="F826" i="13"/>
  <c r="N222" i="17"/>
  <c r="O222" i="17"/>
  <c r="N223" i="17"/>
  <c r="O223" i="17"/>
  <c r="N224" i="17"/>
  <c r="O224" i="17"/>
  <c r="N225" i="17"/>
  <c r="O225" i="17"/>
  <c r="N226" i="17"/>
  <c r="O226" i="17"/>
  <c r="N227" i="17"/>
  <c r="O227" i="17"/>
  <c r="N228" i="17"/>
  <c r="O228" i="17"/>
  <c r="N229" i="17"/>
  <c r="O229" i="17"/>
  <c r="N230" i="17"/>
  <c r="O230" i="17"/>
  <c r="N231" i="17"/>
  <c r="O231" i="17"/>
  <c r="N232" i="17"/>
  <c r="O232" i="17"/>
  <c r="O233" i="17"/>
  <c r="F25" i="17"/>
  <c r="G825" i="13"/>
  <c r="F825" i="13"/>
  <c r="N210" i="17"/>
  <c r="O210" i="17"/>
  <c r="N211" i="17"/>
  <c r="O211" i="17"/>
  <c r="N212" i="17"/>
  <c r="O212" i="17"/>
  <c r="N213" i="17"/>
  <c r="O213" i="17"/>
  <c r="N214" i="17"/>
  <c r="O214" i="17"/>
  <c r="N215" i="17"/>
  <c r="O215" i="17"/>
  <c r="N216" i="17"/>
  <c r="O216" i="17"/>
  <c r="N217" i="17"/>
  <c r="O217" i="17"/>
  <c r="O218" i="17"/>
  <c r="F24" i="17"/>
  <c r="G824" i="13"/>
  <c r="F824" i="13"/>
  <c r="N198" i="17"/>
  <c r="O198" i="17"/>
  <c r="N199" i="17"/>
  <c r="O199" i="17"/>
  <c r="N200" i="17"/>
  <c r="O200" i="17"/>
  <c r="N201" i="17"/>
  <c r="O201" i="17"/>
  <c r="N202" i="17"/>
  <c r="O202" i="17"/>
  <c r="N203" i="17"/>
  <c r="O203" i="17"/>
  <c r="N204" i="17"/>
  <c r="O204" i="17"/>
  <c r="N205" i="17"/>
  <c r="O205" i="17"/>
  <c r="O206" i="17"/>
  <c r="F23" i="17"/>
  <c r="G823" i="13"/>
  <c r="F823" i="13"/>
  <c r="N186" i="17"/>
  <c r="O186" i="17"/>
  <c r="N187" i="17"/>
  <c r="O187" i="17"/>
  <c r="N188" i="17"/>
  <c r="O188" i="17"/>
  <c r="N189" i="17"/>
  <c r="O189" i="17"/>
  <c r="N190" i="17"/>
  <c r="O190" i="17"/>
  <c r="N191" i="17"/>
  <c r="O191" i="17"/>
  <c r="N192" i="17"/>
  <c r="O192" i="17"/>
  <c r="N193" i="17"/>
  <c r="O193" i="17"/>
  <c r="O194" i="17"/>
  <c r="F22" i="17"/>
  <c r="G822" i="13"/>
  <c r="F822" i="13"/>
  <c r="N174" i="17"/>
  <c r="O174" i="17"/>
  <c r="N175" i="17"/>
  <c r="O175" i="17"/>
  <c r="N176" i="17"/>
  <c r="O176" i="17"/>
  <c r="N177" i="17"/>
  <c r="O177" i="17"/>
  <c r="N178" i="17"/>
  <c r="O178" i="17"/>
  <c r="N179" i="17"/>
  <c r="O179" i="17"/>
  <c r="N180" i="17"/>
  <c r="O180" i="17"/>
  <c r="N181" i="17"/>
  <c r="O181" i="17"/>
  <c r="O182" i="17"/>
  <c r="F19" i="17"/>
  <c r="G821" i="13"/>
  <c r="F821" i="13"/>
  <c r="N162" i="17"/>
  <c r="O162" i="17"/>
  <c r="N163" i="17"/>
  <c r="O163" i="17"/>
  <c r="N164" i="17"/>
  <c r="O164" i="17"/>
  <c r="N165" i="17"/>
  <c r="O165" i="17"/>
  <c r="N166" i="17"/>
  <c r="O166" i="17"/>
  <c r="N167" i="17"/>
  <c r="O167" i="17"/>
  <c r="N168" i="17"/>
  <c r="O168" i="17"/>
  <c r="N169" i="17"/>
  <c r="O169" i="17"/>
  <c r="O170" i="17"/>
  <c r="F18" i="17"/>
  <c r="G820" i="13"/>
  <c r="F820" i="13"/>
  <c r="N150" i="17"/>
  <c r="O150" i="17"/>
  <c r="N151" i="17"/>
  <c r="O151" i="17"/>
  <c r="N152" i="17"/>
  <c r="O152" i="17"/>
  <c r="N153" i="17"/>
  <c r="O153" i="17"/>
  <c r="N154" i="17"/>
  <c r="O154" i="17"/>
  <c r="N155" i="17"/>
  <c r="O155" i="17"/>
  <c r="N156" i="17"/>
  <c r="O156" i="17"/>
  <c r="N157" i="17"/>
  <c r="O157" i="17"/>
  <c r="O158" i="17"/>
  <c r="F17" i="17"/>
  <c r="G819" i="13"/>
  <c r="F819" i="13"/>
  <c r="N138" i="17"/>
  <c r="O138" i="17"/>
  <c r="N139" i="17"/>
  <c r="O139" i="17"/>
  <c r="N140" i="17"/>
  <c r="O140" i="17"/>
  <c r="N141" i="17"/>
  <c r="O141" i="17"/>
  <c r="N142" i="17"/>
  <c r="O142" i="17"/>
  <c r="N143" i="17"/>
  <c r="O143" i="17"/>
  <c r="N144" i="17"/>
  <c r="O144" i="17"/>
  <c r="N145" i="17"/>
  <c r="O145" i="17"/>
  <c r="O146" i="17"/>
  <c r="F16" i="17"/>
  <c r="G818" i="13"/>
  <c r="F818" i="13"/>
  <c r="N126" i="17"/>
  <c r="O126" i="17"/>
  <c r="N127" i="17"/>
  <c r="O127" i="17"/>
  <c r="N128" i="17"/>
  <c r="O128" i="17"/>
  <c r="N129" i="17"/>
  <c r="O129" i="17"/>
  <c r="N130" i="17"/>
  <c r="O130" i="17"/>
  <c r="N131" i="17"/>
  <c r="O131" i="17"/>
  <c r="N132" i="17"/>
  <c r="O132" i="17"/>
  <c r="N133" i="17"/>
  <c r="O133" i="17"/>
  <c r="O134" i="17"/>
  <c r="F15" i="17"/>
  <c r="G817" i="13"/>
  <c r="F817" i="13"/>
  <c r="N114" i="17"/>
  <c r="O114" i="17"/>
  <c r="N115" i="17"/>
  <c r="O115" i="17"/>
  <c r="N116" i="17"/>
  <c r="O116" i="17"/>
  <c r="N117" i="17"/>
  <c r="O117" i="17"/>
  <c r="N118" i="17"/>
  <c r="O118" i="17"/>
  <c r="N119" i="17"/>
  <c r="O119" i="17"/>
  <c r="N120" i="17"/>
  <c r="O120" i="17"/>
  <c r="N121" i="17"/>
  <c r="O121" i="17"/>
  <c r="O122" i="17"/>
  <c r="F14" i="17"/>
  <c r="G816" i="13"/>
  <c r="F816" i="13"/>
  <c r="N102" i="17"/>
  <c r="O102" i="17"/>
  <c r="N103" i="17"/>
  <c r="O103" i="17"/>
  <c r="N104" i="17"/>
  <c r="O104" i="17"/>
  <c r="N105" i="17"/>
  <c r="O105" i="17"/>
  <c r="N106" i="17"/>
  <c r="O106" i="17"/>
  <c r="N107" i="17"/>
  <c r="O107" i="17"/>
  <c r="N108" i="17"/>
  <c r="O108" i="17"/>
  <c r="N109" i="17"/>
  <c r="O109" i="17"/>
  <c r="O110" i="17"/>
  <c r="F13" i="17"/>
  <c r="G815" i="13"/>
  <c r="F815" i="13"/>
  <c r="N90" i="17"/>
  <c r="O90" i="17"/>
  <c r="N91" i="17"/>
  <c r="O91" i="17"/>
  <c r="N92" i="17"/>
  <c r="O92" i="17"/>
  <c r="N93" i="17"/>
  <c r="O93" i="17"/>
  <c r="N94" i="17"/>
  <c r="O94" i="17"/>
  <c r="N95" i="17"/>
  <c r="O95" i="17"/>
  <c r="N96" i="17"/>
  <c r="O96" i="17"/>
  <c r="N97" i="17"/>
  <c r="O97" i="17"/>
  <c r="O98" i="17"/>
  <c r="F12" i="17"/>
  <c r="G814" i="13"/>
  <c r="F814" i="13"/>
  <c r="N78" i="17"/>
  <c r="O78" i="17"/>
  <c r="N79" i="17"/>
  <c r="O79" i="17"/>
  <c r="N80" i="17"/>
  <c r="O80" i="17"/>
  <c r="N81" i="17"/>
  <c r="O81" i="17"/>
  <c r="N82" i="17"/>
  <c r="O82" i="17"/>
  <c r="N83" i="17"/>
  <c r="O83" i="17"/>
  <c r="N84" i="17"/>
  <c r="O84" i="17"/>
  <c r="N85" i="17"/>
  <c r="O85" i="17"/>
  <c r="O86" i="17"/>
  <c r="F11" i="17"/>
  <c r="G813" i="13"/>
  <c r="F813" i="13"/>
  <c r="N66" i="17"/>
  <c r="O66" i="17"/>
  <c r="N67" i="17"/>
  <c r="O67" i="17"/>
  <c r="N68" i="17"/>
  <c r="O68" i="17"/>
  <c r="N69" i="17"/>
  <c r="O69" i="17"/>
  <c r="N70" i="17"/>
  <c r="O70" i="17"/>
  <c r="N71" i="17"/>
  <c r="O71" i="17"/>
  <c r="N72" i="17"/>
  <c r="O72" i="17"/>
  <c r="N73" i="17"/>
  <c r="O73" i="17"/>
  <c r="O74" i="17"/>
  <c r="F10" i="17"/>
  <c r="G812" i="13"/>
  <c r="F812" i="13"/>
  <c r="N54" i="17"/>
  <c r="O54" i="17"/>
  <c r="N55" i="17"/>
  <c r="O55" i="17"/>
  <c r="N56" i="17"/>
  <c r="O56" i="17"/>
  <c r="N57" i="17"/>
  <c r="O57" i="17"/>
  <c r="N58" i="17"/>
  <c r="O58" i="17"/>
  <c r="N59" i="17"/>
  <c r="O59" i="17"/>
  <c r="N60" i="17"/>
  <c r="O60" i="17"/>
  <c r="N61" i="17"/>
  <c r="O61" i="17"/>
  <c r="O62" i="17"/>
  <c r="F9" i="17"/>
  <c r="G811" i="13"/>
  <c r="F811" i="13"/>
  <c r="N42" i="17"/>
  <c r="O42" i="17"/>
  <c r="N43" i="17"/>
  <c r="O43" i="17"/>
  <c r="N44" i="17"/>
  <c r="O44" i="17"/>
  <c r="N45" i="17"/>
  <c r="O45" i="17"/>
  <c r="N46" i="17"/>
  <c r="O46" i="17"/>
  <c r="N47" i="17"/>
  <c r="O47" i="17"/>
  <c r="N48" i="17"/>
  <c r="O48" i="17"/>
  <c r="N49" i="17"/>
  <c r="O49" i="17"/>
  <c r="O50" i="17"/>
  <c r="F8" i="17"/>
  <c r="G810" i="13"/>
  <c r="F810" i="13"/>
  <c r="K880" i="13"/>
  <c r="K834" i="13"/>
  <c r="L38" i="11"/>
  <c r="AD38" i="11"/>
  <c r="J834" i="13"/>
  <c r="K38" i="11"/>
  <c r="AC38" i="11"/>
  <c r="I834" i="13"/>
  <c r="J38" i="11"/>
  <c r="AB38" i="11"/>
  <c r="H834" i="13"/>
  <c r="I38" i="11"/>
  <c r="AA38" i="11"/>
  <c r="H38" i="11"/>
  <c r="Z38" i="11"/>
  <c r="K833" i="13"/>
  <c r="L37" i="11"/>
  <c r="AD37" i="11"/>
  <c r="J833" i="13"/>
  <c r="K37" i="11"/>
  <c r="AC37" i="11"/>
  <c r="I833" i="13"/>
  <c r="J37" i="11"/>
  <c r="AB37" i="11"/>
  <c r="H833" i="13"/>
  <c r="I37" i="11"/>
  <c r="AA37" i="11"/>
  <c r="H37" i="11"/>
  <c r="Z37" i="11"/>
  <c r="K832" i="13"/>
  <c r="L34" i="11"/>
  <c r="AD34" i="11"/>
  <c r="J832" i="13"/>
  <c r="K34" i="11"/>
  <c r="AC34" i="11"/>
  <c r="I832" i="13"/>
  <c r="J34" i="11"/>
  <c r="AB34" i="11"/>
  <c r="H832" i="13"/>
  <c r="I34" i="11"/>
  <c r="AA34" i="11"/>
  <c r="H34" i="11"/>
  <c r="Z34" i="11"/>
  <c r="K831" i="13"/>
  <c r="L33" i="11"/>
  <c r="AD33" i="11"/>
  <c r="J831" i="13"/>
  <c r="K33" i="11"/>
  <c r="AC33" i="11"/>
  <c r="I831" i="13"/>
  <c r="J33" i="11"/>
  <c r="AB33" i="11"/>
  <c r="H831" i="13"/>
  <c r="I33" i="11"/>
  <c r="AA33" i="11"/>
  <c r="H33" i="11"/>
  <c r="Z33" i="11"/>
  <c r="K830" i="13"/>
  <c r="L32" i="11"/>
  <c r="AD32" i="11"/>
  <c r="J830" i="13"/>
  <c r="K32" i="11"/>
  <c r="AC32" i="11"/>
  <c r="I830" i="13"/>
  <c r="J32" i="11"/>
  <c r="AB32" i="11"/>
  <c r="H830" i="13"/>
  <c r="I32" i="11"/>
  <c r="AA32" i="11"/>
  <c r="H32" i="11"/>
  <c r="Z32" i="11"/>
  <c r="K829" i="13"/>
  <c r="L31" i="11"/>
  <c r="AD31" i="11"/>
  <c r="J829" i="13"/>
  <c r="K31" i="11"/>
  <c r="AC31" i="11"/>
  <c r="I829" i="13"/>
  <c r="J31" i="11"/>
  <c r="AB31" i="11"/>
  <c r="H829" i="13"/>
  <c r="I31" i="11"/>
  <c r="AA31" i="11"/>
  <c r="H31" i="11"/>
  <c r="Z31" i="11"/>
  <c r="K828" i="13"/>
  <c r="L30" i="11"/>
  <c r="AD30" i="11"/>
  <c r="J828" i="13"/>
  <c r="K30" i="11"/>
  <c r="AC30" i="11"/>
  <c r="I828" i="13"/>
  <c r="J30" i="11"/>
  <c r="AB30" i="11"/>
  <c r="H828" i="13"/>
  <c r="I30" i="11"/>
  <c r="AA30" i="11"/>
  <c r="H30" i="11"/>
  <c r="Z30" i="11"/>
  <c r="K827" i="13"/>
  <c r="L29" i="11"/>
  <c r="AD29" i="11"/>
  <c r="J827" i="13"/>
  <c r="K29" i="11"/>
  <c r="AC29" i="11"/>
  <c r="I827" i="13"/>
  <c r="J29" i="11"/>
  <c r="AB29" i="11"/>
  <c r="H827" i="13"/>
  <c r="I29" i="11"/>
  <c r="AA29" i="11"/>
  <c r="H29" i="11"/>
  <c r="Z29" i="11"/>
  <c r="K826" i="13"/>
  <c r="L28" i="11"/>
  <c r="AD28" i="11"/>
  <c r="J826" i="13"/>
  <c r="K28" i="11"/>
  <c r="AC28" i="11"/>
  <c r="I826" i="13"/>
  <c r="J28" i="11"/>
  <c r="AB28" i="11"/>
  <c r="H826" i="13"/>
  <c r="I28" i="11"/>
  <c r="AA28" i="11"/>
  <c r="H28" i="11"/>
  <c r="Z28" i="11"/>
  <c r="K825" i="13"/>
  <c r="L27" i="11"/>
  <c r="AD27" i="11"/>
  <c r="J825" i="13"/>
  <c r="K27" i="11"/>
  <c r="AC27" i="11"/>
  <c r="I825" i="13"/>
  <c r="J27" i="11"/>
  <c r="AB27" i="11"/>
  <c r="H825" i="13"/>
  <c r="I27" i="11"/>
  <c r="AA27" i="11"/>
  <c r="H27" i="11"/>
  <c r="Z27" i="11"/>
  <c r="K824" i="13"/>
  <c r="L26" i="11"/>
  <c r="AD26" i="11"/>
  <c r="J824" i="13"/>
  <c r="K26" i="11"/>
  <c r="AC26" i="11"/>
  <c r="I824" i="13"/>
  <c r="J26" i="11"/>
  <c r="AB26" i="11"/>
  <c r="H824" i="13"/>
  <c r="I26" i="11"/>
  <c r="AA26" i="11"/>
  <c r="H26" i="11"/>
  <c r="Z26" i="11"/>
  <c r="K823" i="13"/>
  <c r="L25" i="11"/>
  <c r="AD25" i="11"/>
  <c r="J823" i="13"/>
  <c r="K25" i="11"/>
  <c r="AC25" i="11"/>
  <c r="I823" i="13"/>
  <c r="J25" i="11"/>
  <c r="AB25" i="11"/>
  <c r="H823" i="13"/>
  <c r="I25" i="11"/>
  <c r="AA25" i="11"/>
  <c r="H25" i="11"/>
  <c r="Z25" i="11"/>
  <c r="K822" i="13"/>
  <c r="L24" i="11"/>
  <c r="AD24" i="11"/>
  <c r="J822" i="13"/>
  <c r="K24" i="11"/>
  <c r="AC24" i="11"/>
  <c r="I822" i="13"/>
  <c r="J24" i="11"/>
  <c r="AB24" i="11"/>
  <c r="H822" i="13"/>
  <c r="I24" i="11"/>
  <c r="AA24" i="11"/>
  <c r="H24" i="11"/>
  <c r="Z24" i="11"/>
  <c r="K821" i="13"/>
  <c r="L21" i="11"/>
  <c r="AD21" i="11"/>
  <c r="J821" i="13"/>
  <c r="K21" i="11"/>
  <c r="AC21" i="11"/>
  <c r="I821" i="13"/>
  <c r="J21" i="11"/>
  <c r="AB21" i="11"/>
  <c r="H821" i="13"/>
  <c r="I21" i="11"/>
  <c r="AA21" i="11"/>
  <c r="H21" i="11"/>
  <c r="Z21" i="11"/>
  <c r="K820" i="13"/>
  <c r="L20" i="11"/>
  <c r="AD20" i="11"/>
  <c r="J820" i="13"/>
  <c r="K20" i="11"/>
  <c r="AC20" i="11"/>
  <c r="I820" i="13"/>
  <c r="J20" i="11"/>
  <c r="AB20" i="11"/>
  <c r="H820" i="13"/>
  <c r="I20" i="11"/>
  <c r="AA20" i="11"/>
  <c r="H20" i="11"/>
  <c r="Z20" i="11"/>
  <c r="K819" i="13"/>
  <c r="L19" i="11"/>
  <c r="AD19" i="11"/>
  <c r="J819" i="13"/>
  <c r="K19" i="11"/>
  <c r="AC19" i="11"/>
  <c r="I819" i="13"/>
  <c r="J19" i="11"/>
  <c r="AB19" i="11"/>
  <c r="H819" i="13"/>
  <c r="I19" i="11"/>
  <c r="AA19" i="11"/>
  <c r="H19" i="11"/>
  <c r="Z19" i="11"/>
  <c r="K818" i="13"/>
  <c r="L18" i="11"/>
  <c r="AD18" i="11"/>
  <c r="J818" i="13"/>
  <c r="K18" i="11"/>
  <c r="AC18" i="11"/>
  <c r="I818" i="13"/>
  <c r="J18" i="11"/>
  <c r="AB18" i="11"/>
  <c r="H818" i="13"/>
  <c r="I18" i="11"/>
  <c r="AA18" i="11"/>
  <c r="H18" i="11"/>
  <c r="Z18" i="11"/>
  <c r="K817" i="13"/>
  <c r="L17" i="11"/>
  <c r="AD17" i="11"/>
  <c r="J817" i="13"/>
  <c r="K17" i="11"/>
  <c r="AC17" i="11"/>
  <c r="I817" i="13"/>
  <c r="J17" i="11"/>
  <c r="AB17" i="11"/>
  <c r="H817" i="13"/>
  <c r="I17" i="11"/>
  <c r="AA17" i="11"/>
  <c r="H17" i="11"/>
  <c r="Z17" i="11"/>
  <c r="K816" i="13"/>
  <c r="L16" i="11"/>
  <c r="AD16" i="11"/>
  <c r="J816" i="13"/>
  <c r="K16" i="11"/>
  <c r="AC16" i="11"/>
  <c r="I816" i="13"/>
  <c r="J16" i="11"/>
  <c r="AB16" i="11"/>
  <c r="H816" i="13"/>
  <c r="I16" i="11"/>
  <c r="AA16" i="11"/>
  <c r="H16" i="11"/>
  <c r="Z16" i="11"/>
  <c r="K815" i="13"/>
  <c r="L15" i="11"/>
  <c r="AD15" i="11"/>
  <c r="J815" i="13"/>
  <c r="K15" i="11"/>
  <c r="AC15" i="11"/>
  <c r="I815" i="13"/>
  <c r="J15" i="11"/>
  <c r="AB15" i="11"/>
  <c r="H815" i="13"/>
  <c r="I15" i="11"/>
  <c r="AA15" i="11"/>
  <c r="H15" i="11"/>
  <c r="Z15" i="11"/>
  <c r="K814" i="13"/>
  <c r="L14" i="11"/>
  <c r="AD14" i="11"/>
  <c r="J814" i="13"/>
  <c r="K14" i="11"/>
  <c r="AC14" i="11"/>
  <c r="I814" i="13"/>
  <c r="J14" i="11"/>
  <c r="AB14" i="11"/>
  <c r="H814" i="13"/>
  <c r="I14" i="11"/>
  <c r="AA14" i="11"/>
  <c r="H14" i="11"/>
  <c r="Z14" i="11"/>
  <c r="K813" i="13"/>
  <c r="L13" i="11"/>
  <c r="AD13" i="11"/>
  <c r="J813" i="13"/>
  <c r="K13" i="11"/>
  <c r="AC13" i="11"/>
  <c r="I813" i="13"/>
  <c r="J13" i="11"/>
  <c r="AB13" i="11"/>
  <c r="H813" i="13"/>
  <c r="I13" i="11"/>
  <c r="AA13" i="11"/>
  <c r="H13" i="11"/>
  <c r="Z13" i="11"/>
  <c r="K812" i="13"/>
  <c r="L12" i="11"/>
  <c r="AD12" i="11"/>
  <c r="J812" i="13"/>
  <c r="K12" i="11"/>
  <c r="AC12" i="11"/>
  <c r="I812" i="13"/>
  <c r="J12" i="11"/>
  <c r="AB12" i="11"/>
  <c r="H812" i="13"/>
  <c r="I12" i="11"/>
  <c r="AA12" i="11"/>
  <c r="H12" i="11"/>
  <c r="Z12" i="11"/>
  <c r="K811" i="13"/>
  <c r="L11" i="11"/>
  <c r="AD11" i="11"/>
  <c r="J811" i="13"/>
  <c r="K11" i="11"/>
  <c r="AC11" i="11"/>
  <c r="I811" i="13"/>
  <c r="J11" i="11"/>
  <c r="AB11" i="11"/>
  <c r="H811" i="13"/>
  <c r="I11" i="11"/>
  <c r="AA11" i="11"/>
  <c r="H11" i="11"/>
  <c r="Z11" i="11"/>
  <c r="K810" i="13"/>
  <c r="L10" i="11"/>
  <c r="AD10" i="11"/>
  <c r="J810" i="13"/>
  <c r="K10" i="11"/>
  <c r="AC10" i="11"/>
  <c r="I810" i="13"/>
  <c r="J10" i="11"/>
  <c r="AB10" i="11"/>
  <c r="H810" i="13"/>
  <c r="I10" i="11"/>
  <c r="AA10" i="11"/>
  <c r="H10" i="11"/>
  <c r="Z10" i="11"/>
  <c r="K862" i="13"/>
  <c r="J862" i="13"/>
  <c r="I862" i="13"/>
  <c r="H862" i="13"/>
  <c r="L342" i="17"/>
  <c r="H342" i="17"/>
  <c r="L329" i="17"/>
  <c r="H329" i="17"/>
  <c r="L316" i="17"/>
  <c r="H316" i="17"/>
  <c r="L297" i="17"/>
  <c r="H297" i="17"/>
  <c r="L278" i="17"/>
  <c r="H278" i="17"/>
  <c r="L263" i="17"/>
  <c r="H263" i="17"/>
  <c r="L248" i="17"/>
  <c r="H248" i="17"/>
  <c r="L233" i="17"/>
  <c r="H233" i="17"/>
  <c r="L218" i="17"/>
  <c r="H218" i="17"/>
  <c r="L206" i="17"/>
  <c r="H206" i="17"/>
  <c r="L194" i="17"/>
  <c r="H194" i="17"/>
  <c r="L182" i="17"/>
  <c r="H182" i="17"/>
  <c r="L170" i="17"/>
  <c r="H170" i="17"/>
  <c r="L158" i="17"/>
  <c r="H158" i="17"/>
  <c r="L146" i="17"/>
  <c r="H146" i="17"/>
  <c r="L134" i="17"/>
  <c r="H134" i="17"/>
  <c r="L122" i="17"/>
  <c r="H122" i="17"/>
  <c r="L110" i="17"/>
  <c r="H110" i="17"/>
  <c r="L98" i="17"/>
  <c r="H98" i="17"/>
  <c r="L86" i="17"/>
  <c r="H86" i="17"/>
  <c r="L74" i="17"/>
  <c r="H74" i="17"/>
  <c r="L62" i="17"/>
  <c r="H62" i="17"/>
  <c r="H50" i="17"/>
  <c r="L50" i="17"/>
  <c r="J83" i="13"/>
  <c r="B5" i="11"/>
  <c r="Z40" i="11"/>
  <c r="C24" i="8"/>
  <c r="AA40" i="11"/>
  <c r="D24" i="8"/>
  <c r="AB40" i="11"/>
  <c r="E24" i="8"/>
  <c r="AC40" i="11"/>
  <c r="F24" i="8"/>
  <c r="AD40" i="11"/>
  <c r="G24" i="8"/>
  <c r="H24" i="8"/>
  <c r="B3" i="13"/>
  <c r="D30" i="8"/>
  <c r="E30" i="8"/>
  <c r="F30" i="8"/>
  <c r="G30" i="8"/>
  <c r="C30" i="8"/>
  <c r="D27" i="8"/>
  <c r="E27" i="8"/>
  <c r="F27" i="8"/>
  <c r="G27" i="8"/>
  <c r="C27" i="8"/>
  <c r="D26" i="8"/>
  <c r="E26" i="8"/>
  <c r="F26" i="8"/>
  <c r="G26" i="8"/>
  <c r="C26" i="8"/>
  <c r="C3" i="11"/>
  <c r="F77" i="11"/>
  <c r="E77" i="11"/>
  <c r="D77" i="11"/>
  <c r="C77" i="11"/>
  <c r="H26" i="8"/>
  <c r="H27" i="8"/>
  <c r="H28" i="8"/>
  <c r="G28" i="8"/>
  <c r="F28" i="8"/>
  <c r="E28" i="8"/>
  <c r="D28" i="8"/>
  <c r="C28" i="8"/>
  <c r="C36" i="8"/>
  <c r="D36" i="8"/>
  <c r="E36" i="8"/>
  <c r="F36" i="8"/>
  <c r="G36" i="8"/>
  <c r="H36" i="8"/>
  <c r="H30" i="8"/>
  <c r="D3" i="9"/>
</calcChain>
</file>

<file path=xl/sharedStrings.xml><?xml version="1.0" encoding="utf-8"?>
<sst xmlns="http://schemas.openxmlformats.org/spreadsheetml/2006/main" count="1773" uniqueCount="263">
  <si>
    <t>Service:</t>
  </si>
  <si>
    <t>Total</t>
  </si>
  <si>
    <t>Historical Revenue</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</si>
  <si>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</si>
  <si>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</si>
  <si>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</si>
  <si>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</si>
  <si>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</si>
  <si>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</si>
  <si>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</si>
  <si>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</si>
  <si>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</si>
  <si>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</si>
  <si>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</si>
  <si>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</si>
  <si>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</si>
  <si>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</si>
  <si>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</si>
  <si>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</si>
  <si>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</si>
  <si>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</si>
  <si>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</si>
  <si>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</si>
  <si>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Type</t>
  </si>
  <si>
    <t>EMPLOYEE_ID</t>
  </si>
  <si>
    <t>Name</t>
  </si>
  <si>
    <t>POS_TITLE</t>
  </si>
  <si>
    <t>Hourly Rate (Inc On-cost)</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</si>
  <si>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</si>
  <si>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</si>
  <si>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</si>
  <si>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</si>
  <si>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</si>
  <si>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</si>
  <si>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</si>
  <si>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</si>
  <si>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</si>
  <si>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</si>
  <si>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</si>
  <si>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</si>
  <si>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</si>
  <si>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</si>
  <si>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</si>
  <si>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</si>
  <si>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</si>
  <si>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</si>
  <si>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</si>
  <si>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</si>
  <si>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</si>
  <si>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</si>
  <si>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</si>
  <si>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</si>
  <si>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</si>
  <si>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</si>
  <si>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</si>
  <si>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</si>
  <si>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</si>
  <si>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</si>
  <si>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</si>
  <si>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</si>
  <si>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</si>
  <si>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</si>
  <si>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2015-2019 Pricing Methodology for Service (Summary)</t>
  </si>
  <si>
    <t xml:space="preserve">EFM                                     </t>
  </si>
  <si>
    <t>Hourly Rate</t>
  </si>
  <si>
    <t>Average Unit Rates - Forecast Nominal</t>
  </si>
  <si>
    <t>Unit rate (incl overheads)</t>
  </si>
  <si>
    <t>Average Hourly Rates - 2012/13 Dollars</t>
  </si>
  <si>
    <t>Historical Volumes</t>
  </si>
  <si>
    <t xml:space="preserve">The average unit rate in 2012/13 real dollars is converted to nominal dollars for each year in the next regulatory period using the nominal conversion factor derived from the CAM.  </t>
  </si>
  <si>
    <t>Excluded Distribution Services</t>
  </si>
  <si>
    <t>Per Request</t>
  </si>
  <si>
    <t>Refer to the Fee Breakdown schedule for specific fees</t>
  </si>
  <si>
    <t>These fees have previously been treated as external works and Endeavour Energy is unable to extract the revenue component relating specifically to Excluded Distribution Services.</t>
  </si>
  <si>
    <t>Historical Costs</t>
  </si>
  <si>
    <t>Not Available</t>
  </si>
  <si>
    <t>Cost of excluded distribution services for interruption avoidance measures for contestable work planned electricity supply interruptions</t>
  </si>
  <si>
    <t>Install &amp; remove HV live line links - One set</t>
  </si>
  <si>
    <t>Install &amp; remove HV live line links - Each additional set</t>
  </si>
  <si>
    <t>Break &amp; remake HV bonds - One set</t>
  </si>
  <si>
    <t>Break &amp; remake HV bonds - Each additional set</t>
  </si>
  <si>
    <t>Break &amp; remake LV bonds - One set</t>
  </si>
  <si>
    <t>Break &amp; remake LV bonds - Each additional set</t>
  </si>
  <si>
    <t>Install &amp; remove LV live line links - One set</t>
  </si>
  <si>
    <t>Install &amp; remove LV live line links - Each additional set</t>
  </si>
  <si>
    <t>Connect &amp; disconnect generator to LV OH mains - One generator</t>
  </si>
  <si>
    <t>Connect &amp; disconnect generator to LV OH mains - Each additional generator</t>
  </si>
  <si>
    <t>Connect &amp; disconnect generator to a padmount / indoor substation - One generator</t>
  </si>
  <si>
    <t>Connect &amp; disconnect generator to a padmount / indoor substation - Each additional generator</t>
  </si>
  <si>
    <t>Cost of excluded distribution services to terminate cable at zone substations and first joint out from the zone substation</t>
  </si>
  <si>
    <t>Zone substation access and supervision for installation of cable(s) for one feeder</t>
  </si>
  <si>
    <t>Protection setting</t>
  </si>
  <si>
    <t>Testing cable prior to commissioning</t>
  </si>
  <si>
    <t>11kV Zone substation circuit breaker cable termination</t>
  </si>
  <si>
    <t>22kV Zone substation circuit breaker cable termination</t>
  </si>
  <si>
    <t>11kV Padmount/Indoor substation cable termination</t>
  </si>
  <si>
    <t>22kV Padmount/Indoor substation cable termination</t>
  </si>
  <si>
    <t>11kV Pole top termination (UGOH) and bonding to OH</t>
  </si>
  <si>
    <t>22kV Pole top termination (UGOH) and bonding to OH</t>
  </si>
  <si>
    <t>11kV Straight through joint</t>
  </si>
  <si>
    <t>22kV Straight through joint</t>
  </si>
  <si>
    <t>Traffic Control</t>
  </si>
  <si>
    <t>Traffic Management to install &amp; remove, break &amp; remake, connect &amp; disconnect excluded distribution services</t>
  </si>
  <si>
    <t>Traffic Management to test, terminate and joint excluded distribution services</t>
  </si>
  <si>
    <t xml:space="preserve">OPERATIONS MANAGER DISTRIBUTION         </t>
  </si>
  <si>
    <t xml:space="preserve">OPERATIONS MANAGER, TRANS UG/CIVIL      </t>
  </si>
  <si>
    <t xml:space="preserve">OPERATIONS MANAGER TRANSMISSION SUBS    </t>
  </si>
  <si>
    <t>OPERATIONS MANAGER, PROTECTION &amp; CONTROL</t>
  </si>
  <si>
    <t>OPERATIONS MANAGER, TESTING &amp; INSTRUMENT</t>
  </si>
  <si>
    <t xml:space="preserve">OPERATIONS MANAGER DIST MAINT           </t>
  </si>
  <si>
    <t xml:space="preserve">OPERATIONS MANAGER DIST CONST           </t>
  </si>
  <si>
    <t xml:space="preserve">OPERATIONS MANAGER HEAVY PLANT          </t>
  </si>
  <si>
    <t xml:space="preserve">OPERATIONS MANAGER PICTON               </t>
  </si>
  <si>
    <t xml:space="preserve">OPERATIONS MANAGER TRANSMISSION         </t>
  </si>
  <si>
    <t xml:space="preserve">OPERATIONS MANAGER TRANSMISSION P&amp;C     </t>
  </si>
  <si>
    <t xml:space="preserve">OPERATIONS MANAGER, TRANS SUBS PROJECTS </t>
  </si>
  <si>
    <t xml:space="preserve">OPERATIONS MANAGER PARRAMATTA           </t>
  </si>
  <si>
    <t xml:space="preserve">OPERATIONS MANAGER CONST O/H HILLS      </t>
  </si>
  <si>
    <t xml:space="preserve">OPERATIONS MANAGER CONST U/G HILLS      </t>
  </si>
  <si>
    <t xml:space="preserve">OPERATIONS MANAGER EMERGENCY SERVICES   </t>
  </si>
  <si>
    <t xml:space="preserve">OPERATIONS MANAGER DIST MAINT PENRITH   </t>
  </si>
  <si>
    <t xml:space="preserve">OPERATIONS MANAGER DIST CONST PENRITH   </t>
  </si>
  <si>
    <t xml:space="preserve">OPERATIONS MANAGER WINDSOR              </t>
  </si>
  <si>
    <t xml:space="preserve">OPERATIONS MANAGER QOS/SERVICE LINES    </t>
  </si>
  <si>
    <t xml:space="preserve">OPERATIONS MANAGER BOWENFELS            </t>
  </si>
  <si>
    <t xml:space="preserve">OPERATIONS MANAGER KATOOMBA             </t>
  </si>
  <si>
    <t xml:space="preserve">OPERATIONS MANAGER, TRAN MAINS          </t>
  </si>
  <si>
    <t xml:space="preserve">OPERATIONS MANAGER, TRANS SUBS MAINT    </t>
  </si>
  <si>
    <t xml:space="preserve">OPERATIONS MANAGER, TRANS  PROJ/MAINT   </t>
  </si>
  <si>
    <t xml:space="preserve">OPERATIONS MANAGER,PROTECTION &amp; CONTROL </t>
  </si>
  <si>
    <t>OPERATIONS MANAGER,TESTING &amp; INSTRUMENTS</t>
  </si>
  <si>
    <t xml:space="preserve">OPERATIONS MANAGER, TRANS MAINS U/G     </t>
  </si>
  <si>
    <t xml:space="preserve">DEPOT ADMINISTRATOR                     </t>
  </si>
  <si>
    <t xml:space="preserve">PROJECT ADMINISTRATIVE OFFICER          </t>
  </si>
  <si>
    <t xml:space="preserve">PROJECT ADMINISTRATOR                   </t>
  </si>
  <si>
    <t xml:space="preserve">ELECTRICITY WORKER                      </t>
  </si>
  <si>
    <t xml:space="preserve">LINEWORKER                              </t>
  </si>
  <si>
    <t xml:space="preserve">LIVE LINEWORKER                         </t>
  </si>
  <si>
    <t xml:space="preserve">CABLE JOINTER                           </t>
  </si>
  <si>
    <t xml:space="preserve">PLANT OPERATOR                          </t>
  </si>
  <si>
    <t xml:space="preserve">PLANT OPERATOR - EARTH BORER            </t>
  </si>
  <si>
    <t xml:space="preserve">EFM - INSPECTIONS                       </t>
  </si>
  <si>
    <t xml:space="preserve">EFM - SERVICE LINES                     </t>
  </si>
  <si>
    <t xml:space="preserve">EFM SUPERNUMERARY                       </t>
  </si>
  <si>
    <t xml:space="preserve">EFM/LINEWORKER                          </t>
  </si>
  <si>
    <t xml:space="preserve">LEADING HAND CABLE JOINTER              </t>
  </si>
  <si>
    <t xml:space="preserve">LEADING HAND EFM                        </t>
  </si>
  <si>
    <t xml:space="preserve">LEADING HAND EFM MULTI SKILLED          </t>
  </si>
  <si>
    <t xml:space="preserve">LEADING HAND EFM/CABLE JOINTER          </t>
  </si>
  <si>
    <t xml:space="preserve">LEADING HAND ELECTRICITY  WORKER        </t>
  </si>
  <si>
    <t xml:space="preserve">LEADING HAND ELECTRICITY WORKER         </t>
  </si>
  <si>
    <t xml:space="preserve">LEADING HAND EW - PLANT OPERATOR        </t>
  </si>
  <si>
    <t xml:space="preserve">LEADING HAND LINEWORKER                 </t>
  </si>
  <si>
    <t xml:space="preserve">LEADING HAND LIVE LINEWORKER            </t>
  </si>
  <si>
    <t xml:space="preserve">PROJECT MANAGER DISTRIBUTION            </t>
  </si>
  <si>
    <t xml:space="preserve">PROJECT MANAGER CENTRAL REGION          </t>
  </si>
  <si>
    <t>PROJECT MANAGER CENTRAL(SPECIAL PROJECTS</t>
  </si>
  <si>
    <t xml:space="preserve">PROJECT MANAGER - KINGS PARK            </t>
  </si>
  <si>
    <t xml:space="preserve">PROJECT MANAGER - PENRITH               </t>
  </si>
  <si>
    <t xml:space="preserve">PROJECT MANAGER BOWENFELS               </t>
  </si>
  <si>
    <t xml:space="preserve">TECHNOLOGIST - PROTECTION               </t>
  </si>
  <si>
    <t xml:space="preserve">TECHNOLOGIST - TESTING                  </t>
  </si>
  <si>
    <t xml:space="preserve">PROTECTION ENGINEER                     </t>
  </si>
  <si>
    <t xml:space="preserve">PROTECTION MANAGER                      </t>
  </si>
  <si>
    <t xml:space="preserve">SENIOR PROTECTION SPECIALIST            </t>
  </si>
  <si>
    <t xml:space="preserve">PROTECTION DEVELOPMENT COORDINATOR      </t>
  </si>
  <si>
    <t>Fee Description</t>
  </si>
  <si>
    <t>Hours</t>
  </si>
  <si>
    <t>Total Labour</t>
  </si>
  <si>
    <t>Unit Price</t>
  </si>
  <si>
    <t>Quantity</t>
  </si>
  <si>
    <t>Total Materials</t>
  </si>
  <si>
    <t>Region Project Manager</t>
  </si>
  <si>
    <t>Region Administration</t>
  </si>
  <si>
    <t>Region Operations Manager</t>
  </si>
  <si>
    <t>Region Crew</t>
  </si>
  <si>
    <t>Network Protection &amp; Control Protection Engineer</t>
  </si>
  <si>
    <t xml:space="preserve">Region Crew (Technologist Protection) </t>
  </si>
  <si>
    <t>Region Crew (Technologist Testing)</t>
  </si>
  <si>
    <t>Average Hourly Rate (Region Project Manager)</t>
  </si>
  <si>
    <t>Average Hourly Rate (Region Administration)</t>
  </si>
  <si>
    <t>Average Hourly Rate (Region Operations Manager)</t>
  </si>
  <si>
    <t>Average Hourly Rate (Region Crew)</t>
  </si>
  <si>
    <t>Average Hourly Rate (Network Protection &amp; Control Protection Engineer)</t>
  </si>
  <si>
    <t xml:space="preserve">Average Hourly Rate (Technologist Protection) </t>
  </si>
  <si>
    <t xml:space="preserve">Average Hourly Rate (Technologist Testing) </t>
  </si>
  <si>
    <t>No. of People</t>
  </si>
  <si>
    <t>19/3.25 AAC Full Tension Sleeve</t>
  </si>
  <si>
    <t>Stock Code</t>
  </si>
  <si>
    <t>LABOUR</t>
  </si>
  <si>
    <t>MATERIALS</t>
  </si>
  <si>
    <t>Direct Avg Unit Rate</t>
  </si>
  <si>
    <t>Unit Rate (Incl OH)</t>
  </si>
  <si>
    <t>EDS Category</t>
  </si>
  <si>
    <t xml:space="preserve">7/2.50-19/3.75 AAC 2 Bolt PG Clamps (non tension) </t>
  </si>
  <si>
    <t>7/4.50 AAC Full Tension Sleeve</t>
  </si>
  <si>
    <t>95mm2 -240mm2 XLPE 1 Core 11kV Indoor Heatshrink Termination Kit</t>
  </si>
  <si>
    <t>95-500mm2 XLPE 3 core Indoor/Outdoor Heatshrink Trifurcation Termination Kit</t>
  </si>
  <si>
    <t xml:space="preserve">Compression Lug Copper 240mm2 M12 with one hole </t>
  </si>
  <si>
    <t>Other materials including - stainless steel bolts/washers/nuts for terminations and cable clamps, cable and cable core clamps.</t>
  </si>
  <si>
    <t>Cost estimate</t>
  </si>
  <si>
    <t xml:space="preserve">70mm2-240mm2 XLPE 1 Core 22kV Indoor Heatshrink Termination Kit </t>
  </si>
  <si>
    <t>3 x 1 core (95mm2 -240mm2) heat XLPE 11kV Indoor Termination Kit (Tyco IXSU-FP103) suitable for ABB Safelink 12kV switchgear (refer SDI 211)</t>
  </si>
  <si>
    <t>150-240mm2 630A M16 bolt XLPE screened elbow Indoor Termination Kit (ABB IE-13) suitable for Merlin Gerin RM6 24kV switchgear (refer SDI207)</t>
  </si>
  <si>
    <t>3 core (95mm2 -240mm2) heat XLPE Joint Kit (Tyco Aust -P99)</t>
  </si>
  <si>
    <t>Bracket Mounting UGOH &amp; Surge Diverters (Refer drawing 332001)</t>
  </si>
  <si>
    <t>22kV 10kA Surge Diverter Polymeric with Earth Leakage Disconnect, Mounting Bracket and Leads (Refer drawing 332001)</t>
  </si>
  <si>
    <t>Vermin Cover Surge Diverter (3 Way)-Grey-Adapt (Refer drawing 332001)</t>
  </si>
  <si>
    <t>Other materials including - galvanised coach bolts/washers/cable saddles suitable for 3 core 240mm2 HV copper cable and 19/2.14 (70mm2) XLPE copper cable, stainless steel bolts/washers/nuts for terminations, 3 x lengths of 19/3.25 AAC bonding conductor, 3 x 19/3.25AAC compression lugs with one hole, Compression lugs for 19/2.14 (70mm2) XLPE copper cable,  19/2.14 (70mm2) XLPE copper cable.</t>
  </si>
  <si>
    <t>SB10541</t>
  </si>
  <si>
    <t>3 core (70mm2 -240mm2) heat XLPE Joint Kit (Tyco Aust -P44)</t>
  </si>
  <si>
    <t>Other materials including - galvanised coach bolts/washers/cable saddles suitable for 3 core 240mm2 HV copper cable and 19/2.14 (70mm2) XLPE copper cable, stainless steel bolts/washers/nuts for terminations, 3 x lengths of 19/3.25 AAC bonding conductor, 3 x 19/3.25AAC compression lugs with one hole, Compression lugs for 19/2.14 (70mm2) XLPE copper cable, 19/2.14 (70mm2) XLPE copper cable.</t>
  </si>
  <si>
    <t>3 core (95mm2 -240mm2) heat XLPE Joint Kit (Tyco MXSU-P100)</t>
  </si>
  <si>
    <t>Link Compression 240mm2 Copper</t>
  </si>
  <si>
    <t>SL10872</t>
  </si>
  <si>
    <t>3 core (95mm2 -240mm2) heat XLPE Joint Kit (Tyco MXSU-P45)</t>
  </si>
  <si>
    <t>SJ10296</t>
  </si>
  <si>
    <t>Travel Time</t>
  </si>
  <si>
    <t>Rate</t>
  </si>
  <si>
    <t>Traffic Controllers (minimum 4 hours) - Traffic Control to install, break and connect excluded distribution services</t>
  </si>
  <si>
    <t>Traffic Controllers (minimum 4 hours) - Traffic Control to remove, remake and disconnect excluded distribution services</t>
  </si>
  <si>
    <t>Supervisor (minimum 4 hours) - Traffic Control to remove, remake and disconnect excluded distribution services</t>
  </si>
  <si>
    <t>Supervisor (minimum 4 hours) - Traffic Control to install, break and connect excluded distribution services</t>
  </si>
  <si>
    <t>Hours on Site</t>
  </si>
  <si>
    <t>Description</t>
  </si>
  <si>
    <t>Local Council Fee for closure of one (1) road</t>
  </si>
  <si>
    <t>Traffic Management Plan Fee</t>
  </si>
  <si>
    <t>Traffic Controllers (minimum 4 hours) - Traffic Control to test, terminate and joint excluded distribution services</t>
  </si>
  <si>
    <t>Supervisor (minimum 4 hours) - Traffic Control to test, terminate and joint excluded distribution services</t>
  </si>
  <si>
    <t>SUMMARY</t>
  </si>
  <si>
    <t>Excluded distribution services for interruption avoidance measures for contestable work planned electricity supply interruptions</t>
  </si>
  <si>
    <t>Excluded distribution services to terminate cable at zone substations and first joint out from the zone substation</t>
  </si>
  <si>
    <t>Rates for traffic management are based on the average of Endeavour Energy's 4 providers being Traffic Management Services, Donnelley Civil, Workforce International and D&amp;D Traffic Management.
The data was supplied by Procurement branch and was based on rate cards provided by the suppliers for contract prices.
Refer to file "Traffic Management Costs.xls" for details relating to the average traffic management costs.</t>
  </si>
  <si>
    <t>The information below was provided by the Engineering Officer from Southern region.</t>
  </si>
  <si>
    <t>Unit rate (Excl overheads)</t>
  </si>
  <si>
    <t>Fee 12/13$ -
Direct</t>
  </si>
  <si>
    <t>Fee 12/13$ -
Incl OH</t>
  </si>
  <si>
    <t>Labour Growth</t>
  </si>
  <si>
    <t>2008/09</t>
  </si>
  <si>
    <t>Assumed annual labour growth</t>
  </si>
  <si>
    <t>Operating expenditure for these services has previously been treated as external works and Endeavour Energy is unable to extract the operating expenditure component relating specifically to Excluded Distribution Services.</t>
  </si>
  <si>
    <t>Endeavour Energy had difficulty extracting volumes for this service. As they were previously treated as external works it was not possible to extract the volumes specifically relating to Excluded Distribution Services. 
The Engineering Officer for Southern Region (who is involved in the billing of these services) manually went through billing records to determine the volumes for 2012/13 in relation to the Southern Region only.
These volumes for southern region were multiplied by a factor of 4 to take into account that Northern and Southern region are  larger areas.</t>
  </si>
  <si>
    <t>All unit rates have been calculated in real 2012/13 dollars for comparison purposes. To estimate labour rates in real 2012/13 dollars for prior years, the actual salary increases for award staff in those years has been used.</t>
  </si>
  <si>
    <t xml:space="preserve">The Engineering Officer from Southern Region identified those employees that were involved in providing these services.
Payroll data was extracted as at 14/06/13 and provided by the Budgeting &amp; Forecasting Manager.  These hourly labour rates represent 2012/13 labour costs and are used to calculate an average hourly labour rate for those individuals involved in this service.
</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</si>
  <si>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</si>
  <si>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</si>
  <si>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</si>
  <si>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</si>
  <si>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No description provided.</t>
  </si>
  <si>
    <t>2009-14 Current Fees</t>
  </si>
  <si>
    <t>Current fees approved by the AER for the 2009-14 regulatory period.</t>
  </si>
  <si>
    <t>Pricing Mechanism:</t>
  </si>
  <si>
    <t>2) As historic work order data was not available for the provision of this service, 2012/13 direct cost unit rates were developed for each fee sub-category based on information provided by relevant internal stakeholders. This included, for each fee sub-category, identifying the individuals involved in the provision of the specific service, estimating the number of hours spent in performing each task, quantifying the labour costs related to the provision of the service using average 2012/13 labour rates and quantifying non-labour costs based on current material / external service prices.</t>
  </si>
  <si>
    <t>3) An overhead factor derived from Endeavour Energy's Cost Allocation Model ('CAM') was applied to the direct cost unit rates to calculate unit rates inclusive of network and corporate overheads. In addition, a 2012/13 real to nominal conversion factor derived from the CAM was applied to the unit rates to calculate forecast unit rates in nominal dollars over the 2015-19 regulatory period.</t>
  </si>
  <si>
    <t>The revenue and costs associated with Excluded Distribution Services is not separately recorded in business systems and is included as part of the broader 'External Works' categorisation. As a result historic revenue, costs and associated volumes for Excluded Distribution Services are not available.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</si>
  <si>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</si>
  <si>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Services in relation to:
-  Interruption avoidance measures for contestable work planned electricity supply interruptions (and associated traffic control measures) - The provision of an MG (Motor Generator) connected to the network or a direct distributor and/or use of HV Live Line Techniques when required to maintain a continued but temporary supply to otherwise impacted customers during contestable connection works.  Service is provided in conjunction with (but in addition to) Access Permits and Clearance to Work.
-  The termination of a cable at zone substations and first joint out from the zone substation (and associated traffic control measures).</t>
  </si>
  <si>
    <t>Proposed fees (inclusive of network and corporate overheads) were multiplied by forecast volumes to calculate forecast revenue. Forecast costs associated with the provision of the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Volumes were estimated based on 2012/13 data.</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</si>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</sst>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6"/>
      <color theme="1"/>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s>
  <borders count="2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
      <left/>
      <right style="thin">
        <color indexed="64"/>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481">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170" fontId="11" fillId="0" borderId="9" xfId="0" applyNumberFormat="1" applyFont="1" applyBorder="1" applyAlignment="1">
      <alignment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0" fontId="11" fillId="0" borderId="0"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167" fontId="11" fillId="0" borderId="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70" fontId="18" fillId="3" borderId="19" xfId="0" applyNumberFormat="1" applyFont="1" applyFill="1" applyBorder="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4" fillId="3" borderId="3" xfId="0" applyFont="1" applyFill="1" applyBorder="1" applyAlignment="1">
      <alignment vertical="top"/>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170" fontId="19" fillId="5" borderId="25" xfId="0" applyNumberFormat="1" applyFont="1" applyFill="1" applyBorder="1" applyAlignment="1">
      <alignment horizontal="center"/>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170" fontId="11" fillId="0" borderId="8" xfId="0" applyNumberFormat="1" applyFont="1" applyBorder="1" applyAlignment="1">
      <alignment horizontal="center" vertical="center"/>
    </xf>
    <xf numFmtId="170" fontId="19" fillId="5" borderId="8" xfId="0" quotePrefix="1" applyNumberFormat="1" applyFont="1" applyFill="1" applyBorder="1" applyAlignment="1">
      <alignment horizontal="center" vertical="center"/>
    </xf>
    <xf numFmtId="0" fontId="18" fillId="5" borderId="8" xfId="0" quotePrefix="1" applyFont="1" applyFill="1" applyBorder="1" applyAlignment="1">
      <alignment horizontal="center" vertical="center"/>
    </xf>
    <xf numFmtId="0" fontId="11" fillId="0" borderId="0" xfId="0" applyFont="1" applyBorder="1" applyAlignment="1">
      <alignment horizontal="left"/>
    </xf>
    <xf numFmtId="170" fontId="11" fillId="0" borderId="0" xfId="0" applyNumberFormat="1" applyFont="1" applyBorder="1" applyAlignment="1">
      <alignment horizontal="center" vertical="center"/>
    </xf>
    <xf numFmtId="0" fontId="18" fillId="3" borderId="8" xfId="0" applyFont="1" applyFill="1" applyBorder="1" applyAlignment="1">
      <alignment horizontal="left" vertical="center"/>
    </xf>
    <xf numFmtId="0" fontId="11" fillId="0" borderId="10" xfId="0" applyFont="1" applyBorder="1" applyAlignment="1">
      <alignment vertical="center"/>
    </xf>
    <xf numFmtId="167" fontId="7" fillId="4" borderId="0" xfId="2" applyNumberFormat="1" applyFont="1" applyFill="1" applyBorder="1" applyAlignment="1">
      <alignment horizontal="left"/>
    </xf>
    <xf numFmtId="0" fontId="7" fillId="4" borderId="1" xfId="0" applyFont="1" applyFill="1" applyBorder="1" applyAlignment="1">
      <alignment horizontal="left"/>
    </xf>
    <xf numFmtId="0" fontId="11" fillId="0" borderId="7" xfId="0" applyFont="1" applyBorder="1" applyAlignment="1">
      <alignment horizontal="left" vertical="top" wrapText="1"/>
    </xf>
    <xf numFmtId="0" fontId="11" fillId="0" borderId="16" xfId="0" applyFont="1" applyBorder="1" applyAlignment="1">
      <alignment horizontal="left"/>
    </xf>
    <xf numFmtId="0" fontId="11" fillId="0" borderId="17" xfId="0" applyFont="1" applyBorder="1" applyAlignment="1">
      <alignment horizontal="left"/>
    </xf>
    <xf numFmtId="170" fontId="19" fillId="5" borderId="21" xfId="0" quotePrefix="1" applyNumberFormat="1" applyFont="1" applyFill="1" applyBorder="1" applyAlignment="1">
      <alignment horizontal="center" vertical="center"/>
    </xf>
    <xf numFmtId="0" fontId="23" fillId="0" borderId="14" xfId="15" applyFont="1" applyFill="1" applyBorder="1" applyAlignment="1">
      <alignment horizontal="left"/>
    </xf>
    <xf numFmtId="0" fontId="23" fillId="0" borderId="15" xfId="15" applyFont="1" applyFill="1" applyBorder="1" applyAlignment="1">
      <alignment horizontal="left"/>
    </xf>
    <xf numFmtId="0" fontId="23" fillId="0" borderId="16" xfId="15" applyFont="1" applyFill="1" applyBorder="1" applyAlignment="1">
      <alignment horizontal="left"/>
    </xf>
    <xf numFmtId="0" fontId="23" fillId="0" borderId="0" xfId="15" applyFont="1" applyFill="1" applyBorder="1" applyAlignment="1">
      <alignment horizontal="left"/>
    </xf>
    <xf numFmtId="0" fontId="23" fillId="0" borderId="18" xfId="15" applyFont="1" applyFill="1" applyBorder="1" applyAlignment="1">
      <alignment horizontal="left"/>
    </xf>
    <xf numFmtId="167" fontId="23" fillId="0" borderId="21" xfId="15" applyNumberFormat="1" applyFont="1" applyFill="1" applyBorder="1" applyAlignment="1">
      <alignment horizontal="right"/>
    </xf>
    <xf numFmtId="167" fontId="23" fillId="0" borderId="17" xfId="15" applyNumberFormat="1" applyFont="1" applyFill="1" applyBorder="1" applyAlignment="1">
      <alignment horizontal="right"/>
    </xf>
    <xf numFmtId="0" fontId="23" fillId="0" borderId="19" xfId="15" applyFont="1" applyFill="1" applyBorder="1" applyAlignment="1">
      <alignment horizontal="left"/>
    </xf>
    <xf numFmtId="167" fontId="23" fillId="0" borderId="20" xfId="15" applyNumberFormat="1" applyFont="1" applyFill="1" applyBorder="1" applyAlignment="1">
      <alignment horizontal="right"/>
    </xf>
    <xf numFmtId="169" fontId="19" fillId="5" borderId="13" xfId="0" applyNumberFormat="1" applyFont="1" applyFill="1" applyBorder="1" applyAlignment="1">
      <alignment horizontal="right" vertical="center" wrapText="1"/>
    </xf>
    <xf numFmtId="170" fontId="11" fillId="5" borderId="13" xfId="0" applyNumberFormat="1" applyFont="1" applyFill="1" applyBorder="1" applyAlignment="1">
      <alignment vertical="center"/>
    </xf>
    <xf numFmtId="170" fontId="11" fillId="0" borderId="21" xfId="0" applyNumberFormat="1" applyFont="1" applyBorder="1" applyAlignment="1">
      <alignment horizontal="left"/>
    </xf>
    <xf numFmtId="170" fontId="11" fillId="0" borderId="17" xfId="0" applyNumberFormat="1" applyFont="1" applyBorder="1" applyAlignment="1">
      <alignment horizontal="left"/>
    </xf>
    <xf numFmtId="170" fontId="11" fillId="0" borderId="20" xfId="0" applyNumberFormat="1" applyFont="1" applyBorder="1" applyAlignment="1">
      <alignment horizontal="left"/>
    </xf>
    <xf numFmtId="0" fontId="21" fillId="7" borderId="12" xfId="15" applyFont="1" applyFill="1" applyBorder="1" applyAlignment="1">
      <alignment vertical="center"/>
    </xf>
    <xf numFmtId="0" fontId="26" fillId="7" borderId="12" xfId="0" applyFont="1" applyFill="1" applyBorder="1" applyAlignment="1">
      <alignment vertical="center"/>
    </xf>
    <xf numFmtId="170" fontId="26" fillId="7" borderId="12" xfId="0" applyNumberFormat="1" applyFont="1" applyFill="1" applyBorder="1" applyAlignment="1">
      <alignment vertical="center"/>
    </xf>
    <xf numFmtId="167" fontId="19" fillId="5" borderId="10" xfId="0" applyNumberFormat="1" applyFont="1" applyFill="1" applyBorder="1" applyAlignment="1">
      <alignment vertical="center"/>
    </xf>
    <xf numFmtId="0" fontId="11" fillId="0" borderId="9" xfId="0" applyFont="1" applyBorder="1" applyAlignment="1">
      <alignment vertical="center"/>
    </xf>
    <xf numFmtId="168" fontId="11" fillId="0" borderId="0" xfId="0" applyNumberFormat="1" applyFont="1" applyBorder="1" applyAlignment="1">
      <alignment horizontal="right" vertical="center"/>
    </xf>
    <xf numFmtId="168" fontId="11" fillId="0" borderId="17" xfId="0" applyNumberFormat="1" applyFont="1" applyBorder="1" applyAlignment="1">
      <alignment horizontal="right" vertical="center"/>
    </xf>
    <xf numFmtId="170" fontId="11" fillId="0" borderId="16" xfId="0" applyNumberFormat="1" applyFont="1" applyBorder="1" applyAlignment="1">
      <alignment horizontal="center" vertical="center"/>
    </xf>
    <xf numFmtId="0" fontId="19" fillId="2" borderId="14" xfId="0" applyFont="1" applyFill="1" applyBorder="1" applyAlignment="1">
      <alignment horizontal="left"/>
    </xf>
    <xf numFmtId="0" fontId="19" fillId="2" borderId="15" xfId="0" applyFont="1" applyFill="1" applyBorder="1" applyAlignment="1">
      <alignment horizontal="left"/>
    </xf>
    <xf numFmtId="0" fontId="19" fillId="2" borderId="21" xfId="0" applyFont="1" applyFill="1" applyBorder="1" applyAlignment="1">
      <alignment horizontal="left"/>
    </xf>
    <xf numFmtId="0" fontId="19" fillId="2" borderId="16" xfId="0" applyFont="1" applyFill="1" applyBorder="1" applyAlignment="1">
      <alignment horizontal="left"/>
    </xf>
    <xf numFmtId="0" fontId="18" fillId="2" borderId="0" xfId="0" applyFont="1" applyFill="1"/>
    <xf numFmtId="0" fontId="17" fillId="10" borderId="0" xfId="0" applyFont="1" applyFill="1" applyAlignment="1">
      <alignment vertical="center"/>
    </xf>
    <xf numFmtId="168" fontId="11" fillId="0" borderId="18" xfId="0" applyNumberFormat="1" applyFont="1" applyFill="1" applyBorder="1" applyAlignment="1">
      <alignment horizontal="center"/>
    </xf>
    <xf numFmtId="168" fontId="11" fillId="0" borderId="19" xfId="0" applyNumberFormat="1" applyFont="1" applyFill="1" applyBorder="1" applyAlignment="1">
      <alignment horizontal="center"/>
    </xf>
    <xf numFmtId="168" fontId="11" fillId="0" borderId="20" xfId="0" applyNumberFormat="1" applyFont="1" applyFill="1" applyBorder="1" applyAlignment="1">
      <alignment horizont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9" fontId="11" fillId="2" borderId="13" xfId="1" applyFont="1" applyFill="1" applyBorder="1" applyAlignment="1">
      <alignment horizontal="center"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1" xfId="0" applyFont="1" applyBorder="1" applyAlignment="1">
      <alignment horizontal="left" vertical="center"/>
    </xf>
    <xf numFmtId="0" fontId="11" fillId="0" borderId="12" xfId="0" applyFont="1" applyBorder="1" applyAlignment="1">
      <alignment horizontal="left"/>
    </xf>
    <xf numFmtId="0" fontId="11" fillId="0" borderId="12" xfId="0" applyFont="1" applyBorder="1" applyAlignment="1">
      <alignment horizontal="lef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0" borderId="7" xfId="1" applyFont="1" applyBorder="1" applyAlignment="1">
      <alignment horizontal="left" vertical="center" wrapText="1"/>
    </xf>
    <xf numFmtId="0" fontId="18" fillId="3" borderId="11" xfId="0" applyFont="1" applyFill="1" applyBorder="1" applyAlignment="1">
      <alignment horizontal="left" vertical="center"/>
    </xf>
    <xf numFmtId="0" fontId="19" fillId="2" borderId="0" xfId="0" applyFont="1" applyFill="1" applyBorder="1" applyAlignment="1">
      <alignment horizontal="left"/>
    </xf>
    <xf numFmtId="0" fontId="20" fillId="0" borderId="7" xfId="0" applyFont="1" applyBorder="1" applyAlignment="1">
      <alignment horizontal="left" vertical="center" wrapText="1"/>
    </xf>
    <xf numFmtId="171" fontId="11" fillId="0" borderId="9" xfId="3" applyNumberFormat="1" applyFont="1" applyFill="1" applyBorder="1" applyAlignment="1">
      <alignment horizontal="center" vertical="top"/>
    </xf>
    <xf numFmtId="171" fontId="11" fillId="0" borderId="9" xfId="3" applyNumberFormat="1" applyFont="1" applyBorder="1" applyAlignment="1">
      <alignment horizontal="center" vertical="top"/>
    </xf>
    <xf numFmtId="171" fontId="19" fillId="5" borderId="25" xfId="3" applyNumberFormat="1" applyFont="1" applyFill="1" applyBorder="1" applyAlignment="1">
      <alignment horizontal="center"/>
    </xf>
    <xf numFmtId="0" fontId="11" fillId="10" borderId="0" xfId="0" applyFont="1" applyFill="1" applyBorder="1"/>
    <xf numFmtId="0" fontId="11" fillId="10" borderId="0" xfId="0" applyFont="1" applyFill="1" applyBorder="1" applyAlignment="1">
      <alignment vertical="top"/>
    </xf>
    <xf numFmtId="0" fontId="11" fillId="0" borderId="0" xfId="0" applyFont="1" applyBorder="1" applyAlignment="1">
      <alignment vertical="top"/>
    </xf>
    <xf numFmtId="167" fontId="11" fillId="10" borderId="0" xfId="0" applyNumberFormat="1" applyFont="1" applyFill="1" applyBorder="1" applyAlignment="1">
      <alignment horizontal="center"/>
    </xf>
    <xf numFmtId="169" fontId="11" fillId="10" borderId="0" xfId="0" applyNumberFormat="1" applyFont="1" applyFill="1" applyBorder="1" applyAlignment="1">
      <alignment horizontal="center"/>
    </xf>
    <xf numFmtId="170" fontId="11" fillId="10" borderId="0" xfId="0" applyNumberFormat="1" applyFont="1" applyFill="1" applyBorder="1" applyAlignment="1">
      <alignment horizontal="center"/>
    </xf>
    <xf numFmtId="0" fontId="11" fillId="10" borderId="0" xfId="0" applyFont="1" applyFill="1" applyBorder="1" applyAlignment="1">
      <alignment horizontal="right"/>
    </xf>
    <xf numFmtId="0" fontId="11" fillId="10" borderId="0" xfId="0" applyFont="1" applyFill="1" applyBorder="1" applyAlignment="1">
      <alignment horizontal="center"/>
    </xf>
    <xf numFmtId="167" fontId="11" fillId="10" borderId="0" xfId="0" applyNumberFormat="1" applyFont="1" applyFill="1" applyBorder="1"/>
    <xf numFmtId="0" fontId="18" fillId="3" borderId="12" xfId="0" applyFont="1" applyFill="1" applyBorder="1" applyAlignment="1">
      <alignment horizontal="left"/>
    </xf>
    <xf numFmtId="167" fontId="19" fillId="5" borderId="7" xfId="0" applyNumberFormat="1" applyFont="1" applyFill="1" applyBorder="1" applyAlignment="1">
      <alignment horizontal="center" wrapText="1"/>
    </xf>
    <xf numFmtId="0" fontId="11" fillId="10" borderId="14" xfId="0" applyFont="1" applyFill="1" applyBorder="1"/>
    <xf numFmtId="0" fontId="11" fillId="10" borderId="21" xfId="0" applyFont="1" applyFill="1" applyBorder="1"/>
    <xf numFmtId="0" fontId="11" fillId="10" borderId="16" xfId="0" applyFont="1" applyFill="1" applyBorder="1"/>
    <xf numFmtId="0" fontId="11" fillId="10" borderId="17" xfId="0" applyFont="1" applyFill="1" applyBorder="1"/>
    <xf numFmtId="0" fontId="11" fillId="10" borderId="18" xfId="0" applyFont="1" applyFill="1" applyBorder="1"/>
    <xf numFmtId="0" fontId="11" fillId="10" borderId="20" xfId="0" applyFont="1" applyFill="1" applyBorder="1"/>
    <xf numFmtId="167" fontId="11" fillId="10" borderId="20" xfId="0" applyNumberFormat="1" applyFont="1" applyFill="1" applyBorder="1" applyAlignment="1">
      <alignment horizontal="center"/>
    </xf>
    <xf numFmtId="0" fontId="19" fillId="5" borderId="7" xfId="0" applyFont="1" applyFill="1" applyBorder="1"/>
    <xf numFmtId="167" fontId="19" fillId="5" borderId="7" xfId="0" applyNumberFormat="1" applyFont="1" applyFill="1" applyBorder="1" applyAlignment="1">
      <alignment horizontal="center"/>
    </xf>
    <xf numFmtId="169" fontId="19" fillId="5" borderId="13" xfId="0" applyNumberFormat="1" applyFont="1" applyFill="1" applyBorder="1" applyAlignment="1">
      <alignment horizontal="center" wrapText="1"/>
    </xf>
    <xf numFmtId="170" fontId="19" fillId="5" borderId="13" xfId="0" applyNumberFormat="1" applyFont="1" applyFill="1" applyBorder="1" applyAlignment="1">
      <alignment horizontal="center" wrapText="1"/>
    </xf>
    <xf numFmtId="0" fontId="19" fillId="5" borderId="7" xfId="0" applyFont="1" applyFill="1" applyBorder="1" applyAlignment="1">
      <alignment horizontal="right"/>
    </xf>
    <xf numFmtId="0" fontId="19" fillId="5" borderId="7" xfId="0" applyFont="1" applyFill="1" applyBorder="1" applyAlignment="1">
      <alignment horizontal="center"/>
    </xf>
    <xf numFmtId="0" fontId="19" fillId="5" borderId="13" xfId="0" applyFont="1" applyFill="1" applyBorder="1" applyAlignment="1">
      <alignment horizontal="center"/>
    </xf>
    <xf numFmtId="167" fontId="19" fillId="5" borderId="7" xfId="0" applyNumberFormat="1" applyFont="1" applyFill="1" applyBorder="1" applyAlignment="1">
      <alignment horizontal="right" wrapText="1"/>
    </xf>
    <xf numFmtId="0" fontId="19" fillId="3" borderId="13" xfId="0" applyFont="1" applyFill="1" applyBorder="1" applyAlignment="1">
      <alignment horizontal="right" wrapText="1"/>
    </xf>
    <xf numFmtId="0" fontId="11" fillId="10" borderId="9" xfId="0" applyFont="1" applyFill="1" applyBorder="1"/>
    <xf numFmtId="167" fontId="11" fillId="10" borderId="9" xfId="0" applyNumberFormat="1" applyFont="1" applyFill="1" applyBorder="1" applyAlignment="1">
      <alignment horizontal="center"/>
    </xf>
    <xf numFmtId="169" fontId="11" fillId="10" borderId="17" xfId="0" applyNumberFormat="1" applyFont="1" applyFill="1" applyBorder="1" applyAlignment="1">
      <alignment horizontal="center"/>
    </xf>
    <xf numFmtId="170" fontId="11" fillId="10" borderId="17" xfId="0" applyNumberFormat="1" applyFont="1" applyFill="1" applyBorder="1" applyAlignment="1">
      <alignment horizontal="center"/>
    </xf>
    <xf numFmtId="167" fontId="11" fillId="9" borderId="9" xfId="0" applyNumberFormat="1" applyFont="1" applyFill="1" applyBorder="1" applyAlignment="1">
      <alignment horizontal="right"/>
    </xf>
    <xf numFmtId="0" fontId="11" fillId="10" borderId="9" xfId="0" applyFont="1" applyFill="1" applyBorder="1" applyAlignment="1">
      <alignment horizontal="center"/>
    </xf>
    <xf numFmtId="0" fontId="11" fillId="10" borderId="17" xfId="0" applyFont="1" applyFill="1" applyBorder="1" applyAlignment="1">
      <alignment horizontal="center"/>
    </xf>
    <xf numFmtId="167" fontId="11" fillId="9" borderId="9" xfId="0" applyNumberFormat="1" applyFont="1" applyFill="1" applyBorder="1"/>
    <xf numFmtId="167" fontId="11" fillId="10" borderId="17" xfId="0" applyNumberFormat="1" applyFont="1" applyFill="1" applyBorder="1"/>
    <xf numFmtId="9" fontId="11" fillId="10" borderId="17" xfId="1" applyFont="1" applyFill="1" applyBorder="1"/>
    <xf numFmtId="0" fontId="11" fillId="10" borderId="10" xfId="0" applyFont="1" applyFill="1" applyBorder="1"/>
    <xf numFmtId="167" fontId="11" fillId="10" borderId="10" xfId="0" applyNumberFormat="1" applyFont="1" applyFill="1" applyBorder="1" applyAlignment="1">
      <alignment horizontal="center"/>
    </xf>
    <xf numFmtId="169" fontId="11" fillId="10" borderId="20" xfId="0" applyNumberFormat="1" applyFont="1" applyFill="1" applyBorder="1" applyAlignment="1">
      <alignment horizontal="center"/>
    </xf>
    <xf numFmtId="170" fontId="11" fillId="10" borderId="20" xfId="0" applyNumberFormat="1" applyFont="1" applyFill="1" applyBorder="1" applyAlignment="1">
      <alignment horizontal="center"/>
    </xf>
    <xf numFmtId="0" fontId="11" fillId="9" borderId="9" xfId="0" applyFont="1" applyFill="1" applyBorder="1" applyAlignment="1">
      <alignment horizontal="right"/>
    </xf>
    <xf numFmtId="0" fontId="11" fillId="10" borderId="10" xfId="0" applyFont="1" applyFill="1" applyBorder="1" applyAlignment="1">
      <alignment horizontal="center"/>
    </xf>
    <xf numFmtId="0" fontId="11" fillId="10" borderId="20" xfId="0" applyFont="1" applyFill="1" applyBorder="1" applyAlignment="1">
      <alignment horizontal="center"/>
    </xf>
    <xf numFmtId="0" fontId="11" fillId="5" borderId="25" xfId="0" applyFont="1" applyFill="1" applyBorder="1"/>
    <xf numFmtId="167" fontId="11" fillId="5" borderId="24" xfId="0" applyNumberFormat="1" applyFont="1" applyFill="1" applyBorder="1" applyAlignment="1">
      <alignment horizontal="center"/>
    </xf>
    <xf numFmtId="169" fontId="11" fillId="5" borderId="24" xfId="0" applyNumberFormat="1" applyFont="1" applyFill="1" applyBorder="1" applyAlignment="1">
      <alignment horizontal="center"/>
    </xf>
    <xf numFmtId="170" fontId="11" fillId="5" borderId="24" xfId="0" applyNumberFormat="1" applyFont="1" applyFill="1" applyBorder="1" applyAlignment="1">
      <alignment horizontal="center"/>
    </xf>
    <xf numFmtId="167" fontId="19" fillId="5" borderId="23" xfId="0" applyNumberFormat="1" applyFont="1" applyFill="1" applyBorder="1" applyAlignment="1">
      <alignment horizontal="right"/>
    </xf>
    <xf numFmtId="0" fontId="11" fillId="5" borderId="24" xfId="0" applyFont="1" applyFill="1" applyBorder="1" applyAlignment="1">
      <alignment horizontal="center"/>
    </xf>
    <xf numFmtId="0" fontId="11" fillId="5" borderId="27" xfId="0" applyFont="1" applyFill="1" applyBorder="1" applyAlignment="1">
      <alignment horizontal="center"/>
    </xf>
    <xf numFmtId="167" fontId="19" fillId="5" borderId="23" xfId="0" applyNumberFormat="1" applyFont="1" applyFill="1" applyBorder="1"/>
    <xf numFmtId="167" fontId="19" fillId="3" borderId="27" xfId="0" applyNumberFormat="1" applyFont="1" applyFill="1" applyBorder="1"/>
    <xf numFmtId="0" fontId="11" fillId="10" borderId="0" xfId="0" applyFont="1" applyFill="1" applyBorder="1" applyAlignment="1">
      <alignment vertical="center"/>
    </xf>
    <xf numFmtId="167" fontId="19" fillId="10" borderId="0" xfId="0" applyNumberFormat="1" applyFont="1" applyFill="1" applyBorder="1" applyAlignment="1">
      <alignment horizontal="right"/>
    </xf>
    <xf numFmtId="167" fontId="19" fillId="10" borderId="0" xfId="0" applyNumberFormat="1" applyFont="1" applyFill="1" applyBorder="1"/>
    <xf numFmtId="169" fontId="19" fillId="10" borderId="0" xfId="0" applyNumberFormat="1" applyFont="1" applyFill="1" applyBorder="1"/>
    <xf numFmtId="169" fontId="11" fillId="10" borderId="0" xfId="0" applyNumberFormat="1" applyFont="1" applyFill="1" applyBorder="1"/>
    <xf numFmtId="0" fontId="11" fillId="10" borderId="9" xfId="0" applyFont="1" applyFill="1" applyBorder="1" applyAlignment="1">
      <alignment vertical="center" wrapText="1"/>
    </xf>
    <xf numFmtId="167" fontId="11" fillId="10" borderId="9" xfId="0" applyNumberFormat="1" applyFont="1" applyFill="1" applyBorder="1" applyAlignment="1">
      <alignment horizontal="center" vertical="center"/>
    </xf>
    <xf numFmtId="169" fontId="11" fillId="10" borderId="17" xfId="0" applyNumberFormat="1" applyFont="1" applyFill="1" applyBorder="1" applyAlignment="1">
      <alignment horizontal="center" vertical="center"/>
    </xf>
    <xf numFmtId="170" fontId="11" fillId="10" borderId="17" xfId="0" applyNumberFormat="1" applyFont="1" applyFill="1" applyBorder="1" applyAlignment="1">
      <alignment horizontal="center" vertical="center"/>
    </xf>
    <xf numFmtId="167" fontId="11" fillId="9" borderId="9" xfId="0" applyNumberFormat="1" applyFont="1" applyFill="1" applyBorder="1" applyAlignment="1">
      <alignment horizontal="right" vertical="center"/>
    </xf>
    <xf numFmtId="0" fontId="11" fillId="10" borderId="9" xfId="0" applyFont="1" applyFill="1" applyBorder="1" applyAlignment="1">
      <alignment horizontal="center" vertical="center"/>
    </xf>
    <xf numFmtId="0" fontId="11" fillId="10" borderId="17" xfId="0" applyFont="1" applyFill="1" applyBorder="1" applyAlignment="1">
      <alignment horizontal="center" vertical="center"/>
    </xf>
    <xf numFmtId="167" fontId="11" fillId="9" borderId="9" xfId="0" applyNumberFormat="1" applyFont="1" applyFill="1" applyBorder="1" applyAlignment="1">
      <alignment vertical="center"/>
    </xf>
    <xf numFmtId="167" fontId="11" fillId="10" borderId="17" xfId="0" applyNumberFormat="1" applyFont="1" applyFill="1" applyBorder="1" applyAlignment="1">
      <alignment vertical="center"/>
    </xf>
    <xf numFmtId="9" fontId="11" fillId="10" borderId="17" xfId="1" applyFont="1" applyFill="1" applyBorder="1" applyAlignment="1">
      <alignment vertical="center"/>
    </xf>
    <xf numFmtId="0" fontId="11" fillId="10" borderId="10" xfId="0" applyFont="1" applyFill="1" applyBorder="1" applyAlignment="1">
      <alignment vertical="center" wrapText="1"/>
    </xf>
    <xf numFmtId="167" fontId="11" fillId="10" borderId="10" xfId="0" applyNumberFormat="1" applyFont="1" applyFill="1" applyBorder="1" applyAlignment="1">
      <alignment horizontal="center" vertical="center"/>
    </xf>
    <xf numFmtId="169" fontId="11" fillId="10" borderId="20" xfId="0" applyNumberFormat="1" applyFont="1" applyFill="1" applyBorder="1" applyAlignment="1">
      <alignment horizontal="center" vertical="center"/>
    </xf>
    <xf numFmtId="170" fontId="11" fillId="10" borderId="20" xfId="0" applyNumberFormat="1" applyFont="1" applyFill="1" applyBorder="1" applyAlignment="1">
      <alignment horizontal="center" vertical="center"/>
    </xf>
    <xf numFmtId="0" fontId="11" fillId="9" borderId="9" xfId="0" applyFont="1" applyFill="1" applyBorder="1" applyAlignment="1">
      <alignment horizontal="right" vertical="center"/>
    </xf>
    <xf numFmtId="0" fontId="11" fillId="10" borderId="10" xfId="0" applyFont="1" applyFill="1" applyBorder="1" applyAlignment="1">
      <alignment horizontal="center" vertical="center"/>
    </xf>
    <xf numFmtId="0" fontId="11" fillId="10" borderId="20" xfId="0" applyFont="1" applyFill="1" applyBorder="1" applyAlignment="1">
      <alignment horizontal="center" vertical="center"/>
    </xf>
    <xf numFmtId="0" fontId="19" fillId="10" borderId="0" xfId="0" applyFont="1" applyFill="1" applyBorder="1" applyAlignment="1">
      <alignment vertical="center"/>
    </xf>
    <xf numFmtId="169" fontId="19" fillId="5" borderId="7" xfId="0" applyNumberFormat="1" applyFont="1" applyFill="1" applyBorder="1" applyAlignment="1">
      <alignment horizontal="center" wrapText="1"/>
    </xf>
    <xf numFmtId="169" fontId="19" fillId="5" borderId="7" xfId="0" applyNumberFormat="1" applyFont="1" applyFill="1" applyBorder="1" applyAlignment="1">
      <alignment horizontal="center"/>
    </xf>
    <xf numFmtId="0" fontId="19" fillId="8" borderId="11" xfId="0" applyFont="1" applyFill="1" applyBorder="1" applyAlignment="1">
      <alignment horizontal="left"/>
    </xf>
    <xf numFmtId="167" fontId="11" fillId="8" borderId="12" xfId="0" applyNumberFormat="1" applyFont="1" applyFill="1" applyBorder="1"/>
    <xf numFmtId="0" fontId="11" fillId="8" borderId="12" xfId="0" applyFont="1" applyFill="1" applyBorder="1"/>
    <xf numFmtId="0" fontId="11" fillId="8" borderId="13" xfId="0" applyFont="1" applyFill="1" applyBorder="1"/>
    <xf numFmtId="0" fontId="11" fillId="10" borderId="7" xfId="0" applyFont="1" applyFill="1" applyBorder="1" applyAlignment="1">
      <alignment vertical="center"/>
    </xf>
    <xf numFmtId="167" fontId="11" fillId="10" borderId="7" xfId="0" applyNumberFormat="1" applyFont="1" applyFill="1" applyBorder="1" applyAlignment="1">
      <alignment horizontal="center" vertical="center"/>
    </xf>
    <xf numFmtId="169" fontId="11" fillId="10" borderId="7" xfId="0" applyNumberFormat="1" applyFont="1" applyFill="1" applyBorder="1" applyAlignment="1">
      <alignment horizontal="center" vertical="center"/>
    </xf>
    <xf numFmtId="170" fontId="11" fillId="10" borderId="7" xfId="0" applyNumberFormat="1" applyFont="1" applyFill="1" applyBorder="1" applyAlignment="1">
      <alignment horizontal="center" vertical="center"/>
    </xf>
    <xf numFmtId="167" fontId="11" fillId="10" borderId="7" xfId="0" applyNumberFormat="1" applyFont="1" applyFill="1" applyBorder="1" applyAlignment="1">
      <alignment horizontal="right" vertical="center"/>
    </xf>
    <xf numFmtId="0" fontId="11" fillId="10" borderId="7" xfId="0" applyFont="1" applyFill="1" applyBorder="1" applyAlignment="1">
      <alignment vertical="center" wrapText="1"/>
    </xf>
    <xf numFmtId="167" fontId="19" fillId="3" borderId="7" xfId="0" applyNumberFormat="1" applyFont="1" applyFill="1" applyBorder="1" applyAlignment="1">
      <alignment horizontal="right"/>
    </xf>
    <xf numFmtId="0" fontId="27" fillId="10" borderId="0" xfId="0" applyFont="1" applyFill="1" applyAlignment="1">
      <alignment vertical="center"/>
    </xf>
    <xf numFmtId="0" fontId="11" fillId="10" borderId="0" xfId="0" applyFont="1" applyFill="1" applyBorder="1" applyAlignment="1"/>
    <xf numFmtId="0" fontId="18" fillId="3" borderId="12" xfId="0" applyFont="1" applyFill="1" applyBorder="1" applyAlignment="1"/>
    <xf numFmtId="0" fontId="11" fillId="10" borderId="15" xfId="0" applyFont="1" applyFill="1" applyBorder="1" applyAlignment="1"/>
    <xf numFmtId="0" fontId="11" fillId="10" borderId="19" xfId="0" applyFont="1" applyFill="1" applyBorder="1" applyAlignment="1"/>
    <xf numFmtId="0" fontId="19" fillId="5" borderId="7" xfId="0" applyFont="1" applyFill="1" applyBorder="1" applyAlignment="1"/>
    <xf numFmtId="0" fontId="19" fillId="5" borderId="13" xfId="0" applyFont="1" applyFill="1" applyBorder="1" applyAlignment="1"/>
    <xf numFmtId="0" fontId="19" fillId="10" borderId="0" xfId="0" applyFont="1" applyFill="1" applyBorder="1" applyAlignment="1">
      <alignment vertical="center" wrapText="1"/>
    </xf>
    <xf numFmtId="9" fontId="11" fillId="10" borderId="7" xfId="1" applyFont="1" applyFill="1" applyBorder="1" applyAlignment="1">
      <alignment vertical="center"/>
    </xf>
    <xf numFmtId="168" fontId="11" fillId="0" borderId="16" xfId="0" applyNumberFormat="1" applyFont="1" applyBorder="1" applyAlignment="1">
      <alignment horizontal="center" vertical="center"/>
    </xf>
    <xf numFmtId="168" fontId="11" fillId="0" borderId="18" xfId="0" applyNumberFormat="1" applyFont="1" applyBorder="1" applyAlignment="1">
      <alignment horizontal="center" vertical="center"/>
    </xf>
    <xf numFmtId="170" fontId="19" fillId="5" borderId="7" xfId="0" quotePrefix="1" applyNumberFormat="1" applyFont="1" applyFill="1" applyBorder="1" applyAlignment="1">
      <alignment horizontal="center" vertical="center" wrapText="1"/>
    </xf>
    <xf numFmtId="0" fontId="18" fillId="5" borderId="13" xfId="0" quotePrefix="1" applyFont="1" applyFill="1" applyBorder="1" applyAlignment="1">
      <alignment horizontal="center" vertical="center" wrapText="1"/>
    </xf>
    <xf numFmtId="168" fontId="11" fillId="0" borderId="17" xfId="0" applyNumberFormat="1" applyFont="1" applyFill="1" applyBorder="1" applyAlignment="1">
      <alignment horizontal="right"/>
    </xf>
    <xf numFmtId="170" fontId="11" fillId="0" borderId="9" xfId="0" applyNumberFormat="1" applyFont="1" applyFill="1" applyBorder="1" applyAlignment="1">
      <alignment horizontal="right" vertical="center"/>
    </xf>
    <xf numFmtId="168" fontId="11" fillId="0" borderId="9" xfId="0" applyNumberFormat="1" applyFont="1" applyFill="1" applyBorder="1" applyAlignment="1">
      <alignment horizontal="right"/>
    </xf>
    <xf numFmtId="168" fontId="11" fillId="0" borderId="10" xfId="0" applyNumberFormat="1" applyFont="1" applyFill="1" applyBorder="1" applyAlignment="1">
      <alignment horizontal="right"/>
    </xf>
    <xf numFmtId="168" fontId="11" fillId="0" borderId="9" xfId="0" applyNumberFormat="1" applyFont="1" applyFill="1" applyBorder="1" applyAlignment="1">
      <alignment horizontal="right" vertical="center"/>
    </xf>
    <xf numFmtId="171" fontId="11" fillId="0" borderId="9" xfId="3" applyNumberFormat="1" applyFont="1" applyFill="1" applyBorder="1" applyAlignment="1">
      <alignment horizontal="right" vertical="top"/>
    </xf>
    <xf numFmtId="168" fontId="11" fillId="0" borderId="9" xfId="0" applyNumberFormat="1" applyFont="1" applyBorder="1" applyAlignment="1">
      <alignment horizontal="right" vertical="center"/>
    </xf>
    <xf numFmtId="168" fontId="11" fillId="0" borderId="10" xfId="0" applyNumberFormat="1" applyFont="1" applyBorder="1" applyAlignment="1">
      <alignment horizontal="right" vertical="center"/>
    </xf>
    <xf numFmtId="170" fontId="11" fillId="3" borderId="8" xfId="0" applyNumberFormat="1" applyFont="1" applyFill="1" applyBorder="1" applyAlignment="1">
      <alignment horizontal="right" vertical="center"/>
    </xf>
    <xf numFmtId="171" fontId="11" fillId="3" borderId="9" xfId="3" applyNumberFormat="1" applyFont="1" applyFill="1" applyBorder="1" applyAlignment="1">
      <alignment horizontal="right" vertical="top"/>
    </xf>
    <xf numFmtId="170" fontId="11" fillId="3" borderId="9" xfId="0" applyNumberFormat="1" applyFont="1" applyFill="1" applyBorder="1" applyAlignment="1">
      <alignment horizontal="right" vertical="center"/>
    </xf>
    <xf numFmtId="167" fontId="11" fillId="0" borderId="17" xfId="0" applyNumberFormat="1" applyFont="1" applyFill="1" applyBorder="1" applyAlignment="1">
      <alignment horizontal="right"/>
    </xf>
    <xf numFmtId="0" fontId="19" fillId="2" borderId="21" xfId="0" applyFont="1" applyFill="1" applyBorder="1" applyAlignment="1">
      <alignment horizontal="right"/>
    </xf>
    <xf numFmtId="167" fontId="11" fillId="0" borderId="19" xfId="0" applyNumberFormat="1" applyFont="1" applyBorder="1" applyAlignment="1">
      <alignment horizontal="right" vertical="center"/>
    </xf>
    <xf numFmtId="167" fontId="11" fillId="0" borderId="20" xfId="0" applyNumberFormat="1" applyFont="1" applyFill="1" applyBorder="1" applyAlignment="1">
      <alignment horizontal="right"/>
    </xf>
    <xf numFmtId="168" fontId="11" fillId="0" borderId="16" xfId="0" applyNumberFormat="1" applyFont="1" applyFill="1" applyBorder="1" applyAlignment="1">
      <alignment horizontal="right"/>
    </xf>
    <xf numFmtId="168" fontId="11" fillId="0" borderId="0" xfId="0" applyNumberFormat="1" applyFont="1" applyFill="1" applyBorder="1" applyAlignment="1">
      <alignment horizontal="right"/>
    </xf>
    <xf numFmtId="167" fontId="26" fillId="2" borderId="14" xfId="0" applyNumberFormat="1" applyFont="1" applyFill="1" applyBorder="1" applyAlignment="1">
      <alignment horizontal="right" vertical="center"/>
    </xf>
    <xf numFmtId="167" fontId="26" fillId="2" borderId="15" xfId="0" applyNumberFormat="1" applyFont="1" applyFill="1" applyBorder="1" applyAlignment="1">
      <alignment horizontal="right" vertical="center"/>
    </xf>
    <xf numFmtId="167" fontId="26" fillId="2" borderId="21" xfId="0" applyNumberFormat="1" applyFont="1" applyFill="1" applyBorder="1" applyAlignment="1">
      <alignment horizontal="right" vertical="center"/>
    </xf>
    <xf numFmtId="168" fontId="26" fillId="2" borderId="16" xfId="0" applyNumberFormat="1" applyFont="1" applyFill="1" applyBorder="1" applyAlignment="1">
      <alignment horizontal="right"/>
    </xf>
    <xf numFmtId="168" fontId="26" fillId="2" borderId="0" xfId="0" applyNumberFormat="1" applyFont="1" applyFill="1" applyBorder="1" applyAlignment="1">
      <alignment horizontal="right"/>
    </xf>
    <xf numFmtId="168" fontId="26" fillId="2" borderId="17" xfId="0" applyNumberFormat="1" applyFont="1" applyFill="1" applyBorder="1" applyAlignment="1">
      <alignment horizontal="right"/>
    </xf>
    <xf numFmtId="168" fontId="11" fillId="2" borderId="14" xfId="0" applyNumberFormat="1" applyFont="1" applyFill="1" applyBorder="1" applyAlignment="1">
      <alignment horizontal="right" vertical="center"/>
    </xf>
    <xf numFmtId="168" fontId="11" fillId="2" borderId="15" xfId="0" applyNumberFormat="1" applyFont="1" applyFill="1" applyBorder="1" applyAlignment="1">
      <alignment horizontal="right" vertical="center"/>
    </xf>
    <xf numFmtId="168" fontId="11" fillId="2" borderId="21" xfId="0" applyNumberFormat="1" applyFont="1" applyFill="1" applyBorder="1" applyAlignment="1">
      <alignment horizontal="righ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2" borderId="16" xfId="0" applyNumberFormat="1" applyFont="1" applyFill="1" applyBorder="1" applyAlignment="1">
      <alignment horizontal="right" vertical="center"/>
    </xf>
    <xf numFmtId="171" fontId="11" fillId="2" borderId="0" xfId="0" applyNumberFormat="1" applyFont="1" applyFill="1" applyBorder="1" applyAlignment="1">
      <alignment horizontal="right" vertical="center"/>
    </xf>
    <xf numFmtId="171" fontId="11" fillId="2" borderId="17" xfId="0" applyNumberFormat="1" applyFont="1" applyFill="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170" fontId="11" fillId="0" borderId="17" xfId="0" applyNumberFormat="1" applyFont="1" applyFill="1" applyBorder="1" applyAlignment="1">
      <alignment horizontal="right"/>
    </xf>
    <xf numFmtId="170" fontId="11" fillId="0" borderId="20" xfId="0" applyNumberFormat="1" applyFont="1" applyFill="1" applyBorder="1" applyAlignment="1">
      <alignment horizontal="right"/>
    </xf>
    <xf numFmtId="170" fontId="11" fillId="2" borderId="14" xfId="0" applyNumberFormat="1" applyFont="1" applyFill="1" applyBorder="1" applyAlignment="1">
      <alignment horizontal="right" vertical="center"/>
    </xf>
    <xf numFmtId="170" fontId="11" fillId="2" borderId="15" xfId="0" applyNumberFormat="1" applyFont="1" applyFill="1" applyBorder="1" applyAlignment="1">
      <alignment horizontal="right" vertical="center"/>
    </xf>
    <xf numFmtId="170" fontId="11" fillId="2" borderId="21" xfId="0" applyNumberFormat="1" applyFont="1" applyFill="1" applyBorder="1" applyAlignment="1">
      <alignment horizontal="right" vertical="center"/>
    </xf>
    <xf numFmtId="171" fontId="11" fillId="2" borderId="14" xfId="0" applyNumberFormat="1" applyFont="1" applyFill="1" applyBorder="1" applyAlignment="1">
      <alignment horizontal="right" vertical="center"/>
    </xf>
    <xf numFmtId="171" fontId="11" fillId="2" borderId="15" xfId="0" applyNumberFormat="1" applyFont="1" applyFill="1" applyBorder="1" applyAlignment="1">
      <alignment horizontal="right" vertical="center"/>
    </xf>
    <xf numFmtId="171" fontId="11" fillId="2" borderId="21" xfId="0" applyNumberFormat="1" applyFont="1" applyFill="1" applyBorder="1" applyAlignment="1">
      <alignment horizontal="right" vertical="center"/>
    </xf>
    <xf numFmtId="170" fontId="11" fillId="2" borderId="16" xfId="0" applyNumberFormat="1" applyFont="1" applyFill="1" applyBorder="1" applyAlignment="1">
      <alignment horizontal="right" vertical="center"/>
    </xf>
    <xf numFmtId="170" fontId="11" fillId="2" borderId="0" xfId="0" applyNumberFormat="1" applyFont="1" applyFill="1" applyBorder="1" applyAlignment="1">
      <alignment horizontal="right" vertical="center"/>
    </xf>
    <xf numFmtId="170" fontId="11" fillId="2" borderId="17" xfId="0" applyNumberFormat="1" applyFont="1" applyFill="1" applyBorder="1" applyAlignment="1">
      <alignment horizontal="right" vertical="center"/>
    </xf>
    <xf numFmtId="0" fontId="19" fillId="2" borderId="0" xfId="0" applyFont="1" applyFill="1" applyBorder="1" applyAlignment="1">
      <alignment horizontal="right"/>
    </xf>
    <xf numFmtId="0" fontId="19" fillId="2" borderId="17" xfId="0" applyFont="1" applyFill="1" applyBorder="1" applyAlignment="1">
      <alignment horizontal="right"/>
    </xf>
    <xf numFmtId="0" fontId="19" fillId="2" borderId="8" xfId="0" applyFont="1" applyFill="1" applyBorder="1" applyAlignment="1">
      <alignment horizontal="left" vertical="top" wrapText="1"/>
    </xf>
    <xf numFmtId="0" fontId="19" fillId="2" borderId="9" xfId="0" applyFont="1" applyFill="1" applyBorder="1" applyAlignment="1">
      <alignment horizontal="left" vertical="top" wrapText="1"/>
    </xf>
    <xf numFmtId="168" fontId="11" fillId="10" borderId="21" xfId="0" applyNumberFormat="1" applyFont="1" applyFill="1" applyBorder="1" applyAlignment="1">
      <alignment horizontal="right"/>
    </xf>
    <xf numFmtId="168" fontId="11" fillId="10" borderId="17" xfId="0" applyNumberFormat="1" applyFont="1" applyFill="1" applyBorder="1" applyAlignment="1">
      <alignment horizontal="right"/>
    </xf>
    <xf numFmtId="168" fontId="11" fillId="10" borderId="20" xfId="0" applyNumberFormat="1" applyFont="1" applyFill="1" applyBorder="1" applyAlignment="1">
      <alignment horizontal="right"/>
    </xf>
    <xf numFmtId="168" fontId="11" fillId="0" borderId="0" xfId="0" applyNumberFormat="1" applyFont="1" applyAlignment="1">
      <alignment horizontal="right" vertical="top"/>
    </xf>
    <xf numFmtId="168" fontId="11" fillId="0" borderId="0" xfId="0" applyNumberFormat="1" applyFont="1" applyBorder="1" applyAlignment="1">
      <alignment vertical="top"/>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9" fillId="3" borderId="16" xfId="0" applyFont="1" applyFill="1" applyBorder="1" applyAlignment="1">
      <alignment horizontal="left" vertical="top" wrapText="1"/>
    </xf>
    <xf numFmtId="0" fontId="19" fillId="3" borderId="0"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0" xfId="0" applyFont="1" applyBorder="1" applyAlignment="1">
      <alignment horizontal="left" vertical="top" wrapText="1"/>
    </xf>
    <xf numFmtId="0" fontId="11" fillId="0" borderId="18" xfId="0" applyFont="1" applyBorder="1" applyAlignment="1">
      <alignment horizontal="left" vertical="top" wrapText="1"/>
    </xf>
    <xf numFmtId="0" fontId="11" fillId="0" borderId="19" xfId="0" applyFont="1" applyBorder="1" applyAlignment="1">
      <alignment horizontal="left" vertical="top"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9" fillId="3" borderId="14" xfId="0" applyFont="1" applyFill="1" applyBorder="1" applyAlignment="1">
      <alignment horizontal="left" vertical="top" wrapText="1"/>
    </xf>
    <xf numFmtId="0" fontId="19" fillId="3" borderId="15" xfId="0" applyFont="1" applyFill="1" applyBorder="1" applyAlignment="1">
      <alignment horizontal="lef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7" xfId="0" applyFont="1" applyBorder="1" applyAlignment="1">
      <alignment horizontal="left" vertical="top" wrapText="1"/>
    </xf>
    <xf numFmtId="0" fontId="11" fillId="0" borderId="11" xfId="0" applyFont="1" applyBorder="1" applyAlignment="1">
      <alignment horizontal="left" vertical="top"/>
    </xf>
    <xf numFmtId="0" fontId="11" fillId="0" borderId="12" xfId="0" applyFont="1" applyBorder="1" applyAlignment="1">
      <alignment horizontal="left" vertical="top"/>
    </xf>
    <xf numFmtId="0" fontId="11" fillId="0" borderId="13" xfId="0" applyFont="1" applyBorder="1" applyAlignment="1">
      <alignment horizontal="left" vertical="top"/>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9" fontId="11" fillId="2" borderId="11" xfId="1" applyFont="1" applyFill="1" applyBorder="1" applyAlignment="1">
      <alignment horizontal="center" vertical="center"/>
    </xf>
    <xf numFmtId="9" fontId="11" fillId="2" borderId="12" xfId="1" applyFont="1" applyFill="1" applyBorder="1" applyAlignment="1">
      <alignment horizontal="center" vertical="center"/>
    </xf>
    <xf numFmtId="9" fontId="11" fillId="2" borderId="13" xfId="1" applyFont="1" applyFill="1" applyBorder="1" applyAlignment="1">
      <alignment horizontal="center" vertical="center"/>
    </xf>
    <xf numFmtId="0" fontId="11" fillId="0" borderId="20" xfId="0" applyFont="1" applyBorder="1" applyAlignment="1">
      <alignment horizontal="left" vertical="top" wrapText="1"/>
    </xf>
    <xf numFmtId="0" fontId="11" fillId="0" borderId="10" xfId="0" applyFont="1" applyBorder="1" applyAlignment="1">
      <alignment horizontal="left" vertical="center" wrapText="1"/>
    </xf>
    <xf numFmtId="170" fontId="11" fillId="2" borderId="8" xfId="0" applyNumberFormat="1" applyFont="1" applyFill="1" applyBorder="1" applyAlignment="1">
      <alignment horizontal="center" vertical="center"/>
    </xf>
    <xf numFmtId="170" fontId="11" fillId="2" borderId="9" xfId="0" applyNumberFormat="1" applyFont="1" applyFill="1" applyBorder="1" applyAlignment="1">
      <alignment horizontal="center" vertical="center"/>
    </xf>
    <xf numFmtId="0" fontId="21" fillId="7" borderId="12" xfId="15" applyFont="1" applyFill="1" applyBorder="1" applyAlignment="1">
      <alignment horizontal="left" vertical="center" wrapText="1"/>
    </xf>
    <xf numFmtId="0" fontId="21" fillId="7" borderId="13" xfId="15" applyFont="1" applyFill="1" applyBorder="1" applyAlignment="1">
      <alignment horizontal="left" vertical="center" wrapText="1"/>
    </xf>
    <xf numFmtId="170" fontId="11" fillId="2" borderId="21" xfId="0" applyNumberFormat="1" applyFont="1" applyFill="1" applyBorder="1" applyAlignment="1">
      <alignment horizontal="center" vertical="center"/>
    </xf>
    <xf numFmtId="170" fontId="11" fillId="2" borderId="17" xfId="0" applyNumberFormat="1" applyFont="1" applyFill="1" applyBorder="1" applyAlignment="1">
      <alignment horizontal="center" vertical="center"/>
    </xf>
    <xf numFmtId="170" fontId="11" fillId="2" borderId="14" xfId="0" applyNumberFormat="1" applyFont="1" applyFill="1" applyBorder="1" applyAlignment="1">
      <alignment horizontal="center" vertical="center"/>
    </xf>
    <xf numFmtId="170" fontId="11" fillId="2" borderId="16" xfId="0" applyNumberFormat="1" applyFont="1" applyFill="1" applyBorder="1" applyAlignment="1">
      <alignment horizontal="center" vertical="center"/>
    </xf>
    <xf numFmtId="0" fontId="19" fillId="3" borderId="14" xfId="0" applyFont="1" applyFill="1" applyBorder="1" applyAlignment="1">
      <alignment horizontal="left" wrapText="1"/>
    </xf>
    <xf numFmtId="0" fontId="19" fillId="3" borderId="15" xfId="0" applyFont="1" applyFill="1" applyBorder="1" applyAlignment="1">
      <alignment horizontal="left" wrapText="1"/>
    </xf>
    <xf numFmtId="0" fontId="19" fillId="3" borderId="21" xfId="0" applyFont="1" applyFill="1" applyBorder="1" applyAlignment="1">
      <alignment horizontal="left" wrapText="1"/>
    </xf>
    <xf numFmtId="0" fontId="19" fillId="3" borderId="16" xfId="0" applyFont="1" applyFill="1" applyBorder="1" applyAlignment="1">
      <alignment horizontal="left" wrapText="1"/>
    </xf>
    <xf numFmtId="0" fontId="19" fillId="3" borderId="0" xfId="0" applyFont="1" applyFill="1" applyBorder="1" applyAlignment="1">
      <alignment horizontal="left" wrapText="1"/>
    </xf>
    <xf numFmtId="0" fontId="19" fillId="3" borderId="17" xfId="0" applyFont="1" applyFill="1" applyBorder="1" applyAlignment="1">
      <alignment horizontal="left" wrapText="1"/>
    </xf>
    <xf numFmtId="0" fontId="19" fillId="3" borderId="16" xfId="0" applyFont="1" applyFill="1" applyBorder="1" applyAlignment="1">
      <alignment horizontal="left"/>
    </xf>
    <xf numFmtId="0" fontId="19" fillId="3" borderId="0" xfId="0" applyFont="1" applyFill="1" applyBorder="1" applyAlignment="1">
      <alignment horizontal="left"/>
    </xf>
    <xf numFmtId="0" fontId="19" fillId="3" borderId="17" xfId="0" applyFont="1" applyFill="1" applyBorder="1" applyAlignment="1">
      <alignment horizontal="lef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21" fillId="7" borderId="11" xfId="0" applyFont="1" applyFill="1" applyBorder="1" applyAlignment="1">
      <alignment horizontal="left"/>
    </xf>
    <xf numFmtId="0" fontId="21" fillId="7" borderId="12" xfId="0" applyFont="1" applyFill="1" applyBorder="1" applyAlignment="1">
      <alignment horizontal="left"/>
    </xf>
    <xf numFmtId="0" fontId="21" fillId="7" borderId="13" xfId="0" applyFont="1" applyFill="1" applyBorder="1" applyAlignment="1">
      <alignment horizontal="left"/>
    </xf>
    <xf numFmtId="0" fontId="21" fillId="7" borderId="14" xfId="0" applyFont="1" applyFill="1" applyBorder="1" applyAlignment="1">
      <alignment horizontal="left"/>
    </xf>
    <xf numFmtId="0" fontId="21" fillId="7" borderId="15" xfId="0" applyFont="1" applyFill="1" applyBorder="1" applyAlignment="1">
      <alignment horizontal="left"/>
    </xf>
    <xf numFmtId="0" fontId="21" fillId="7" borderId="21" xfId="0" applyFont="1" applyFill="1" applyBorder="1" applyAlignment="1">
      <alignment horizontal="left"/>
    </xf>
    <xf numFmtId="0" fontId="11" fillId="10" borderId="21" xfId="0" applyFont="1" applyFill="1" applyBorder="1" applyAlignment="1">
      <alignment vertical="center" wrapText="1"/>
    </xf>
    <xf numFmtId="0" fontId="11" fillId="10" borderId="17" xfId="0" applyFont="1" applyFill="1" applyBorder="1" applyAlignment="1">
      <alignment vertical="center" wrapText="1"/>
    </xf>
    <xf numFmtId="0" fontId="11" fillId="10" borderId="20" xfId="0" applyFont="1" applyFill="1" applyBorder="1" applyAlignment="1">
      <alignment vertical="center" wrapText="1"/>
    </xf>
    <xf numFmtId="0" fontId="19" fillId="10" borderId="8" xfId="0" applyFont="1" applyFill="1" applyBorder="1" applyAlignment="1">
      <alignment vertical="center" wrapText="1"/>
    </xf>
    <xf numFmtId="0" fontId="19" fillId="10" borderId="9" xfId="0" applyFont="1" applyFill="1" applyBorder="1" applyAlignment="1">
      <alignment vertical="center" wrapText="1"/>
    </xf>
    <xf numFmtId="0" fontId="19" fillId="10" borderId="10" xfId="0" applyFont="1" applyFill="1" applyBorder="1" applyAlignment="1">
      <alignment vertical="center" wrapText="1"/>
    </xf>
    <xf numFmtId="167" fontId="19" fillId="2" borderId="11" xfId="0" applyNumberFormat="1" applyFont="1" applyFill="1" applyBorder="1" applyAlignment="1">
      <alignment horizontal="center"/>
    </xf>
    <xf numFmtId="167" fontId="19" fillId="2" borderId="12" xfId="0" applyNumberFormat="1" applyFont="1" applyFill="1" applyBorder="1" applyAlignment="1">
      <alignment horizontal="center"/>
    </xf>
    <xf numFmtId="167" fontId="19" fillId="2" borderId="13" xfId="0" applyNumberFormat="1" applyFont="1" applyFill="1" applyBorder="1" applyAlignment="1">
      <alignment horizontal="center"/>
    </xf>
    <xf numFmtId="0" fontId="19" fillId="10" borderId="8" xfId="0" applyFont="1" applyFill="1" applyBorder="1" applyAlignment="1">
      <alignment horizontal="left" vertical="center" wrapText="1"/>
    </xf>
    <xf numFmtId="0" fontId="19" fillId="10" borderId="9" xfId="0" applyFont="1" applyFill="1" applyBorder="1" applyAlignment="1">
      <alignment horizontal="left" vertical="center" wrapText="1"/>
    </xf>
    <xf numFmtId="0" fontId="19" fillId="10" borderId="10" xfId="0" applyFont="1" applyFill="1" applyBorder="1" applyAlignment="1">
      <alignment horizontal="left" vertical="center" wrapText="1"/>
    </xf>
    <xf numFmtId="0" fontId="11" fillId="10" borderId="15"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1" fillId="10" borderId="19" xfId="0" applyFont="1" applyFill="1" applyBorder="1" applyAlignment="1">
      <alignment horizontal="left" vertical="center" wrapText="1"/>
    </xf>
    <xf numFmtId="0" fontId="11" fillId="10" borderId="0" xfId="0" applyFont="1" applyFill="1" applyBorder="1" applyAlignment="1">
      <alignment wrapText="1"/>
    </xf>
    <xf numFmtId="0" fontId="19" fillId="2" borderId="12" xfId="0" applyFont="1" applyFill="1" applyBorder="1" applyAlignment="1">
      <alignment horizontal="center"/>
    </xf>
    <xf numFmtId="0" fontId="19" fillId="2" borderId="13" xfId="0" applyFont="1" applyFill="1" applyBorder="1" applyAlignment="1">
      <alignment horizontal="center"/>
    </xf>
    <xf numFmtId="0" fontId="11" fillId="10" borderId="21" xfId="0" applyFont="1" applyFill="1" applyBorder="1" applyAlignment="1">
      <alignment vertical="center"/>
    </xf>
    <xf numFmtId="0" fontId="11" fillId="10" borderId="17" xfId="0" applyFont="1" applyFill="1" applyBorder="1" applyAlignment="1">
      <alignment vertical="center"/>
    </xf>
    <xf numFmtId="0" fontId="11" fillId="10" borderId="20" xfId="0" applyFont="1" applyFill="1" applyBorder="1" applyAlignment="1">
      <alignment vertical="center"/>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horizontal="left"/>
    </xf>
    <xf numFmtId="0" fontId="23" fillId="2" borderId="14" xfId="15" applyFont="1" applyFill="1" applyBorder="1" applyAlignment="1">
      <alignment horizontal="left"/>
    </xf>
    <xf numFmtId="0" fontId="23" fillId="2" borderId="15" xfId="15" applyFont="1" applyFill="1" applyBorder="1" applyAlignment="1">
      <alignment horizontal="left"/>
    </xf>
    <xf numFmtId="0" fontId="23" fillId="2" borderId="9" xfId="15" applyFont="1" applyFill="1" applyBorder="1" applyAlignment="1">
      <alignment horizontal="left"/>
    </xf>
    <xf numFmtId="0" fontId="23" fillId="2" borderId="16" xfId="15" applyFont="1" applyFill="1" applyBorder="1" applyAlignment="1">
      <alignment horizontal="left"/>
    </xf>
    <xf numFmtId="0" fontId="23" fillId="2" borderId="0" xfId="15" applyFont="1" applyFill="1" applyBorder="1" applyAlignment="1">
      <alignment horizontal="left"/>
    </xf>
    <xf numFmtId="0" fontId="23" fillId="2" borderId="10" xfId="15" applyFont="1" applyFill="1" applyBorder="1" applyAlignment="1">
      <alignment horizontal="left"/>
    </xf>
    <xf numFmtId="0" fontId="23" fillId="2" borderId="18" xfId="15" applyFont="1" applyFill="1" applyBorder="1" applyAlignment="1">
      <alignment horizontal="left"/>
    </xf>
    <xf numFmtId="0" fontId="23" fillId="2" borderId="19" xfId="15" applyFont="1" applyFill="1" applyBorder="1" applyAlignment="1">
      <alignment horizontal="left"/>
    </xf>
    <xf numFmtId="167" fontId="11" fillId="10" borderId="11" xfId="0" applyNumberFormat="1" applyFont="1" applyFill="1" applyBorder="1" applyAlignment="1">
      <alignment vertical="center"/>
    </xf>
    <xf numFmtId="167" fontId="19" fillId="3" borderId="11" xfId="0" applyNumberFormat="1" applyFont="1" applyFill="1" applyBorder="1" applyAlignment="1">
      <alignment horizontal="right"/>
    </xf>
    <xf numFmtId="0" fontId="19" fillId="3" borderId="12" xfId="0" applyFont="1" applyFill="1" applyBorder="1" applyAlignment="1">
      <alignment horizontal="right" wrapText="1"/>
    </xf>
    <xf numFmtId="0" fontId="11" fillId="10" borderId="14" xfId="0" applyFont="1" applyFill="1" applyBorder="1" applyAlignment="1">
      <alignment horizontal="left" vertical="center" wrapText="1"/>
    </xf>
    <xf numFmtId="0" fontId="11" fillId="10" borderId="21" xfId="0" applyFont="1" applyFill="1" applyBorder="1" applyAlignment="1">
      <alignment horizontal="left" vertical="center" wrapText="1"/>
    </xf>
    <xf numFmtId="0" fontId="11" fillId="10" borderId="16" xfId="0" applyFont="1" applyFill="1" applyBorder="1" applyAlignment="1">
      <alignment horizontal="left" vertical="center" wrapText="1"/>
    </xf>
    <xf numFmtId="0" fontId="11" fillId="10" borderId="17" xfId="0" applyFont="1" applyFill="1" applyBorder="1" applyAlignment="1">
      <alignment horizontal="left" vertical="center" wrapText="1"/>
    </xf>
    <xf numFmtId="0" fontId="11" fillId="10" borderId="18" xfId="0" applyFont="1" applyFill="1" applyBorder="1" applyAlignment="1">
      <alignment horizontal="left" vertical="center" wrapText="1"/>
    </xf>
    <xf numFmtId="0" fontId="11" fillId="10" borderId="20" xfId="0" applyFont="1" applyFill="1" applyBorder="1" applyAlignment="1">
      <alignment horizontal="left" vertical="center" wrapText="1"/>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85"/>
  <sheetViews>
    <sheetView showGridLines="0" zoomScaleNormal="100" workbookViewId="0"/>
  </sheetViews>
  <sheetFormatPr defaultColWidth="9.140625" defaultRowHeight="12.75" x14ac:dyDescent="0.25"/>
  <cols>
    <col min="1" max="1" width="2.85546875" style="18" customWidth="1"/>
    <col min="2" max="2" width="21.140625" style="18" bestFit="1" customWidth="1"/>
    <col min="3" max="3" width="16.85546875" style="18" customWidth="1"/>
    <col min="4" max="4" width="13.42578125" style="18" bestFit="1" customWidth="1"/>
    <col min="5" max="5" width="13.42578125" style="18" customWidth="1"/>
    <col min="6" max="6" width="12.7109375" style="18" customWidth="1"/>
    <col min="7" max="10" width="12.85546875" style="20" customWidth="1"/>
    <col min="11" max="11" width="12.85546875" style="18" customWidth="1"/>
    <col min="12" max="12" width="2.85546875" style="18" customWidth="1"/>
    <col min="13" max="13" width="49.85546875" style="21" customWidth="1"/>
    <col min="14" max="14" width="2.85546875" style="18" customWidth="1"/>
    <col min="15" max="17" width="9.140625" style="18" customWidth="1"/>
    <col min="18" max="16384" width="9.140625" style="18"/>
  </cols>
  <sheetData>
    <row r="1" spans="2:13" x14ac:dyDescent="0.25">
      <c r="B1" s="19"/>
    </row>
    <row r="2" spans="2:13" ht="21" x14ac:dyDescent="0.25">
      <c r="B2" s="22" t="s">
        <v>29</v>
      </c>
    </row>
    <row r="3" spans="2:13" ht="21" x14ac:dyDescent="0.25">
      <c r="B3" s="22" t="str">
        <f>'AER Summary'!C3</f>
        <v>Excluded Distribution Services</v>
      </c>
    </row>
    <row r="4" spans="2:13" ht="18.75" x14ac:dyDescent="0.25">
      <c r="B4" s="23" t="s">
        <v>30</v>
      </c>
    </row>
    <row r="6" spans="2:13" ht="15.75" x14ac:dyDescent="0.25">
      <c r="B6" s="24" t="s">
        <v>249</v>
      </c>
      <c r="C6" s="25"/>
      <c r="D6" s="25"/>
      <c r="E6" s="25"/>
      <c r="F6" s="25"/>
      <c r="G6" s="26"/>
      <c r="H6" s="26"/>
      <c r="I6" s="26"/>
      <c r="J6" s="26"/>
      <c r="K6" s="25"/>
      <c r="M6" s="27"/>
    </row>
    <row r="8" spans="2:13" ht="25.5" x14ac:dyDescent="0.25">
      <c r="B8" s="351" t="s">
        <v>7</v>
      </c>
      <c r="C8" s="352"/>
      <c r="D8" s="352"/>
      <c r="E8" s="352"/>
      <c r="F8" s="352"/>
      <c r="G8" s="352"/>
      <c r="H8" s="352"/>
      <c r="I8" s="353"/>
      <c r="J8" s="270" t="s">
        <v>46</v>
      </c>
      <c r="K8" s="271" t="s">
        <v>37</v>
      </c>
      <c r="M8" s="32" t="s">
        <v>4</v>
      </c>
    </row>
    <row r="9" spans="2:13" x14ac:dyDescent="0.25">
      <c r="B9" s="354" t="s">
        <v>76</v>
      </c>
      <c r="C9" s="355"/>
      <c r="D9" s="355"/>
      <c r="E9" s="355"/>
      <c r="F9" s="355"/>
      <c r="G9" s="355"/>
      <c r="H9" s="355"/>
      <c r="I9" s="355"/>
      <c r="J9" s="280"/>
      <c r="K9" s="280"/>
      <c r="M9" s="356" t="s">
        <v>250</v>
      </c>
    </row>
    <row r="10" spans="2:13" ht="12.75" customHeight="1" x14ac:dyDescent="0.2">
      <c r="B10" s="347" t="s">
        <v>77</v>
      </c>
      <c r="C10" s="348"/>
      <c r="D10" s="348"/>
      <c r="E10" s="348"/>
      <c r="F10" s="348"/>
      <c r="G10" s="348"/>
      <c r="H10" s="348"/>
      <c r="I10" s="348"/>
      <c r="J10" s="276">
        <v>3116</v>
      </c>
      <c r="K10" s="274">
        <f>+J10/11*10</f>
        <v>2832.7272727272725</v>
      </c>
      <c r="M10" s="357"/>
    </row>
    <row r="11" spans="2:13" ht="12.75" customHeight="1" x14ac:dyDescent="0.2">
      <c r="B11" s="347" t="s">
        <v>78</v>
      </c>
      <c r="C11" s="348"/>
      <c r="D11" s="348"/>
      <c r="E11" s="348"/>
      <c r="F11" s="348"/>
      <c r="G11" s="348"/>
      <c r="H11" s="348"/>
      <c r="I11" s="348"/>
      <c r="J11" s="276">
        <v>2018</v>
      </c>
      <c r="K11" s="274">
        <f t="shared" ref="K11:K21" si="0">+J11/11*10</f>
        <v>1834.5454545454547</v>
      </c>
      <c r="M11" s="357"/>
    </row>
    <row r="12" spans="2:13" ht="12.75" customHeight="1" x14ac:dyDescent="0.2">
      <c r="B12" s="347" t="s">
        <v>79</v>
      </c>
      <c r="C12" s="348"/>
      <c r="D12" s="348"/>
      <c r="E12" s="348"/>
      <c r="F12" s="348"/>
      <c r="G12" s="348"/>
      <c r="H12" s="348"/>
      <c r="I12" s="348"/>
      <c r="J12" s="276">
        <v>2446</v>
      </c>
      <c r="K12" s="274">
        <f t="shared" si="0"/>
        <v>2223.636363636364</v>
      </c>
      <c r="M12" s="357"/>
    </row>
    <row r="13" spans="2:13" ht="12.75" customHeight="1" x14ac:dyDescent="0.2">
      <c r="B13" s="347" t="s">
        <v>80</v>
      </c>
      <c r="C13" s="348"/>
      <c r="D13" s="348"/>
      <c r="E13" s="348"/>
      <c r="F13" s="348"/>
      <c r="G13" s="348"/>
      <c r="H13" s="348"/>
      <c r="I13" s="348"/>
      <c r="J13" s="276">
        <v>1348</v>
      </c>
      <c r="K13" s="274">
        <f t="shared" si="0"/>
        <v>1225.4545454545455</v>
      </c>
      <c r="M13" s="357"/>
    </row>
    <row r="14" spans="2:13" ht="12.75" customHeight="1" x14ac:dyDescent="0.2">
      <c r="B14" s="347" t="s">
        <v>81</v>
      </c>
      <c r="C14" s="348"/>
      <c r="D14" s="348"/>
      <c r="E14" s="348"/>
      <c r="F14" s="348"/>
      <c r="G14" s="348"/>
      <c r="H14" s="348"/>
      <c r="I14" s="348"/>
      <c r="J14" s="276">
        <v>1581</v>
      </c>
      <c r="K14" s="274">
        <f t="shared" si="0"/>
        <v>1437.2727272727273</v>
      </c>
      <c r="M14" s="357"/>
    </row>
    <row r="15" spans="2:13" ht="12.75" customHeight="1" x14ac:dyDescent="0.2">
      <c r="B15" s="347" t="s">
        <v>82</v>
      </c>
      <c r="C15" s="348"/>
      <c r="D15" s="348"/>
      <c r="E15" s="348"/>
      <c r="F15" s="348"/>
      <c r="G15" s="348"/>
      <c r="H15" s="348"/>
      <c r="I15" s="348"/>
      <c r="J15" s="276">
        <v>765</v>
      </c>
      <c r="K15" s="274">
        <f t="shared" si="0"/>
        <v>695.4545454545455</v>
      </c>
      <c r="M15" s="357"/>
    </row>
    <row r="16" spans="2:13" ht="12.75" customHeight="1" x14ac:dyDescent="0.2">
      <c r="B16" s="347" t="s">
        <v>83</v>
      </c>
      <c r="C16" s="348"/>
      <c r="D16" s="348"/>
      <c r="E16" s="348"/>
      <c r="F16" s="348"/>
      <c r="G16" s="348"/>
      <c r="H16" s="348"/>
      <c r="I16" s="348"/>
      <c r="J16" s="276">
        <v>1570</v>
      </c>
      <c r="K16" s="274">
        <f t="shared" si="0"/>
        <v>1427.2727272727273</v>
      </c>
      <c r="M16" s="357"/>
    </row>
    <row r="17" spans="2:13" ht="12.75" customHeight="1" x14ac:dyDescent="0.2">
      <c r="B17" s="347" t="s">
        <v>84</v>
      </c>
      <c r="C17" s="348"/>
      <c r="D17" s="348"/>
      <c r="E17" s="348"/>
      <c r="F17" s="348"/>
      <c r="G17" s="348"/>
      <c r="H17" s="348"/>
      <c r="I17" s="348"/>
      <c r="J17" s="276">
        <v>753</v>
      </c>
      <c r="K17" s="274">
        <f t="shared" si="0"/>
        <v>684.5454545454545</v>
      </c>
      <c r="M17" s="357"/>
    </row>
    <row r="18" spans="2:13" ht="12.75" customHeight="1" x14ac:dyDescent="0.2">
      <c r="B18" s="347" t="s">
        <v>85</v>
      </c>
      <c r="C18" s="348"/>
      <c r="D18" s="348"/>
      <c r="E18" s="348"/>
      <c r="F18" s="348"/>
      <c r="G18" s="348"/>
      <c r="H18" s="348"/>
      <c r="I18" s="348"/>
      <c r="J18" s="276">
        <v>1540</v>
      </c>
      <c r="K18" s="274">
        <f t="shared" si="0"/>
        <v>1400</v>
      </c>
      <c r="M18" s="357"/>
    </row>
    <row r="19" spans="2:13" ht="12.75" customHeight="1" x14ac:dyDescent="0.2">
      <c r="B19" s="347" t="s">
        <v>86</v>
      </c>
      <c r="C19" s="348"/>
      <c r="D19" s="348"/>
      <c r="E19" s="348"/>
      <c r="F19" s="348"/>
      <c r="G19" s="348"/>
      <c r="H19" s="348"/>
      <c r="I19" s="348"/>
      <c r="J19" s="276">
        <v>723</v>
      </c>
      <c r="K19" s="274">
        <f t="shared" si="0"/>
        <v>657.27272727272737</v>
      </c>
      <c r="M19" s="357"/>
    </row>
    <row r="20" spans="2:13" ht="12.75" customHeight="1" x14ac:dyDescent="0.2">
      <c r="B20" s="347" t="s">
        <v>87</v>
      </c>
      <c r="C20" s="348"/>
      <c r="D20" s="348"/>
      <c r="E20" s="348"/>
      <c r="F20" s="348"/>
      <c r="G20" s="348"/>
      <c r="H20" s="348"/>
      <c r="I20" s="348"/>
      <c r="J20" s="276">
        <v>1214</v>
      </c>
      <c r="K20" s="274">
        <f t="shared" si="0"/>
        <v>1103.6363636363635</v>
      </c>
      <c r="M20" s="357"/>
    </row>
    <row r="21" spans="2:13" ht="12.75" customHeight="1" x14ac:dyDescent="0.2">
      <c r="B21" s="347" t="s">
        <v>88</v>
      </c>
      <c r="C21" s="348"/>
      <c r="D21" s="348"/>
      <c r="E21" s="348"/>
      <c r="F21" s="348"/>
      <c r="G21" s="348"/>
      <c r="H21" s="348"/>
      <c r="I21" s="348"/>
      <c r="J21" s="276">
        <v>528</v>
      </c>
      <c r="K21" s="274">
        <f t="shared" si="0"/>
        <v>480</v>
      </c>
      <c r="M21" s="357"/>
    </row>
    <row r="22" spans="2:13" x14ac:dyDescent="0.25">
      <c r="B22" s="347"/>
      <c r="C22" s="348"/>
      <c r="D22" s="348"/>
      <c r="E22" s="348"/>
      <c r="F22" s="348"/>
      <c r="G22" s="348"/>
      <c r="H22" s="348"/>
      <c r="I22" s="348"/>
      <c r="J22" s="277"/>
      <c r="K22" s="273"/>
      <c r="M22" s="357"/>
    </row>
    <row r="23" spans="2:13" x14ac:dyDescent="0.25">
      <c r="B23" s="345" t="s">
        <v>89</v>
      </c>
      <c r="C23" s="346"/>
      <c r="D23" s="346"/>
      <c r="E23" s="346"/>
      <c r="F23" s="346"/>
      <c r="G23" s="346"/>
      <c r="H23" s="346"/>
      <c r="I23" s="346"/>
      <c r="J23" s="281"/>
      <c r="K23" s="282"/>
      <c r="M23" s="357"/>
    </row>
    <row r="24" spans="2:13" ht="12.75" customHeight="1" x14ac:dyDescent="0.2">
      <c r="B24" s="347" t="s">
        <v>90</v>
      </c>
      <c r="C24" s="348"/>
      <c r="D24" s="348"/>
      <c r="E24" s="348"/>
      <c r="F24" s="348"/>
      <c r="G24" s="348"/>
      <c r="H24" s="348"/>
      <c r="I24" s="348"/>
      <c r="J24" s="278">
        <v>1936</v>
      </c>
      <c r="K24" s="274">
        <f t="shared" ref="K24:K34" si="1">+J24/11*10</f>
        <v>1760</v>
      </c>
      <c r="M24" s="357"/>
    </row>
    <row r="25" spans="2:13" x14ac:dyDescent="0.2">
      <c r="B25" s="347" t="s">
        <v>91</v>
      </c>
      <c r="C25" s="348"/>
      <c r="D25" s="348"/>
      <c r="E25" s="348"/>
      <c r="F25" s="348"/>
      <c r="G25" s="348"/>
      <c r="H25" s="348"/>
      <c r="I25" s="348"/>
      <c r="J25" s="278">
        <v>2658</v>
      </c>
      <c r="K25" s="274">
        <f t="shared" si="1"/>
        <v>2416.363636363636</v>
      </c>
      <c r="M25" s="357"/>
    </row>
    <row r="26" spans="2:13" ht="12.75" customHeight="1" x14ac:dyDescent="0.2">
      <c r="B26" s="347" t="s">
        <v>92</v>
      </c>
      <c r="C26" s="348"/>
      <c r="D26" s="348"/>
      <c r="E26" s="348"/>
      <c r="F26" s="348"/>
      <c r="G26" s="348"/>
      <c r="H26" s="348"/>
      <c r="I26" s="348"/>
      <c r="J26" s="278">
        <v>3133</v>
      </c>
      <c r="K26" s="274">
        <f t="shared" si="1"/>
        <v>2848.181818181818</v>
      </c>
      <c r="M26" s="357"/>
    </row>
    <row r="27" spans="2:13" ht="12.75" customHeight="1" x14ac:dyDescent="0.2">
      <c r="B27" s="347" t="s">
        <v>93</v>
      </c>
      <c r="C27" s="348"/>
      <c r="D27" s="348"/>
      <c r="E27" s="348"/>
      <c r="F27" s="348"/>
      <c r="G27" s="348"/>
      <c r="H27" s="348"/>
      <c r="I27" s="348"/>
      <c r="J27" s="278">
        <v>2268</v>
      </c>
      <c r="K27" s="274">
        <f t="shared" si="1"/>
        <v>2061.818181818182</v>
      </c>
      <c r="M27" s="357"/>
    </row>
    <row r="28" spans="2:13" ht="12.75" customHeight="1" x14ac:dyDescent="0.2">
      <c r="B28" s="347" t="s">
        <v>94</v>
      </c>
      <c r="C28" s="348"/>
      <c r="D28" s="348"/>
      <c r="E28" s="348"/>
      <c r="F28" s="348"/>
      <c r="G28" s="348"/>
      <c r="H28" s="348"/>
      <c r="I28" s="348"/>
      <c r="J28" s="278">
        <v>2346</v>
      </c>
      <c r="K28" s="274">
        <f t="shared" si="1"/>
        <v>2132.727272727273</v>
      </c>
      <c r="M28" s="357"/>
    </row>
    <row r="29" spans="2:13" ht="12.75" customHeight="1" x14ac:dyDescent="0.2">
      <c r="B29" s="347" t="s">
        <v>95</v>
      </c>
      <c r="C29" s="348"/>
      <c r="D29" s="348"/>
      <c r="E29" s="348"/>
      <c r="F29" s="348"/>
      <c r="G29" s="348"/>
      <c r="H29" s="348"/>
      <c r="I29" s="348"/>
      <c r="J29" s="278">
        <v>2409</v>
      </c>
      <c r="K29" s="274">
        <f t="shared" si="1"/>
        <v>2190</v>
      </c>
      <c r="M29" s="357"/>
    </row>
    <row r="30" spans="2:13" ht="12.75" customHeight="1" x14ac:dyDescent="0.2">
      <c r="B30" s="347" t="s">
        <v>96</v>
      </c>
      <c r="C30" s="348"/>
      <c r="D30" s="348"/>
      <c r="E30" s="348"/>
      <c r="F30" s="348"/>
      <c r="G30" s="348"/>
      <c r="H30" s="348"/>
      <c r="I30" s="348"/>
      <c r="J30" s="278">
        <v>2986</v>
      </c>
      <c r="K30" s="274">
        <f t="shared" si="1"/>
        <v>2714.5454545454545</v>
      </c>
      <c r="M30" s="357"/>
    </row>
    <row r="31" spans="2:13" ht="12.75" customHeight="1" x14ac:dyDescent="0.2">
      <c r="B31" s="347" t="s">
        <v>97</v>
      </c>
      <c r="C31" s="348"/>
      <c r="D31" s="348"/>
      <c r="E31" s="348"/>
      <c r="F31" s="348"/>
      <c r="G31" s="348"/>
      <c r="H31" s="348"/>
      <c r="I31" s="348"/>
      <c r="J31" s="278">
        <v>3499</v>
      </c>
      <c r="K31" s="274">
        <f t="shared" si="1"/>
        <v>3180.9090909090905</v>
      </c>
      <c r="M31" s="357"/>
    </row>
    <row r="32" spans="2:13" ht="12.75" customHeight="1" x14ac:dyDescent="0.2">
      <c r="B32" s="347" t="s">
        <v>98</v>
      </c>
      <c r="C32" s="348"/>
      <c r="D32" s="348"/>
      <c r="E32" s="348"/>
      <c r="F32" s="348"/>
      <c r="G32" s="348"/>
      <c r="H32" s="348"/>
      <c r="I32" s="348"/>
      <c r="J32" s="278">
        <v>3672</v>
      </c>
      <c r="K32" s="274">
        <f t="shared" si="1"/>
        <v>3338.181818181818</v>
      </c>
      <c r="M32" s="357"/>
    </row>
    <row r="33" spans="2:13" ht="12.75" customHeight="1" x14ac:dyDescent="0.2">
      <c r="B33" s="347" t="s">
        <v>99</v>
      </c>
      <c r="C33" s="348"/>
      <c r="D33" s="348"/>
      <c r="E33" s="348"/>
      <c r="F33" s="348"/>
      <c r="G33" s="348"/>
      <c r="H33" s="348"/>
      <c r="I33" s="348"/>
      <c r="J33" s="278">
        <v>2409</v>
      </c>
      <c r="K33" s="274">
        <f t="shared" si="1"/>
        <v>2190</v>
      </c>
      <c r="M33" s="357"/>
    </row>
    <row r="34" spans="2:13" ht="12.75" customHeight="1" x14ac:dyDescent="0.2">
      <c r="B34" s="347" t="s">
        <v>100</v>
      </c>
      <c r="C34" s="348"/>
      <c r="D34" s="348"/>
      <c r="E34" s="348"/>
      <c r="F34" s="348"/>
      <c r="G34" s="348"/>
      <c r="H34" s="348"/>
      <c r="I34" s="348"/>
      <c r="J34" s="278">
        <v>2508</v>
      </c>
      <c r="K34" s="274">
        <f t="shared" si="1"/>
        <v>2280</v>
      </c>
      <c r="M34" s="357"/>
    </row>
    <row r="35" spans="2:13" x14ac:dyDescent="0.25">
      <c r="B35" s="347"/>
      <c r="C35" s="348"/>
      <c r="D35" s="348"/>
      <c r="E35" s="348"/>
      <c r="F35" s="348"/>
      <c r="G35" s="348"/>
      <c r="H35" s="348"/>
      <c r="I35" s="348"/>
      <c r="J35" s="277"/>
      <c r="K35" s="273"/>
      <c r="M35" s="357"/>
    </row>
    <row r="36" spans="2:13" x14ac:dyDescent="0.25">
      <c r="B36" s="345" t="s">
        <v>101</v>
      </c>
      <c r="C36" s="346"/>
      <c r="D36" s="346"/>
      <c r="E36" s="346"/>
      <c r="F36" s="346"/>
      <c r="G36" s="346"/>
      <c r="H36" s="346"/>
      <c r="I36" s="346"/>
      <c r="J36" s="281"/>
      <c r="K36" s="282"/>
      <c r="M36" s="357"/>
    </row>
    <row r="37" spans="2:13" x14ac:dyDescent="0.2">
      <c r="B37" s="347" t="s">
        <v>102</v>
      </c>
      <c r="C37" s="348"/>
      <c r="D37" s="348"/>
      <c r="E37" s="348"/>
      <c r="F37" s="348"/>
      <c r="G37" s="348"/>
      <c r="H37" s="348"/>
      <c r="I37" s="348"/>
      <c r="J37" s="278">
        <v>2483</v>
      </c>
      <c r="K37" s="274">
        <f t="shared" ref="K37:K38" si="2">+J37/11*10</f>
        <v>2257.272727272727</v>
      </c>
      <c r="M37" s="357"/>
    </row>
    <row r="38" spans="2:13" ht="12.75" customHeight="1" x14ac:dyDescent="0.2">
      <c r="B38" s="349" t="s">
        <v>103</v>
      </c>
      <c r="C38" s="350"/>
      <c r="D38" s="350"/>
      <c r="E38" s="350"/>
      <c r="F38" s="350"/>
      <c r="G38" s="350"/>
      <c r="H38" s="350"/>
      <c r="I38" s="350"/>
      <c r="J38" s="279">
        <v>2286</v>
      </c>
      <c r="K38" s="275">
        <f t="shared" si="2"/>
        <v>2078.181818181818</v>
      </c>
      <c r="M38" s="369"/>
    </row>
    <row r="40" spans="2:13" ht="15.75" x14ac:dyDescent="0.25">
      <c r="B40" s="24" t="s">
        <v>2</v>
      </c>
      <c r="C40" s="25"/>
      <c r="D40" s="25"/>
      <c r="E40" s="25"/>
      <c r="F40" s="25"/>
      <c r="G40" s="26"/>
      <c r="H40" s="26"/>
      <c r="I40" s="26"/>
      <c r="J40" s="26"/>
      <c r="K40" s="25"/>
      <c r="M40" s="27"/>
    </row>
    <row r="42" spans="2:13" x14ac:dyDescent="0.25">
      <c r="B42" s="351" t="s">
        <v>23</v>
      </c>
      <c r="C42" s="352"/>
      <c r="D42" s="352"/>
      <c r="E42" s="352"/>
      <c r="F42" s="353"/>
      <c r="G42" s="28" t="s">
        <v>8</v>
      </c>
      <c r="H42" s="29" t="s">
        <v>9</v>
      </c>
      <c r="I42" s="30" t="s">
        <v>10</v>
      </c>
      <c r="J42" s="29" t="s">
        <v>11</v>
      </c>
      <c r="K42" s="31" t="s">
        <v>12</v>
      </c>
      <c r="M42" s="32" t="s">
        <v>4</v>
      </c>
    </row>
    <row r="43" spans="2:13" ht="50.25" customHeight="1" x14ac:dyDescent="0.25">
      <c r="B43" s="359" t="s">
        <v>2</v>
      </c>
      <c r="C43" s="360"/>
      <c r="D43" s="360"/>
      <c r="E43" s="360"/>
      <c r="F43" s="361"/>
      <c r="G43" s="365" t="s">
        <v>75</v>
      </c>
      <c r="H43" s="366"/>
      <c r="I43" s="366"/>
      <c r="J43" s="366"/>
      <c r="K43" s="367"/>
      <c r="M43" s="166" t="s">
        <v>73</v>
      </c>
    </row>
    <row r="45" spans="2:13" ht="15.75" x14ac:dyDescent="0.25">
      <c r="B45" s="24" t="s">
        <v>74</v>
      </c>
      <c r="C45" s="25"/>
      <c r="D45" s="25"/>
      <c r="E45" s="25"/>
      <c r="F45" s="25"/>
      <c r="G45" s="26"/>
      <c r="H45" s="26"/>
      <c r="I45" s="26"/>
      <c r="J45" s="26"/>
      <c r="K45" s="25"/>
      <c r="M45" s="27"/>
    </row>
    <row r="47" spans="2:13" x14ac:dyDescent="0.25">
      <c r="B47" s="351" t="s">
        <v>23</v>
      </c>
      <c r="C47" s="352"/>
      <c r="D47" s="352"/>
      <c r="E47" s="352"/>
      <c r="F47" s="353"/>
      <c r="G47" s="110" t="s">
        <v>8</v>
      </c>
      <c r="H47" s="110" t="s">
        <v>9</v>
      </c>
      <c r="I47" s="110" t="s">
        <v>10</v>
      </c>
      <c r="J47" s="110" t="s">
        <v>11</v>
      </c>
      <c r="K47" s="111" t="s">
        <v>12</v>
      </c>
      <c r="M47" s="32" t="s">
        <v>4</v>
      </c>
    </row>
    <row r="48" spans="2:13" ht="51" x14ac:dyDescent="0.25">
      <c r="B48" s="359" t="s">
        <v>74</v>
      </c>
      <c r="C48" s="360"/>
      <c r="D48" s="360"/>
      <c r="E48" s="360"/>
      <c r="F48" s="361"/>
      <c r="G48" s="365" t="s">
        <v>75</v>
      </c>
      <c r="H48" s="366"/>
      <c r="I48" s="366"/>
      <c r="J48" s="366"/>
      <c r="K48" s="367"/>
      <c r="M48" s="118" t="s">
        <v>240</v>
      </c>
    </row>
    <row r="49" spans="2:13" x14ac:dyDescent="0.25">
      <c r="B49" s="34"/>
      <c r="C49" s="34"/>
      <c r="D49" s="34"/>
      <c r="E49" s="34"/>
      <c r="F49" s="34"/>
      <c r="G49" s="35"/>
      <c r="H49" s="35"/>
      <c r="I49" s="35"/>
      <c r="J49" s="35"/>
      <c r="K49" s="21"/>
    </row>
    <row r="50" spans="2:13" ht="15.75" x14ac:dyDescent="0.25">
      <c r="B50" s="24" t="s">
        <v>68</v>
      </c>
      <c r="C50" s="25"/>
      <c r="D50" s="25"/>
      <c r="E50" s="25"/>
      <c r="F50" s="25"/>
      <c r="G50" s="26"/>
      <c r="H50" s="26"/>
      <c r="I50" s="26"/>
      <c r="J50" s="26"/>
      <c r="K50" s="25"/>
      <c r="M50" s="27"/>
    </row>
    <row r="52" spans="2:13" x14ac:dyDescent="0.25">
      <c r="B52" s="362" t="s">
        <v>3</v>
      </c>
      <c r="C52" s="363"/>
      <c r="D52" s="363"/>
      <c r="E52" s="363"/>
      <c r="F52" s="364"/>
      <c r="G52" s="110" t="s">
        <v>8</v>
      </c>
      <c r="H52" s="121" t="s">
        <v>9</v>
      </c>
      <c r="I52" s="110" t="s">
        <v>10</v>
      </c>
      <c r="J52" s="110" t="s">
        <v>11</v>
      </c>
      <c r="K52" s="111" t="s">
        <v>12</v>
      </c>
      <c r="M52" s="32" t="s">
        <v>4</v>
      </c>
    </row>
    <row r="53" spans="2:13" ht="27" customHeight="1" x14ac:dyDescent="0.2">
      <c r="B53" s="378" t="s">
        <v>76</v>
      </c>
      <c r="C53" s="379"/>
      <c r="D53" s="379"/>
      <c r="E53" s="379"/>
      <c r="F53" s="380"/>
      <c r="G53" s="370"/>
      <c r="H53" s="370"/>
      <c r="I53" s="376"/>
      <c r="J53" s="109"/>
      <c r="K53" s="374"/>
      <c r="M53" s="356" t="s">
        <v>241</v>
      </c>
    </row>
    <row r="54" spans="2:13" x14ac:dyDescent="0.25">
      <c r="B54" s="347" t="s">
        <v>77</v>
      </c>
      <c r="C54" s="348"/>
      <c r="D54" s="348"/>
      <c r="E54" s="348"/>
      <c r="F54" s="358"/>
      <c r="G54" s="371"/>
      <c r="H54" s="371"/>
      <c r="I54" s="377"/>
      <c r="J54" s="167">
        <f>15*4</f>
        <v>60</v>
      </c>
      <c r="K54" s="375"/>
      <c r="M54" s="357"/>
    </row>
    <row r="55" spans="2:13" x14ac:dyDescent="0.25">
      <c r="B55" s="347" t="s">
        <v>78</v>
      </c>
      <c r="C55" s="348"/>
      <c r="D55" s="348"/>
      <c r="E55" s="348"/>
      <c r="F55" s="358"/>
      <c r="G55" s="371"/>
      <c r="H55" s="371"/>
      <c r="I55" s="377"/>
      <c r="J55" s="167">
        <v>0</v>
      </c>
      <c r="K55" s="375"/>
      <c r="M55" s="357"/>
    </row>
    <row r="56" spans="2:13" x14ac:dyDescent="0.25">
      <c r="B56" s="347" t="s">
        <v>79</v>
      </c>
      <c r="C56" s="348"/>
      <c r="D56" s="348"/>
      <c r="E56" s="348"/>
      <c r="F56" s="358"/>
      <c r="G56" s="371"/>
      <c r="H56" s="371"/>
      <c r="I56" s="377"/>
      <c r="J56" s="167">
        <v>0</v>
      </c>
      <c r="K56" s="375"/>
      <c r="M56" s="357"/>
    </row>
    <row r="57" spans="2:13" x14ac:dyDescent="0.25">
      <c r="B57" s="347" t="s">
        <v>80</v>
      </c>
      <c r="C57" s="348"/>
      <c r="D57" s="348"/>
      <c r="E57" s="348"/>
      <c r="F57" s="358"/>
      <c r="G57" s="371"/>
      <c r="H57" s="371"/>
      <c r="I57" s="377"/>
      <c r="J57" s="167">
        <v>0</v>
      </c>
      <c r="K57" s="375"/>
      <c r="M57" s="357"/>
    </row>
    <row r="58" spans="2:13" x14ac:dyDescent="0.25">
      <c r="B58" s="347" t="s">
        <v>81</v>
      </c>
      <c r="C58" s="348"/>
      <c r="D58" s="348"/>
      <c r="E58" s="348"/>
      <c r="F58" s="358"/>
      <c r="G58" s="371"/>
      <c r="H58" s="371"/>
      <c r="I58" s="377"/>
      <c r="J58" s="167">
        <f>10*4</f>
        <v>40</v>
      </c>
      <c r="K58" s="375"/>
      <c r="M58" s="357"/>
    </row>
    <row r="59" spans="2:13" x14ac:dyDescent="0.25">
      <c r="B59" s="347" t="s">
        <v>82</v>
      </c>
      <c r="C59" s="348"/>
      <c r="D59" s="348"/>
      <c r="E59" s="348"/>
      <c r="F59" s="358"/>
      <c r="G59" s="371"/>
      <c r="H59" s="371"/>
      <c r="I59" s="377"/>
      <c r="J59" s="167">
        <v>0</v>
      </c>
      <c r="K59" s="375"/>
      <c r="M59" s="357"/>
    </row>
    <row r="60" spans="2:13" x14ac:dyDescent="0.25">
      <c r="B60" s="347" t="s">
        <v>83</v>
      </c>
      <c r="C60" s="348"/>
      <c r="D60" s="348"/>
      <c r="E60" s="348"/>
      <c r="F60" s="358"/>
      <c r="G60" s="371"/>
      <c r="H60" s="371"/>
      <c r="I60" s="377"/>
      <c r="J60" s="167">
        <f>3*4</f>
        <v>12</v>
      </c>
      <c r="K60" s="375"/>
      <c r="M60" s="357"/>
    </row>
    <row r="61" spans="2:13" x14ac:dyDescent="0.25">
      <c r="B61" s="347" t="s">
        <v>84</v>
      </c>
      <c r="C61" s="348"/>
      <c r="D61" s="348"/>
      <c r="E61" s="348"/>
      <c r="F61" s="358"/>
      <c r="G61" s="371"/>
      <c r="H61" s="371"/>
      <c r="I61" s="377"/>
      <c r="J61" s="167">
        <v>0</v>
      </c>
      <c r="K61" s="375"/>
      <c r="M61" s="357"/>
    </row>
    <row r="62" spans="2:13" x14ac:dyDescent="0.25">
      <c r="B62" s="347" t="s">
        <v>85</v>
      </c>
      <c r="C62" s="348"/>
      <c r="D62" s="348"/>
      <c r="E62" s="348"/>
      <c r="F62" s="358"/>
      <c r="G62" s="371"/>
      <c r="H62" s="371"/>
      <c r="I62" s="377"/>
      <c r="J62" s="167">
        <f>5*4</f>
        <v>20</v>
      </c>
      <c r="K62" s="375"/>
      <c r="M62" s="357"/>
    </row>
    <row r="63" spans="2:13" x14ac:dyDescent="0.25">
      <c r="B63" s="347" t="s">
        <v>86</v>
      </c>
      <c r="C63" s="348"/>
      <c r="D63" s="348"/>
      <c r="E63" s="348"/>
      <c r="F63" s="358"/>
      <c r="G63" s="371"/>
      <c r="H63" s="371"/>
      <c r="I63" s="377"/>
      <c r="J63" s="167">
        <v>0</v>
      </c>
      <c r="K63" s="375"/>
      <c r="M63" s="357"/>
    </row>
    <row r="64" spans="2:13" x14ac:dyDescent="0.25">
      <c r="B64" s="347" t="s">
        <v>87</v>
      </c>
      <c r="C64" s="348"/>
      <c r="D64" s="348"/>
      <c r="E64" s="348"/>
      <c r="F64" s="358"/>
      <c r="G64" s="371"/>
      <c r="H64" s="371"/>
      <c r="I64" s="377"/>
      <c r="J64" s="167">
        <v>0</v>
      </c>
      <c r="K64" s="375"/>
      <c r="M64" s="357"/>
    </row>
    <row r="65" spans="2:13" x14ac:dyDescent="0.25">
      <c r="B65" s="347" t="s">
        <v>88</v>
      </c>
      <c r="C65" s="348"/>
      <c r="D65" s="348"/>
      <c r="E65" s="348"/>
      <c r="F65" s="358"/>
      <c r="G65" s="371"/>
      <c r="H65" s="371"/>
      <c r="I65" s="377"/>
      <c r="J65" s="167">
        <v>0</v>
      </c>
      <c r="K65" s="375"/>
      <c r="M65" s="357"/>
    </row>
    <row r="66" spans="2:13" x14ac:dyDescent="0.2">
      <c r="B66" s="119"/>
      <c r="C66" s="112"/>
      <c r="D66" s="112"/>
      <c r="E66" s="112"/>
      <c r="F66" s="120"/>
      <c r="G66" s="371"/>
      <c r="H66" s="371"/>
      <c r="I66" s="377"/>
      <c r="J66" s="168"/>
      <c r="K66" s="375"/>
      <c r="M66" s="357"/>
    </row>
    <row r="67" spans="2:13" ht="27" customHeight="1" x14ac:dyDescent="0.2">
      <c r="B67" s="381" t="s">
        <v>89</v>
      </c>
      <c r="C67" s="382"/>
      <c r="D67" s="382"/>
      <c r="E67" s="382"/>
      <c r="F67" s="383"/>
      <c r="G67" s="371"/>
      <c r="H67" s="371"/>
      <c r="I67" s="377"/>
      <c r="J67" s="168"/>
      <c r="K67" s="375"/>
      <c r="M67" s="357"/>
    </row>
    <row r="68" spans="2:13" x14ac:dyDescent="0.25">
      <c r="B68" s="347" t="s">
        <v>90</v>
      </c>
      <c r="C68" s="348"/>
      <c r="D68" s="348"/>
      <c r="E68" s="348"/>
      <c r="F68" s="358"/>
      <c r="G68" s="371"/>
      <c r="H68" s="371"/>
      <c r="I68" s="377"/>
      <c r="J68" s="167">
        <v>0</v>
      </c>
      <c r="K68" s="375"/>
      <c r="M68" s="357"/>
    </row>
    <row r="69" spans="2:13" x14ac:dyDescent="0.25">
      <c r="B69" s="347" t="s">
        <v>91</v>
      </c>
      <c r="C69" s="348"/>
      <c r="D69" s="348"/>
      <c r="E69" s="348"/>
      <c r="F69" s="358"/>
      <c r="G69" s="371"/>
      <c r="H69" s="371"/>
      <c r="I69" s="377"/>
      <c r="J69" s="167">
        <v>0</v>
      </c>
      <c r="K69" s="375"/>
      <c r="M69" s="357"/>
    </row>
    <row r="70" spans="2:13" x14ac:dyDescent="0.25">
      <c r="B70" s="347" t="s">
        <v>92</v>
      </c>
      <c r="C70" s="348"/>
      <c r="D70" s="348"/>
      <c r="E70" s="348"/>
      <c r="F70" s="358"/>
      <c r="G70" s="371"/>
      <c r="H70" s="371"/>
      <c r="I70" s="377"/>
      <c r="J70" s="167">
        <v>0</v>
      </c>
      <c r="K70" s="375"/>
      <c r="M70" s="357"/>
    </row>
    <row r="71" spans="2:13" x14ac:dyDescent="0.25">
      <c r="B71" s="347" t="s">
        <v>93</v>
      </c>
      <c r="C71" s="348"/>
      <c r="D71" s="348"/>
      <c r="E71" s="348"/>
      <c r="F71" s="358"/>
      <c r="G71" s="371"/>
      <c r="H71" s="371"/>
      <c r="I71" s="377"/>
      <c r="J71" s="167">
        <v>0</v>
      </c>
      <c r="K71" s="375"/>
      <c r="M71" s="357"/>
    </row>
    <row r="72" spans="2:13" x14ac:dyDescent="0.25">
      <c r="B72" s="347" t="s">
        <v>94</v>
      </c>
      <c r="C72" s="348"/>
      <c r="D72" s="348"/>
      <c r="E72" s="348"/>
      <c r="F72" s="358"/>
      <c r="G72" s="371"/>
      <c r="H72" s="371"/>
      <c r="I72" s="377"/>
      <c r="J72" s="167">
        <v>0</v>
      </c>
      <c r="K72" s="375"/>
      <c r="M72" s="357"/>
    </row>
    <row r="73" spans="2:13" x14ac:dyDescent="0.25">
      <c r="B73" s="347" t="s">
        <v>95</v>
      </c>
      <c r="C73" s="348"/>
      <c r="D73" s="348"/>
      <c r="E73" s="348"/>
      <c r="F73" s="358"/>
      <c r="G73" s="371"/>
      <c r="H73" s="371"/>
      <c r="I73" s="377"/>
      <c r="J73" s="167">
        <v>0</v>
      </c>
      <c r="K73" s="375"/>
      <c r="M73" s="357"/>
    </row>
    <row r="74" spans="2:13" x14ac:dyDescent="0.25">
      <c r="B74" s="347" t="s">
        <v>96</v>
      </c>
      <c r="C74" s="348"/>
      <c r="D74" s="348"/>
      <c r="E74" s="348"/>
      <c r="F74" s="358"/>
      <c r="G74" s="371"/>
      <c r="H74" s="371"/>
      <c r="I74" s="377"/>
      <c r="J74" s="167">
        <v>0</v>
      </c>
      <c r="K74" s="375"/>
      <c r="M74" s="357"/>
    </row>
    <row r="75" spans="2:13" x14ac:dyDescent="0.25">
      <c r="B75" s="347" t="s">
        <v>97</v>
      </c>
      <c r="C75" s="348"/>
      <c r="D75" s="348"/>
      <c r="E75" s="348"/>
      <c r="F75" s="358"/>
      <c r="G75" s="371"/>
      <c r="H75" s="371"/>
      <c r="I75" s="377"/>
      <c r="J75" s="167">
        <v>0</v>
      </c>
      <c r="K75" s="375"/>
      <c r="M75" s="357"/>
    </row>
    <row r="76" spans="2:13" x14ac:dyDescent="0.25">
      <c r="B76" s="347" t="s">
        <v>98</v>
      </c>
      <c r="C76" s="348"/>
      <c r="D76" s="348"/>
      <c r="E76" s="348"/>
      <c r="F76" s="358"/>
      <c r="G76" s="371"/>
      <c r="H76" s="371"/>
      <c r="I76" s="377"/>
      <c r="J76" s="167">
        <v>0</v>
      </c>
      <c r="K76" s="375"/>
      <c r="M76" s="357"/>
    </row>
    <row r="77" spans="2:13" x14ac:dyDescent="0.25">
      <c r="B77" s="347" t="s">
        <v>99</v>
      </c>
      <c r="C77" s="348"/>
      <c r="D77" s="348"/>
      <c r="E77" s="348"/>
      <c r="F77" s="358"/>
      <c r="G77" s="371"/>
      <c r="H77" s="371"/>
      <c r="I77" s="377"/>
      <c r="J77" s="167">
        <v>0</v>
      </c>
      <c r="K77" s="375"/>
      <c r="M77" s="357"/>
    </row>
    <row r="78" spans="2:13" x14ac:dyDescent="0.25">
      <c r="B78" s="347" t="s">
        <v>100</v>
      </c>
      <c r="C78" s="348"/>
      <c r="D78" s="348"/>
      <c r="E78" s="348"/>
      <c r="F78" s="358"/>
      <c r="G78" s="371"/>
      <c r="H78" s="371"/>
      <c r="I78" s="377"/>
      <c r="J78" s="167">
        <v>0</v>
      </c>
      <c r="K78" s="375"/>
      <c r="M78" s="357"/>
    </row>
    <row r="79" spans="2:13" x14ac:dyDescent="0.2">
      <c r="B79" s="119"/>
      <c r="C79" s="112"/>
      <c r="D79" s="112"/>
      <c r="E79" s="112"/>
      <c r="F79" s="120"/>
      <c r="G79" s="371"/>
      <c r="H79" s="371"/>
      <c r="I79" s="377"/>
      <c r="J79" s="168"/>
      <c r="K79" s="375"/>
      <c r="M79" s="357"/>
    </row>
    <row r="80" spans="2:13" x14ac:dyDescent="0.2">
      <c r="B80" s="384" t="s">
        <v>101</v>
      </c>
      <c r="C80" s="385"/>
      <c r="D80" s="385"/>
      <c r="E80" s="385"/>
      <c r="F80" s="386"/>
      <c r="G80" s="371"/>
      <c r="H80" s="371"/>
      <c r="I80" s="377"/>
      <c r="J80" s="168"/>
      <c r="K80" s="375"/>
      <c r="M80" s="357"/>
    </row>
    <row r="81" spans="2:13" ht="28.5" customHeight="1" x14ac:dyDescent="0.25">
      <c r="B81" s="347" t="s">
        <v>102</v>
      </c>
      <c r="C81" s="348"/>
      <c r="D81" s="348"/>
      <c r="E81" s="348"/>
      <c r="F81" s="358"/>
      <c r="G81" s="371"/>
      <c r="H81" s="371"/>
      <c r="I81" s="377"/>
      <c r="J81" s="167">
        <f>5*4</f>
        <v>20</v>
      </c>
      <c r="K81" s="375"/>
      <c r="M81" s="357"/>
    </row>
    <row r="82" spans="2:13" x14ac:dyDescent="0.25">
      <c r="B82" s="349" t="s">
        <v>103</v>
      </c>
      <c r="C82" s="350"/>
      <c r="D82" s="350"/>
      <c r="E82" s="350"/>
      <c r="F82" s="368"/>
      <c r="G82" s="371"/>
      <c r="H82" s="371"/>
      <c r="I82" s="377"/>
      <c r="J82" s="167">
        <v>0</v>
      </c>
      <c r="K82" s="375"/>
      <c r="M82" s="357"/>
    </row>
    <row r="83" spans="2:13" ht="13.5" thickBot="1" x14ac:dyDescent="0.25">
      <c r="G83" s="101"/>
      <c r="H83" s="101"/>
      <c r="I83" s="101"/>
      <c r="J83" s="169">
        <f>SUM(J53:J82)</f>
        <v>152</v>
      </c>
      <c r="K83" s="101"/>
      <c r="M83" s="369"/>
    </row>
    <row r="85" spans="2:13" ht="15.75" x14ac:dyDescent="0.25">
      <c r="B85" s="24" t="s">
        <v>237</v>
      </c>
      <c r="C85" s="25"/>
      <c r="D85" s="25"/>
      <c r="E85" s="25"/>
      <c r="F85" s="25"/>
      <c r="G85" s="26"/>
      <c r="H85" s="26"/>
      <c r="I85" s="26"/>
      <c r="J85" s="26"/>
      <c r="K85" s="25"/>
      <c r="M85" s="27"/>
    </row>
    <row r="87" spans="2:13" x14ac:dyDescent="0.25">
      <c r="B87" s="156" t="s">
        <v>23</v>
      </c>
      <c r="C87" s="157"/>
      <c r="D87" s="157"/>
      <c r="E87" s="157"/>
      <c r="F87" s="28" t="s">
        <v>238</v>
      </c>
      <c r="G87" s="28" t="s">
        <v>8</v>
      </c>
      <c r="H87" s="29" t="s">
        <v>9</v>
      </c>
      <c r="I87" s="30" t="s">
        <v>10</v>
      </c>
      <c r="J87" s="29" t="s">
        <v>11</v>
      </c>
      <c r="K87" s="31" t="s">
        <v>12</v>
      </c>
      <c r="M87" s="32" t="s">
        <v>4</v>
      </c>
    </row>
    <row r="88" spans="2:13" ht="51" x14ac:dyDescent="0.2">
      <c r="B88" s="158" t="s">
        <v>239</v>
      </c>
      <c r="C88" s="159"/>
      <c r="D88" s="160"/>
      <c r="E88" s="159"/>
      <c r="F88" s="161">
        <v>3.5000000000000003E-2</v>
      </c>
      <c r="G88" s="161">
        <v>3.5000000000000003E-2</v>
      </c>
      <c r="H88" s="161">
        <v>0.04</v>
      </c>
      <c r="I88" s="162">
        <v>0.04</v>
      </c>
      <c r="J88" s="161">
        <v>0</v>
      </c>
      <c r="K88" s="155"/>
      <c r="M88" s="163" t="s">
        <v>242</v>
      </c>
    </row>
    <row r="90" spans="2:13" ht="15.75" x14ac:dyDescent="0.25">
      <c r="B90" s="24" t="s">
        <v>67</v>
      </c>
      <c r="C90" s="25"/>
      <c r="D90" s="25"/>
      <c r="E90" s="25"/>
      <c r="F90" s="25"/>
      <c r="G90" s="26"/>
      <c r="H90" s="26"/>
      <c r="I90" s="26"/>
      <c r="J90" s="26"/>
      <c r="K90" s="25"/>
      <c r="M90" s="27"/>
    </row>
    <row r="92" spans="2:13" ht="25.5" x14ac:dyDescent="0.25">
      <c r="B92" s="41" t="s">
        <v>24</v>
      </c>
      <c r="C92" s="42" t="s">
        <v>25</v>
      </c>
      <c r="D92" s="43"/>
      <c r="E92" s="42" t="s">
        <v>26</v>
      </c>
      <c r="F92" s="44"/>
      <c r="G92" s="132"/>
      <c r="H92" s="131" t="s">
        <v>27</v>
      </c>
      <c r="J92" s="18"/>
      <c r="M92" s="32" t="s">
        <v>4</v>
      </c>
    </row>
    <row r="93" spans="2:13" ht="12.75" customHeight="1" x14ac:dyDescent="0.2">
      <c r="B93" s="463"/>
      <c r="C93" s="464"/>
      <c r="D93" s="465"/>
      <c r="E93" s="122" t="s">
        <v>104</v>
      </c>
      <c r="F93" s="123"/>
      <c r="G93" s="133"/>
      <c r="H93" s="127">
        <v>95.542094640000002</v>
      </c>
      <c r="J93" s="18"/>
      <c r="M93" s="356" t="s">
        <v>243</v>
      </c>
    </row>
    <row r="94" spans="2:13" ht="12.75" customHeight="1" x14ac:dyDescent="0.2">
      <c r="B94" s="466"/>
      <c r="C94" s="467"/>
      <c r="D94" s="468"/>
      <c r="E94" s="124" t="s">
        <v>104</v>
      </c>
      <c r="F94" s="125"/>
      <c r="G94" s="134"/>
      <c r="H94" s="128">
        <v>95.542094640000002</v>
      </c>
      <c r="J94" s="18"/>
      <c r="M94" s="357"/>
    </row>
    <row r="95" spans="2:13" ht="12.75" customHeight="1" x14ac:dyDescent="0.2">
      <c r="B95" s="466"/>
      <c r="C95" s="467"/>
      <c r="D95" s="468"/>
      <c r="E95" s="124" t="s">
        <v>104</v>
      </c>
      <c r="F95" s="125"/>
      <c r="G95" s="134"/>
      <c r="H95" s="128">
        <v>88.584633089999997</v>
      </c>
      <c r="J95" s="18"/>
      <c r="M95" s="357"/>
    </row>
    <row r="96" spans="2:13" ht="12.75" customHeight="1" x14ac:dyDescent="0.2">
      <c r="B96" s="466"/>
      <c r="C96" s="467"/>
      <c r="D96" s="468"/>
      <c r="E96" s="124" t="s">
        <v>104</v>
      </c>
      <c r="F96" s="125"/>
      <c r="G96" s="134"/>
      <c r="H96" s="128">
        <v>94.319351589999997</v>
      </c>
      <c r="J96" s="18"/>
      <c r="M96" s="357"/>
    </row>
    <row r="97" spans="2:13" ht="12.75" customHeight="1" x14ac:dyDescent="0.2">
      <c r="B97" s="466"/>
      <c r="C97" s="467"/>
      <c r="D97" s="468"/>
      <c r="E97" s="124" t="s">
        <v>104</v>
      </c>
      <c r="F97" s="125"/>
      <c r="G97" s="134"/>
      <c r="H97" s="128">
        <v>91.700062940000009</v>
      </c>
      <c r="J97" s="18"/>
      <c r="M97" s="357"/>
    </row>
    <row r="98" spans="2:13" ht="12.75" customHeight="1" x14ac:dyDescent="0.2">
      <c r="B98" s="466"/>
      <c r="C98" s="467"/>
      <c r="D98" s="468"/>
      <c r="E98" s="124" t="s">
        <v>104</v>
      </c>
      <c r="F98" s="125"/>
      <c r="G98" s="134"/>
      <c r="H98" s="128">
        <v>92.922805990000001</v>
      </c>
      <c r="J98" s="18"/>
      <c r="M98" s="357"/>
    </row>
    <row r="99" spans="2:13" ht="12.75" customHeight="1" x14ac:dyDescent="0.2">
      <c r="B99" s="466"/>
      <c r="C99" s="467"/>
      <c r="D99" s="468"/>
      <c r="E99" s="124" t="s">
        <v>104</v>
      </c>
      <c r="F99" s="125"/>
      <c r="G99" s="134"/>
      <c r="H99" s="128">
        <v>95.542094640000002</v>
      </c>
      <c r="J99" s="18"/>
      <c r="M99" s="357"/>
    </row>
    <row r="100" spans="2:13" ht="12.75" customHeight="1" x14ac:dyDescent="0.2">
      <c r="B100" s="466"/>
      <c r="C100" s="467"/>
      <c r="D100" s="468"/>
      <c r="E100" s="124" t="s">
        <v>104</v>
      </c>
      <c r="F100" s="125"/>
      <c r="G100" s="134"/>
      <c r="H100" s="128">
        <v>92.19467284000001</v>
      </c>
      <c r="J100" s="18"/>
      <c r="M100" s="357"/>
    </row>
    <row r="101" spans="2:13" ht="12.75" customHeight="1" x14ac:dyDescent="0.2">
      <c r="B101" s="466"/>
      <c r="C101" s="467"/>
      <c r="D101" s="468"/>
      <c r="E101" s="124" t="s">
        <v>105</v>
      </c>
      <c r="F101" s="125"/>
      <c r="G101" s="134"/>
      <c r="H101" s="128">
        <v>97.871967589999997</v>
      </c>
      <c r="J101" s="18"/>
      <c r="M101" s="357"/>
    </row>
    <row r="102" spans="2:13" ht="12.75" customHeight="1" x14ac:dyDescent="0.2">
      <c r="B102" s="466"/>
      <c r="C102" s="467"/>
      <c r="D102" s="468"/>
      <c r="E102" s="124" t="s">
        <v>106</v>
      </c>
      <c r="F102" s="125"/>
      <c r="G102" s="134"/>
      <c r="H102" s="128">
        <v>124.21905600000001</v>
      </c>
      <c r="J102" s="18"/>
      <c r="M102" s="357"/>
    </row>
    <row r="103" spans="2:13" ht="12.75" customHeight="1" x14ac:dyDescent="0.2">
      <c r="B103" s="466"/>
      <c r="C103" s="467"/>
      <c r="D103" s="468"/>
      <c r="E103" s="124" t="s">
        <v>106</v>
      </c>
      <c r="F103" s="125"/>
      <c r="G103" s="134"/>
      <c r="H103" s="128">
        <v>113.54099484</v>
      </c>
      <c r="J103" s="18"/>
      <c r="M103" s="357"/>
    </row>
    <row r="104" spans="2:13" ht="12.75" customHeight="1" x14ac:dyDescent="0.2">
      <c r="B104" s="466"/>
      <c r="C104" s="467"/>
      <c r="D104" s="468"/>
      <c r="E104" s="124" t="s">
        <v>107</v>
      </c>
      <c r="F104" s="125"/>
      <c r="G104" s="134"/>
      <c r="H104" s="128">
        <v>114.05658355</v>
      </c>
      <c r="J104" s="18"/>
      <c r="M104" s="357"/>
    </row>
    <row r="105" spans="2:13" ht="12.75" customHeight="1" x14ac:dyDescent="0.2">
      <c r="B105" s="466"/>
      <c r="C105" s="467"/>
      <c r="D105" s="468"/>
      <c r="E105" s="124" t="s">
        <v>108</v>
      </c>
      <c r="F105" s="125"/>
      <c r="G105" s="134"/>
      <c r="H105" s="128">
        <v>121.35139049</v>
      </c>
      <c r="J105" s="18"/>
      <c r="M105" s="357"/>
    </row>
    <row r="106" spans="2:13" ht="12.75" customHeight="1" x14ac:dyDescent="0.2">
      <c r="B106" s="466"/>
      <c r="C106" s="467"/>
      <c r="D106" s="468"/>
      <c r="E106" s="124" t="s">
        <v>109</v>
      </c>
      <c r="F106" s="125"/>
      <c r="G106" s="134"/>
      <c r="H106" s="128">
        <v>95.047484740000002</v>
      </c>
      <c r="J106" s="18"/>
      <c r="M106" s="357"/>
    </row>
    <row r="107" spans="2:13" ht="12.75" customHeight="1" x14ac:dyDescent="0.2">
      <c r="B107" s="466"/>
      <c r="C107" s="467"/>
      <c r="D107" s="468"/>
      <c r="E107" s="124" t="s">
        <v>109</v>
      </c>
      <c r="F107" s="125"/>
      <c r="G107" s="134"/>
      <c r="H107" s="128">
        <v>90.418364839999995</v>
      </c>
      <c r="J107" s="18"/>
      <c r="M107" s="357"/>
    </row>
    <row r="108" spans="2:13" ht="12.75" customHeight="1" x14ac:dyDescent="0.2">
      <c r="B108" s="466"/>
      <c r="C108" s="467"/>
      <c r="D108" s="468"/>
      <c r="E108" s="124" t="s">
        <v>110</v>
      </c>
      <c r="F108" s="125"/>
      <c r="G108" s="134"/>
      <c r="H108" s="128">
        <v>86.855335999999994</v>
      </c>
      <c r="J108" s="18"/>
      <c r="M108" s="357"/>
    </row>
    <row r="109" spans="2:13" ht="12.75" customHeight="1" x14ac:dyDescent="0.2">
      <c r="B109" s="466"/>
      <c r="C109" s="467"/>
      <c r="D109" s="468"/>
      <c r="E109" s="124" t="s">
        <v>110</v>
      </c>
      <c r="F109" s="125"/>
      <c r="G109" s="134"/>
      <c r="H109" s="128">
        <v>92.590054500000008</v>
      </c>
      <c r="J109" s="18"/>
      <c r="M109" s="357"/>
    </row>
    <row r="110" spans="2:13" ht="12.75" customHeight="1" x14ac:dyDescent="0.2">
      <c r="B110" s="466"/>
      <c r="C110" s="467"/>
      <c r="D110" s="468"/>
      <c r="E110" s="124" t="s">
        <v>111</v>
      </c>
      <c r="F110" s="125"/>
      <c r="G110" s="134"/>
      <c r="H110" s="128">
        <v>84.98715</v>
      </c>
      <c r="J110" s="18"/>
      <c r="M110" s="357"/>
    </row>
    <row r="111" spans="2:13" ht="12.75" customHeight="1" x14ac:dyDescent="0.2">
      <c r="B111" s="466"/>
      <c r="C111" s="467"/>
      <c r="D111" s="468"/>
      <c r="E111" s="124" t="s">
        <v>110</v>
      </c>
      <c r="F111" s="125"/>
      <c r="G111" s="134"/>
      <c r="H111" s="128">
        <v>85.727227290000002</v>
      </c>
      <c r="J111" s="18"/>
      <c r="M111" s="357"/>
    </row>
    <row r="112" spans="2:13" ht="12.75" customHeight="1" x14ac:dyDescent="0.2">
      <c r="B112" s="466"/>
      <c r="C112" s="467"/>
      <c r="D112" s="468"/>
      <c r="E112" s="124" t="s">
        <v>109</v>
      </c>
      <c r="F112" s="125"/>
      <c r="G112" s="134"/>
      <c r="H112" s="128">
        <v>95.542094640000002</v>
      </c>
      <c r="J112" s="18"/>
      <c r="M112" s="357"/>
    </row>
    <row r="113" spans="2:13" ht="12.75" customHeight="1" x14ac:dyDescent="0.2">
      <c r="B113" s="466"/>
      <c r="C113" s="467"/>
      <c r="D113" s="468"/>
      <c r="E113" s="124" t="s">
        <v>109</v>
      </c>
      <c r="F113" s="125"/>
      <c r="G113" s="134"/>
      <c r="H113" s="128">
        <v>88.455544500000002</v>
      </c>
      <c r="J113" s="18"/>
      <c r="M113" s="357"/>
    </row>
    <row r="114" spans="2:13" ht="12.75" customHeight="1" x14ac:dyDescent="0.2">
      <c r="B114" s="466"/>
      <c r="C114" s="467"/>
      <c r="D114" s="468"/>
      <c r="E114" s="124" t="s">
        <v>109</v>
      </c>
      <c r="F114" s="125"/>
      <c r="G114" s="134"/>
      <c r="H114" s="128">
        <v>92.42819609</v>
      </c>
      <c r="J114" s="18"/>
      <c r="M114" s="357"/>
    </row>
    <row r="115" spans="2:13" ht="12.75" customHeight="1" x14ac:dyDescent="0.2">
      <c r="B115" s="466"/>
      <c r="C115" s="467"/>
      <c r="D115" s="468"/>
      <c r="E115" s="124" t="s">
        <v>112</v>
      </c>
      <c r="F115" s="125"/>
      <c r="G115" s="134"/>
      <c r="H115" s="128">
        <v>88.078079049999999</v>
      </c>
      <c r="J115" s="18"/>
      <c r="M115" s="357"/>
    </row>
    <row r="116" spans="2:13" ht="12.75" customHeight="1" x14ac:dyDescent="0.2">
      <c r="B116" s="466"/>
      <c r="C116" s="467"/>
      <c r="D116" s="468"/>
      <c r="E116" s="124" t="s">
        <v>113</v>
      </c>
      <c r="F116" s="125"/>
      <c r="G116" s="134"/>
      <c r="H116" s="128">
        <v>94.701157440000003</v>
      </c>
      <c r="J116" s="18"/>
      <c r="M116" s="357"/>
    </row>
    <row r="117" spans="2:13" ht="12.75" customHeight="1" x14ac:dyDescent="0.2">
      <c r="B117" s="466"/>
      <c r="C117" s="467"/>
      <c r="D117" s="468"/>
      <c r="E117" s="124" t="s">
        <v>113</v>
      </c>
      <c r="F117" s="125"/>
      <c r="G117" s="134"/>
      <c r="H117" s="128">
        <v>107.6909934</v>
      </c>
      <c r="J117" s="18"/>
      <c r="M117" s="357"/>
    </row>
    <row r="118" spans="2:13" ht="12.75" customHeight="1" x14ac:dyDescent="0.2">
      <c r="B118" s="466"/>
      <c r="C118" s="467"/>
      <c r="D118" s="468"/>
      <c r="E118" s="124" t="s">
        <v>114</v>
      </c>
      <c r="F118" s="125"/>
      <c r="G118" s="134"/>
      <c r="H118" s="128">
        <v>108.64843139999999</v>
      </c>
      <c r="J118" s="18"/>
      <c r="M118" s="357"/>
    </row>
    <row r="119" spans="2:13" ht="12.75" customHeight="1" x14ac:dyDescent="0.2">
      <c r="B119" s="466"/>
      <c r="C119" s="467"/>
      <c r="D119" s="468"/>
      <c r="E119" s="124" t="s">
        <v>115</v>
      </c>
      <c r="F119" s="125"/>
      <c r="G119" s="134"/>
      <c r="H119" s="128">
        <v>88.100327520000008</v>
      </c>
      <c r="J119" s="18"/>
      <c r="M119" s="357"/>
    </row>
    <row r="120" spans="2:13" ht="12.75" customHeight="1" x14ac:dyDescent="0.2">
      <c r="B120" s="466"/>
      <c r="C120" s="467"/>
      <c r="D120" s="468"/>
      <c r="E120" s="124" t="s">
        <v>116</v>
      </c>
      <c r="F120" s="125"/>
      <c r="G120" s="134"/>
      <c r="H120" s="128">
        <v>94.457321719999996</v>
      </c>
      <c r="J120" s="18"/>
      <c r="M120" s="357"/>
    </row>
    <row r="121" spans="2:13" ht="12.75" customHeight="1" x14ac:dyDescent="0.2">
      <c r="B121" s="466"/>
      <c r="C121" s="467"/>
      <c r="D121" s="468"/>
      <c r="E121" s="124" t="s">
        <v>117</v>
      </c>
      <c r="F121" s="125"/>
      <c r="G121" s="134"/>
      <c r="H121" s="128">
        <v>93.812797549999999</v>
      </c>
      <c r="J121" s="18"/>
      <c r="M121" s="357"/>
    </row>
    <row r="122" spans="2:13" ht="12.75" customHeight="1" x14ac:dyDescent="0.2">
      <c r="B122" s="466"/>
      <c r="C122" s="467"/>
      <c r="D122" s="468"/>
      <c r="E122" s="124" t="s">
        <v>118</v>
      </c>
      <c r="F122" s="125"/>
      <c r="G122" s="134"/>
      <c r="H122" s="128">
        <v>93.812797549999999</v>
      </c>
      <c r="J122" s="18"/>
      <c r="M122" s="357"/>
    </row>
    <row r="123" spans="2:13" ht="12.75" customHeight="1" x14ac:dyDescent="0.2">
      <c r="B123" s="466"/>
      <c r="C123" s="467"/>
      <c r="D123" s="468"/>
      <c r="E123" s="124" t="s">
        <v>119</v>
      </c>
      <c r="F123" s="125"/>
      <c r="G123" s="134"/>
      <c r="H123" s="128">
        <v>86.860389290000001</v>
      </c>
      <c r="J123" s="18"/>
      <c r="M123" s="357"/>
    </row>
    <row r="124" spans="2:13" ht="12.75" customHeight="1" x14ac:dyDescent="0.2">
      <c r="B124" s="466"/>
      <c r="C124" s="467"/>
      <c r="D124" s="468"/>
      <c r="E124" s="124" t="s">
        <v>119</v>
      </c>
      <c r="F124" s="125"/>
      <c r="G124" s="134"/>
      <c r="H124" s="128">
        <v>91.688118799999998</v>
      </c>
      <c r="J124" s="18"/>
      <c r="M124" s="357"/>
    </row>
    <row r="125" spans="2:13" ht="12.75" customHeight="1" x14ac:dyDescent="0.2">
      <c r="B125" s="466"/>
      <c r="C125" s="467"/>
      <c r="D125" s="468"/>
      <c r="E125" s="124" t="s">
        <v>116</v>
      </c>
      <c r="F125" s="125"/>
      <c r="G125" s="134"/>
      <c r="H125" s="128">
        <v>88.455544500000002</v>
      </c>
      <c r="J125" s="18"/>
      <c r="M125" s="357"/>
    </row>
    <row r="126" spans="2:13" ht="12.75" customHeight="1" x14ac:dyDescent="0.2">
      <c r="B126" s="466"/>
      <c r="C126" s="467"/>
      <c r="D126" s="468"/>
      <c r="E126" s="124" t="s">
        <v>120</v>
      </c>
      <c r="F126" s="125"/>
      <c r="G126" s="134"/>
      <c r="H126" s="128">
        <v>79.770776549999994</v>
      </c>
      <c r="J126" s="18"/>
      <c r="M126" s="357"/>
    </row>
    <row r="127" spans="2:13" ht="12.75" customHeight="1" x14ac:dyDescent="0.2">
      <c r="B127" s="466"/>
      <c r="C127" s="467"/>
      <c r="D127" s="468"/>
      <c r="E127" s="124" t="s">
        <v>121</v>
      </c>
      <c r="F127" s="125"/>
      <c r="G127" s="134"/>
      <c r="H127" s="128">
        <v>89.312766240000002</v>
      </c>
      <c r="J127" s="18"/>
      <c r="M127" s="357"/>
    </row>
    <row r="128" spans="2:13" ht="12.75" customHeight="1" x14ac:dyDescent="0.2">
      <c r="B128" s="466"/>
      <c r="C128" s="467"/>
      <c r="D128" s="468"/>
      <c r="E128" s="124" t="s">
        <v>121</v>
      </c>
      <c r="F128" s="125"/>
      <c r="G128" s="134"/>
      <c r="H128" s="128">
        <v>89.690231690000005</v>
      </c>
      <c r="J128" s="18"/>
      <c r="M128" s="357"/>
    </row>
    <row r="129" spans="2:13" ht="12.75" customHeight="1" x14ac:dyDescent="0.2">
      <c r="B129" s="466"/>
      <c r="C129" s="467"/>
      <c r="D129" s="468"/>
      <c r="E129" s="124" t="s">
        <v>122</v>
      </c>
      <c r="F129" s="125"/>
      <c r="G129" s="134"/>
      <c r="H129" s="128">
        <v>95.056978799999996</v>
      </c>
      <c r="J129" s="18"/>
      <c r="M129" s="357"/>
    </row>
    <row r="130" spans="2:13" ht="12.75" customHeight="1" x14ac:dyDescent="0.2">
      <c r="B130" s="466"/>
      <c r="C130" s="467"/>
      <c r="D130" s="468"/>
      <c r="E130" s="124" t="s">
        <v>123</v>
      </c>
      <c r="F130" s="125"/>
      <c r="G130" s="134"/>
      <c r="H130" s="128">
        <v>89.312766240000002</v>
      </c>
      <c r="J130" s="18"/>
      <c r="M130" s="357"/>
    </row>
    <row r="131" spans="2:13" ht="12.75" customHeight="1" x14ac:dyDescent="0.2">
      <c r="B131" s="466"/>
      <c r="C131" s="467"/>
      <c r="D131" s="468"/>
      <c r="E131" s="124" t="s">
        <v>124</v>
      </c>
      <c r="F131" s="125"/>
      <c r="G131" s="134"/>
      <c r="H131" s="128">
        <v>88.781711400000006</v>
      </c>
      <c r="J131" s="18"/>
      <c r="M131" s="357"/>
    </row>
    <row r="132" spans="2:13" ht="12.75" customHeight="1" x14ac:dyDescent="0.2">
      <c r="B132" s="466"/>
      <c r="C132" s="467"/>
      <c r="D132" s="468"/>
      <c r="E132" s="124" t="s">
        <v>125</v>
      </c>
      <c r="F132" s="125"/>
      <c r="G132" s="134"/>
      <c r="H132" s="128">
        <v>95.047484740000002</v>
      </c>
      <c r="J132" s="18"/>
      <c r="M132" s="357"/>
    </row>
    <row r="133" spans="2:13" ht="12.75" customHeight="1" x14ac:dyDescent="0.2">
      <c r="B133" s="466"/>
      <c r="C133" s="467"/>
      <c r="D133" s="468"/>
      <c r="E133" s="124" t="s">
        <v>126</v>
      </c>
      <c r="F133" s="125"/>
      <c r="G133" s="134"/>
      <c r="H133" s="128">
        <v>97.351256759999984</v>
      </c>
      <c r="J133" s="18"/>
      <c r="M133" s="357"/>
    </row>
    <row r="134" spans="2:13" ht="12.75" customHeight="1" x14ac:dyDescent="0.2">
      <c r="B134" s="466"/>
      <c r="C134" s="467"/>
      <c r="D134" s="468"/>
      <c r="E134" s="124" t="s">
        <v>127</v>
      </c>
      <c r="F134" s="125"/>
      <c r="G134" s="134"/>
      <c r="H134" s="128">
        <v>109.62813539999999</v>
      </c>
      <c r="J134" s="18"/>
      <c r="M134" s="357"/>
    </row>
    <row r="135" spans="2:13" ht="12.75" customHeight="1" x14ac:dyDescent="0.2">
      <c r="B135" s="466"/>
      <c r="C135" s="467"/>
      <c r="D135" s="468"/>
      <c r="E135" s="124" t="s">
        <v>128</v>
      </c>
      <c r="F135" s="125"/>
      <c r="G135" s="134"/>
      <c r="H135" s="128">
        <v>107.6909934</v>
      </c>
      <c r="J135" s="18"/>
      <c r="M135" s="357"/>
    </row>
    <row r="136" spans="2:13" ht="12.75" customHeight="1" x14ac:dyDescent="0.2">
      <c r="B136" s="466"/>
      <c r="C136" s="467"/>
      <c r="D136" s="468"/>
      <c r="E136" s="124" t="s">
        <v>129</v>
      </c>
      <c r="F136" s="125"/>
      <c r="G136" s="134"/>
      <c r="H136" s="128">
        <v>111.33148440000001</v>
      </c>
      <c r="J136" s="18"/>
      <c r="M136" s="357"/>
    </row>
    <row r="137" spans="2:13" ht="12.75" customHeight="1" x14ac:dyDescent="0.2">
      <c r="B137" s="466"/>
      <c r="C137" s="467"/>
      <c r="D137" s="468"/>
      <c r="E137" s="124" t="s">
        <v>130</v>
      </c>
      <c r="F137" s="125"/>
      <c r="G137" s="134"/>
      <c r="H137" s="128">
        <v>109.62813539999999</v>
      </c>
      <c r="J137" s="18"/>
      <c r="M137" s="357"/>
    </row>
    <row r="138" spans="2:13" ht="12.75" customHeight="1" x14ac:dyDescent="0.2">
      <c r="B138" s="469"/>
      <c r="C138" s="470"/>
      <c r="D138" s="471"/>
      <c r="E138" s="126" t="s">
        <v>131</v>
      </c>
      <c r="F138" s="129"/>
      <c r="G138" s="135"/>
      <c r="H138" s="130">
        <v>90.18442512</v>
      </c>
      <c r="J138" s="18"/>
      <c r="M138" s="357"/>
    </row>
    <row r="139" spans="2:13" ht="12.75" customHeight="1" x14ac:dyDescent="0.2">
      <c r="B139" s="463"/>
      <c r="C139" s="464"/>
      <c r="D139" s="465"/>
      <c r="E139" s="136" t="s">
        <v>181</v>
      </c>
      <c r="F139" s="137"/>
      <c r="G139" s="138"/>
      <c r="H139" s="88">
        <f>AVERAGE(H93:H138)</f>
        <v>96.055051300000017</v>
      </c>
      <c r="J139" s="18"/>
      <c r="M139" s="357"/>
    </row>
    <row r="140" spans="2:13" ht="12.75" customHeight="1" x14ac:dyDescent="0.2">
      <c r="B140" s="466"/>
      <c r="C140" s="467"/>
      <c r="D140" s="468"/>
      <c r="E140" s="124"/>
      <c r="F140" s="125"/>
      <c r="G140" s="134"/>
      <c r="H140" s="128"/>
      <c r="J140" s="18"/>
      <c r="M140" s="357"/>
    </row>
    <row r="141" spans="2:13" ht="12.75" customHeight="1" x14ac:dyDescent="0.2">
      <c r="B141" s="466"/>
      <c r="C141" s="467"/>
      <c r="D141" s="468"/>
      <c r="E141" s="124" t="s">
        <v>132</v>
      </c>
      <c r="F141" s="125"/>
      <c r="G141" s="134"/>
      <c r="H141" s="128">
        <v>69.372330770000005</v>
      </c>
      <c r="J141" s="18"/>
      <c r="M141" s="357"/>
    </row>
    <row r="142" spans="2:13" ht="12.75" customHeight="1" x14ac:dyDescent="0.2">
      <c r="B142" s="466"/>
      <c r="C142" s="467"/>
      <c r="D142" s="468"/>
      <c r="E142" s="124" t="s">
        <v>132</v>
      </c>
      <c r="F142" s="125"/>
      <c r="G142" s="134"/>
      <c r="H142" s="128">
        <v>69.372330770000005</v>
      </c>
      <c r="J142" s="18"/>
      <c r="M142" s="357"/>
    </row>
    <row r="143" spans="2:13" ht="12.75" customHeight="1" x14ac:dyDescent="0.2">
      <c r="B143" s="466"/>
      <c r="C143" s="467"/>
      <c r="D143" s="468"/>
      <c r="E143" s="124" t="s">
        <v>132</v>
      </c>
      <c r="F143" s="125"/>
      <c r="G143" s="134"/>
      <c r="H143" s="128">
        <v>69.372330770000005</v>
      </c>
      <c r="J143" s="18"/>
      <c r="M143" s="357"/>
    </row>
    <row r="144" spans="2:13" ht="12.75" customHeight="1" x14ac:dyDescent="0.2">
      <c r="B144" s="466"/>
      <c r="C144" s="467"/>
      <c r="D144" s="468"/>
      <c r="E144" s="124" t="s">
        <v>132</v>
      </c>
      <c r="F144" s="125"/>
      <c r="G144" s="134"/>
      <c r="H144" s="128">
        <v>69.372330770000005</v>
      </c>
      <c r="J144" s="18"/>
      <c r="M144" s="357"/>
    </row>
    <row r="145" spans="2:13" ht="12.75" customHeight="1" x14ac:dyDescent="0.2">
      <c r="B145" s="466"/>
      <c r="C145" s="467"/>
      <c r="D145" s="468"/>
      <c r="E145" s="124" t="s">
        <v>132</v>
      </c>
      <c r="F145" s="125"/>
      <c r="G145" s="134"/>
      <c r="H145" s="128">
        <v>64.09577723000001</v>
      </c>
      <c r="J145" s="18"/>
      <c r="M145" s="357"/>
    </row>
    <row r="146" spans="2:13" ht="12.75" customHeight="1" x14ac:dyDescent="0.2">
      <c r="B146" s="466"/>
      <c r="C146" s="467"/>
      <c r="D146" s="468"/>
      <c r="E146" s="124" t="s">
        <v>132</v>
      </c>
      <c r="F146" s="125"/>
      <c r="G146" s="134"/>
      <c r="H146" s="128">
        <v>69.372330770000005</v>
      </c>
      <c r="J146" s="18"/>
      <c r="M146" s="357"/>
    </row>
    <row r="147" spans="2:13" ht="12.75" customHeight="1" x14ac:dyDescent="0.2">
      <c r="B147" s="466"/>
      <c r="C147" s="467"/>
      <c r="D147" s="468"/>
      <c r="E147" s="124" t="s">
        <v>132</v>
      </c>
      <c r="F147" s="125"/>
      <c r="G147" s="134"/>
      <c r="H147" s="128">
        <v>69.372330770000005</v>
      </c>
      <c r="J147" s="18"/>
      <c r="M147" s="357"/>
    </row>
    <row r="148" spans="2:13" ht="12.75" customHeight="1" x14ac:dyDescent="0.2">
      <c r="B148" s="466"/>
      <c r="C148" s="467"/>
      <c r="D148" s="468"/>
      <c r="E148" s="124" t="s">
        <v>132</v>
      </c>
      <c r="F148" s="125"/>
      <c r="G148" s="134"/>
      <c r="H148" s="128">
        <v>70.767957590000009</v>
      </c>
      <c r="J148" s="18"/>
      <c r="M148" s="357"/>
    </row>
    <row r="149" spans="2:13" ht="12.75" customHeight="1" x14ac:dyDescent="0.2">
      <c r="B149" s="466"/>
      <c r="C149" s="467"/>
      <c r="D149" s="468"/>
      <c r="E149" s="124" t="s">
        <v>132</v>
      </c>
      <c r="F149" s="125"/>
      <c r="G149" s="134"/>
      <c r="H149" s="128">
        <v>64.09577723000001</v>
      </c>
      <c r="J149" s="18"/>
      <c r="M149" s="357"/>
    </row>
    <row r="150" spans="2:13" ht="12.75" customHeight="1" x14ac:dyDescent="0.2">
      <c r="B150" s="466"/>
      <c r="C150" s="467"/>
      <c r="D150" s="468"/>
      <c r="E150" s="124" t="s">
        <v>132</v>
      </c>
      <c r="F150" s="125"/>
      <c r="G150" s="134"/>
      <c r="H150" s="128">
        <v>69.372330770000005</v>
      </c>
      <c r="J150" s="18"/>
      <c r="M150" s="357"/>
    </row>
    <row r="151" spans="2:13" ht="12.75" customHeight="1" x14ac:dyDescent="0.2">
      <c r="B151" s="466"/>
      <c r="C151" s="467"/>
      <c r="D151" s="468"/>
      <c r="E151" s="124" t="s">
        <v>132</v>
      </c>
      <c r="F151" s="125"/>
      <c r="G151" s="134"/>
      <c r="H151" s="128">
        <v>69.372330770000005</v>
      </c>
      <c r="J151" s="18"/>
      <c r="M151" s="357"/>
    </row>
    <row r="152" spans="2:13" ht="12.75" customHeight="1" x14ac:dyDescent="0.2">
      <c r="B152" s="466"/>
      <c r="C152" s="467"/>
      <c r="D152" s="468"/>
      <c r="E152" s="124" t="s">
        <v>132</v>
      </c>
      <c r="F152" s="125"/>
      <c r="G152" s="134"/>
      <c r="H152" s="128">
        <v>65.627077229999998</v>
      </c>
      <c r="J152" s="18"/>
      <c r="M152" s="357"/>
    </row>
    <row r="153" spans="2:13" ht="12.75" customHeight="1" x14ac:dyDescent="0.2">
      <c r="B153" s="466"/>
      <c r="C153" s="467"/>
      <c r="D153" s="468"/>
      <c r="E153" s="124" t="s">
        <v>132</v>
      </c>
      <c r="F153" s="125"/>
      <c r="G153" s="134"/>
      <c r="H153" s="128">
        <v>69.372330770000005</v>
      </c>
      <c r="J153" s="18"/>
      <c r="M153" s="357"/>
    </row>
    <row r="154" spans="2:13" ht="12.75" customHeight="1" x14ac:dyDescent="0.2">
      <c r="B154" s="466"/>
      <c r="C154" s="467"/>
      <c r="D154" s="468"/>
      <c r="E154" s="124" t="s">
        <v>132</v>
      </c>
      <c r="F154" s="125"/>
      <c r="G154" s="134"/>
      <c r="H154" s="128">
        <v>69.372330770000005</v>
      </c>
      <c r="J154" s="18"/>
      <c r="M154" s="357"/>
    </row>
    <row r="155" spans="2:13" ht="12.75" customHeight="1" x14ac:dyDescent="0.2">
      <c r="B155" s="466"/>
      <c r="C155" s="467"/>
      <c r="D155" s="468"/>
      <c r="E155" s="124" t="s">
        <v>132</v>
      </c>
      <c r="F155" s="125"/>
      <c r="G155" s="134"/>
      <c r="H155" s="128">
        <v>64.09577723000001</v>
      </c>
      <c r="J155" s="18"/>
      <c r="M155" s="357"/>
    </row>
    <row r="156" spans="2:13" ht="12.75" customHeight="1" x14ac:dyDescent="0.2">
      <c r="B156" s="466"/>
      <c r="C156" s="467"/>
      <c r="D156" s="468"/>
      <c r="E156" s="124" t="s">
        <v>132</v>
      </c>
      <c r="F156" s="125"/>
      <c r="G156" s="134"/>
      <c r="H156" s="128">
        <v>69.372330770000005</v>
      </c>
      <c r="J156" s="18"/>
      <c r="M156" s="357"/>
    </row>
    <row r="157" spans="2:13" ht="12.75" customHeight="1" x14ac:dyDescent="0.2">
      <c r="B157" s="466"/>
      <c r="C157" s="467"/>
      <c r="D157" s="468"/>
      <c r="E157" s="124" t="s">
        <v>133</v>
      </c>
      <c r="F157" s="125"/>
      <c r="G157" s="134"/>
      <c r="H157" s="128">
        <v>55.161866770000003</v>
      </c>
      <c r="J157" s="18"/>
      <c r="M157" s="357"/>
    </row>
    <row r="158" spans="2:13" ht="12.75" customHeight="1" x14ac:dyDescent="0.2">
      <c r="B158" s="466"/>
      <c r="C158" s="467"/>
      <c r="D158" s="468"/>
      <c r="E158" s="124" t="s">
        <v>134</v>
      </c>
      <c r="F158" s="125"/>
      <c r="G158" s="134"/>
      <c r="H158" s="128">
        <v>69.372330770000005</v>
      </c>
      <c r="J158" s="18"/>
      <c r="M158" s="357"/>
    </row>
    <row r="159" spans="2:13" ht="12.75" customHeight="1" x14ac:dyDescent="0.2">
      <c r="B159" s="469"/>
      <c r="C159" s="470"/>
      <c r="D159" s="471"/>
      <c r="E159" s="126" t="s">
        <v>134</v>
      </c>
      <c r="F159" s="129"/>
      <c r="G159" s="135"/>
      <c r="H159" s="130">
        <v>58.053726820000001</v>
      </c>
      <c r="J159" s="18"/>
      <c r="M159" s="357"/>
    </row>
    <row r="160" spans="2:13" ht="12.75" customHeight="1" x14ac:dyDescent="0.2">
      <c r="B160" s="463"/>
      <c r="C160" s="464"/>
      <c r="D160" s="465"/>
      <c r="E160" s="136" t="s">
        <v>180</v>
      </c>
      <c r="F160" s="137"/>
      <c r="G160" s="138"/>
      <c r="H160" s="88">
        <f>AVERAGE(H141:H159)</f>
        <v>67.071891017894728</v>
      </c>
      <c r="J160" s="18"/>
      <c r="M160" s="357"/>
    </row>
    <row r="161" spans="2:13" ht="12.75" customHeight="1" x14ac:dyDescent="0.2">
      <c r="B161" s="466"/>
      <c r="C161" s="467"/>
      <c r="D161" s="468"/>
      <c r="E161" s="124"/>
      <c r="F161" s="125"/>
      <c r="G161" s="134"/>
      <c r="H161" s="128"/>
      <c r="J161" s="18"/>
      <c r="M161" s="357"/>
    </row>
    <row r="162" spans="2:13" ht="12.75" customHeight="1" x14ac:dyDescent="0.2">
      <c r="B162" s="466"/>
      <c r="C162" s="467"/>
      <c r="D162" s="468"/>
      <c r="E162" s="124" t="s">
        <v>135</v>
      </c>
      <c r="F162" s="125"/>
      <c r="G162" s="134"/>
      <c r="H162" s="128">
        <v>50.979580209999995</v>
      </c>
      <c r="J162" s="18"/>
      <c r="M162" s="357"/>
    </row>
    <row r="163" spans="2:13" ht="12.75" customHeight="1" x14ac:dyDescent="0.2">
      <c r="B163" s="466"/>
      <c r="C163" s="467"/>
      <c r="D163" s="468"/>
      <c r="E163" s="124" t="s">
        <v>135</v>
      </c>
      <c r="F163" s="125"/>
      <c r="G163" s="134"/>
      <c r="H163" s="128">
        <v>51.396400069999999</v>
      </c>
      <c r="J163" s="18"/>
      <c r="M163" s="357"/>
    </row>
    <row r="164" spans="2:13" ht="12.75" customHeight="1" x14ac:dyDescent="0.2">
      <c r="B164" s="466"/>
      <c r="C164" s="467"/>
      <c r="D164" s="468"/>
      <c r="E164" s="124" t="s">
        <v>135</v>
      </c>
      <c r="F164" s="125"/>
      <c r="G164" s="134"/>
      <c r="H164" s="128">
        <v>53.608209789999997</v>
      </c>
      <c r="J164" s="18"/>
      <c r="M164" s="357"/>
    </row>
    <row r="165" spans="2:13" ht="12.75" customHeight="1" x14ac:dyDescent="0.2">
      <c r="B165" s="466"/>
      <c r="C165" s="467"/>
      <c r="D165" s="468"/>
      <c r="E165" s="124" t="s">
        <v>135</v>
      </c>
      <c r="F165" s="125"/>
      <c r="G165" s="134"/>
      <c r="H165" s="128">
        <v>54.629127499999996</v>
      </c>
      <c r="J165" s="18"/>
      <c r="M165" s="357"/>
    </row>
    <row r="166" spans="2:13" ht="12.75" customHeight="1" x14ac:dyDescent="0.2">
      <c r="B166" s="466"/>
      <c r="C166" s="467"/>
      <c r="D166" s="468"/>
      <c r="E166" s="124" t="s">
        <v>135</v>
      </c>
      <c r="F166" s="125"/>
      <c r="G166" s="134"/>
      <c r="H166" s="128">
        <v>54.629127499999996</v>
      </c>
      <c r="J166" s="18"/>
      <c r="M166" s="357"/>
    </row>
    <row r="167" spans="2:13" ht="12.75" customHeight="1" x14ac:dyDescent="0.2">
      <c r="B167" s="466"/>
      <c r="C167" s="467"/>
      <c r="D167" s="468"/>
      <c r="E167" s="124" t="s">
        <v>135</v>
      </c>
      <c r="F167" s="125"/>
      <c r="G167" s="134"/>
      <c r="H167" s="128">
        <v>54.629127499999996</v>
      </c>
      <c r="J167" s="18"/>
      <c r="M167" s="357"/>
    </row>
    <row r="168" spans="2:13" ht="12.75" customHeight="1" x14ac:dyDescent="0.2">
      <c r="B168" s="466"/>
      <c r="C168" s="467"/>
      <c r="D168" s="468"/>
      <c r="E168" s="124" t="s">
        <v>135</v>
      </c>
      <c r="F168" s="125"/>
      <c r="G168" s="134"/>
      <c r="H168" s="128">
        <v>51.396400069999999</v>
      </c>
      <c r="J168" s="18"/>
      <c r="M168" s="357"/>
    </row>
    <row r="169" spans="2:13" ht="12.75" customHeight="1" x14ac:dyDescent="0.2">
      <c r="B169" s="466"/>
      <c r="C169" s="467"/>
      <c r="D169" s="468"/>
      <c r="E169" s="124" t="s">
        <v>135</v>
      </c>
      <c r="F169" s="125"/>
      <c r="G169" s="134"/>
      <c r="H169" s="128">
        <v>51.396400069999999</v>
      </c>
      <c r="J169" s="18"/>
      <c r="M169" s="357"/>
    </row>
    <row r="170" spans="2:13" ht="12.75" customHeight="1" x14ac:dyDescent="0.2">
      <c r="B170" s="466"/>
      <c r="C170" s="467"/>
      <c r="D170" s="468"/>
      <c r="E170" s="124" t="s">
        <v>135</v>
      </c>
      <c r="F170" s="125"/>
      <c r="G170" s="134"/>
      <c r="H170" s="128">
        <v>50.979580209999995</v>
      </c>
      <c r="J170" s="18"/>
      <c r="M170" s="357"/>
    </row>
    <row r="171" spans="2:13" ht="12.75" customHeight="1" x14ac:dyDescent="0.2">
      <c r="B171" s="466"/>
      <c r="C171" s="467"/>
      <c r="D171" s="468"/>
      <c r="E171" s="124" t="s">
        <v>135</v>
      </c>
      <c r="F171" s="125"/>
      <c r="G171" s="134"/>
      <c r="H171" s="128">
        <v>53.608209789999997</v>
      </c>
      <c r="J171" s="18"/>
      <c r="M171" s="357"/>
    </row>
    <row r="172" spans="2:13" ht="12.75" customHeight="1" x14ac:dyDescent="0.2">
      <c r="B172" s="466"/>
      <c r="C172" s="467"/>
      <c r="D172" s="468"/>
      <c r="E172" s="124" t="s">
        <v>135</v>
      </c>
      <c r="F172" s="125"/>
      <c r="G172" s="134"/>
      <c r="H172" s="128">
        <v>46.649370070000003</v>
      </c>
      <c r="J172" s="18"/>
      <c r="M172" s="357"/>
    </row>
    <row r="173" spans="2:13" ht="12.75" customHeight="1" x14ac:dyDescent="0.2">
      <c r="B173" s="466"/>
      <c r="C173" s="467"/>
      <c r="D173" s="468"/>
      <c r="E173" s="124" t="s">
        <v>135</v>
      </c>
      <c r="F173" s="125"/>
      <c r="G173" s="134"/>
      <c r="H173" s="128">
        <v>53.608209789999997</v>
      </c>
      <c r="J173" s="18"/>
      <c r="M173" s="357"/>
    </row>
    <row r="174" spans="2:13" ht="12.75" customHeight="1" x14ac:dyDescent="0.2">
      <c r="B174" s="466"/>
      <c r="C174" s="467"/>
      <c r="D174" s="468"/>
      <c r="E174" s="124" t="s">
        <v>135</v>
      </c>
      <c r="F174" s="125"/>
      <c r="G174" s="134"/>
      <c r="H174" s="128">
        <v>53.608209789999997</v>
      </c>
      <c r="J174" s="18"/>
      <c r="M174" s="357"/>
    </row>
    <row r="175" spans="2:13" ht="12.75" customHeight="1" x14ac:dyDescent="0.2">
      <c r="B175" s="466"/>
      <c r="C175" s="467"/>
      <c r="D175" s="468"/>
      <c r="E175" s="124" t="s">
        <v>135</v>
      </c>
      <c r="F175" s="125"/>
      <c r="G175" s="134"/>
      <c r="H175" s="128">
        <v>54.629127499999996</v>
      </c>
      <c r="J175" s="18"/>
      <c r="M175" s="357"/>
    </row>
    <row r="176" spans="2:13" ht="12.75" customHeight="1" x14ac:dyDescent="0.2">
      <c r="B176" s="466"/>
      <c r="C176" s="467"/>
      <c r="D176" s="468"/>
      <c r="E176" s="124" t="s">
        <v>135</v>
      </c>
      <c r="F176" s="125"/>
      <c r="G176" s="134"/>
      <c r="H176" s="128">
        <v>51.396400069999999</v>
      </c>
      <c r="J176" s="18"/>
      <c r="M176" s="357"/>
    </row>
    <row r="177" spans="2:13" ht="12.75" customHeight="1" x14ac:dyDescent="0.2">
      <c r="B177" s="466"/>
      <c r="C177" s="467"/>
      <c r="D177" s="468"/>
      <c r="E177" s="124" t="s">
        <v>135</v>
      </c>
      <c r="F177" s="125"/>
      <c r="G177" s="134"/>
      <c r="H177" s="128">
        <v>51.396400069999999</v>
      </c>
      <c r="J177" s="18"/>
      <c r="M177" s="357"/>
    </row>
    <row r="178" spans="2:13" ht="12.75" customHeight="1" x14ac:dyDescent="0.2">
      <c r="B178" s="466"/>
      <c r="C178" s="467"/>
      <c r="D178" s="468"/>
      <c r="E178" s="124" t="s">
        <v>135</v>
      </c>
      <c r="F178" s="125"/>
      <c r="G178" s="134"/>
      <c r="H178" s="128">
        <v>49.809820139999999</v>
      </c>
      <c r="J178" s="18"/>
      <c r="M178" s="357"/>
    </row>
    <row r="179" spans="2:13" ht="12.75" customHeight="1" x14ac:dyDescent="0.2">
      <c r="B179" s="466"/>
      <c r="C179" s="467"/>
      <c r="D179" s="468"/>
      <c r="E179" s="124" t="s">
        <v>135</v>
      </c>
      <c r="F179" s="125"/>
      <c r="G179" s="134"/>
      <c r="H179" s="128">
        <v>53.608209789999997</v>
      </c>
      <c r="J179" s="18"/>
      <c r="M179" s="357"/>
    </row>
    <row r="180" spans="2:13" ht="12.75" customHeight="1" x14ac:dyDescent="0.2">
      <c r="B180" s="466"/>
      <c r="C180" s="467"/>
      <c r="D180" s="468"/>
      <c r="E180" s="124" t="s">
        <v>135</v>
      </c>
      <c r="F180" s="125"/>
      <c r="G180" s="134"/>
      <c r="H180" s="128">
        <v>49.809820139999999</v>
      </c>
      <c r="J180" s="18"/>
      <c r="M180" s="357"/>
    </row>
    <row r="181" spans="2:13" ht="12.75" customHeight="1" x14ac:dyDescent="0.2">
      <c r="B181" s="466"/>
      <c r="C181" s="467"/>
      <c r="D181" s="468"/>
      <c r="E181" s="124" t="s">
        <v>135</v>
      </c>
      <c r="F181" s="125"/>
      <c r="G181" s="134"/>
      <c r="H181" s="128">
        <v>49.809820139999999</v>
      </c>
      <c r="J181" s="18"/>
      <c r="M181" s="357"/>
    </row>
    <row r="182" spans="2:13" ht="12.75" customHeight="1" x14ac:dyDescent="0.2">
      <c r="B182" s="466"/>
      <c r="C182" s="467"/>
      <c r="D182" s="468"/>
      <c r="E182" s="124" t="s">
        <v>135</v>
      </c>
      <c r="F182" s="125"/>
      <c r="G182" s="134"/>
      <c r="H182" s="128">
        <v>49.809820139999999</v>
      </c>
      <c r="J182" s="18"/>
      <c r="M182" s="357"/>
    </row>
    <row r="183" spans="2:13" ht="12.75" customHeight="1" x14ac:dyDescent="0.2">
      <c r="B183" s="466"/>
      <c r="C183" s="467"/>
      <c r="D183" s="468"/>
      <c r="E183" s="124" t="s">
        <v>135</v>
      </c>
      <c r="F183" s="125"/>
      <c r="G183" s="134"/>
      <c r="H183" s="128">
        <v>49.809820139999999</v>
      </c>
      <c r="J183" s="18"/>
      <c r="M183" s="357"/>
    </row>
    <row r="184" spans="2:13" ht="12.75" customHeight="1" x14ac:dyDescent="0.2">
      <c r="B184" s="466"/>
      <c r="C184" s="467"/>
      <c r="D184" s="468"/>
      <c r="E184" s="124" t="s">
        <v>135</v>
      </c>
      <c r="F184" s="125"/>
      <c r="G184" s="134"/>
      <c r="H184" s="128">
        <v>49.809820139999999</v>
      </c>
      <c r="J184" s="18"/>
      <c r="M184" s="357"/>
    </row>
    <row r="185" spans="2:13" ht="12.75" customHeight="1" x14ac:dyDescent="0.2">
      <c r="B185" s="466"/>
      <c r="C185" s="467"/>
      <c r="D185" s="468"/>
      <c r="E185" s="124" t="s">
        <v>135</v>
      </c>
      <c r="F185" s="125"/>
      <c r="G185" s="134"/>
      <c r="H185" s="128">
        <v>50.979580209999995</v>
      </c>
      <c r="J185" s="18"/>
      <c r="M185" s="357"/>
    </row>
    <row r="186" spans="2:13" ht="12.75" customHeight="1" x14ac:dyDescent="0.2">
      <c r="B186" s="466"/>
      <c r="C186" s="467"/>
      <c r="D186" s="468"/>
      <c r="E186" s="124" t="s">
        <v>135</v>
      </c>
      <c r="F186" s="125"/>
      <c r="G186" s="134"/>
      <c r="H186" s="128">
        <v>49.809820139999999</v>
      </c>
      <c r="J186" s="18"/>
      <c r="M186" s="357"/>
    </row>
    <row r="187" spans="2:13" ht="12.75" customHeight="1" x14ac:dyDescent="0.2">
      <c r="B187" s="466"/>
      <c r="C187" s="467"/>
      <c r="D187" s="468"/>
      <c r="E187" s="124" t="s">
        <v>135</v>
      </c>
      <c r="F187" s="125"/>
      <c r="G187" s="134"/>
      <c r="H187" s="128">
        <v>54.629127499999996</v>
      </c>
      <c r="J187" s="18"/>
      <c r="M187" s="357"/>
    </row>
    <row r="188" spans="2:13" ht="12.75" customHeight="1" x14ac:dyDescent="0.2">
      <c r="B188" s="466"/>
      <c r="C188" s="467"/>
      <c r="D188" s="468"/>
      <c r="E188" s="124" t="s">
        <v>135</v>
      </c>
      <c r="F188" s="125"/>
      <c r="G188" s="134"/>
      <c r="H188" s="128">
        <v>49.809820139999999</v>
      </c>
      <c r="J188" s="18"/>
      <c r="M188" s="357"/>
    </row>
    <row r="189" spans="2:13" ht="12.75" customHeight="1" x14ac:dyDescent="0.2">
      <c r="B189" s="466"/>
      <c r="C189" s="467"/>
      <c r="D189" s="468"/>
      <c r="E189" s="124" t="s">
        <v>135</v>
      </c>
      <c r="F189" s="125"/>
      <c r="G189" s="134"/>
      <c r="H189" s="128">
        <v>48.22324021</v>
      </c>
      <c r="J189" s="18"/>
      <c r="M189" s="357"/>
    </row>
    <row r="190" spans="2:13" ht="12.75" customHeight="1" x14ac:dyDescent="0.2">
      <c r="B190" s="466"/>
      <c r="C190" s="467"/>
      <c r="D190" s="468"/>
      <c r="E190" s="124" t="s">
        <v>135</v>
      </c>
      <c r="F190" s="125"/>
      <c r="G190" s="134"/>
      <c r="H190" s="128">
        <v>49.809820139999999</v>
      </c>
      <c r="J190" s="18"/>
      <c r="M190" s="357"/>
    </row>
    <row r="191" spans="2:13" ht="12.75" customHeight="1" x14ac:dyDescent="0.2">
      <c r="B191" s="466"/>
      <c r="C191" s="467"/>
      <c r="D191" s="468"/>
      <c r="E191" s="124" t="s">
        <v>135</v>
      </c>
      <c r="F191" s="125"/>
      <c r="G191" s="134"/>
      <c r="H191" s="128">
        <v>46.649370070000003</v>
      </c>
      <c r="J191" s="18"/>
      <c r="M191" s="357"/>
    </row>
    <row r="192" spans="2:13" ht="12.75" customHeight="1" x14ac:dyDescent="0.2">
      <c r="B192" s="466"/>
      <c r="C192" s="467"/>
      <c r="D192" s="468"/>
      <c r="E192" s="124" t="s">
        <v>135</v>
      </c>
      <c r="F192" s="125"/>
      <c r="G192" s="134"/>
      <c r="H192" s="128">
        <v>49.809820139999999</v>
      </c>
      <c r="J192" s="18"/>
      <c r="M192" s="357"/>
    </row>
    <row r="193" spans="2:13" ht="12.75" customHeight="1" x14ac:dyDescent="0.2">
      <c r="B193" s="466"/>
      <c r="C193" s="467"/>
      <c r="D193" s="468"/>
      <c r="E193" s="124" t="s">
        <v>135</v>
      </c>
      <c r="F193" s="125"/>
      <c r="G193" s="134"/>
      <c r="H193" s="128">
        <v>52.242902710000003</v>
      </c>
      <c r="J193" s="18"/>
      <c r="M193" s="357"/>
    </row>
    <row r="194" spans="2:13" ht="12.75" customHeight="1" x14ac:dyDescent="0.2">
      <c r="B194" s="466"/>
      <c r="C194" s="467"/>
      <c r="D194" s="468"/>
      <c r="E194" s="124" t="s">
        <v>135</v>
      </c>
      <c r="F194" s="125"/>
      <c r="G194" s="134"/>
      <c r="H194" s="128">
        <v>49.809820139999999</v>
      </c>
      <c r="J194" s="18"/>
      <c r="M194" s="357"/>
    </row>
    <row r="195" spans="2:13" ht="12.75" customHeight="1" x14ac:dyDescent="0.2">
      <c r="B195" s="466"/>
      <c r="C195" s="467"/>
      <c r="D195" s="468"/>
      <c r="E195" s="124" t="s">
        <v>135</v>
      </c>
      <c r="F195" s="125"/>
      <c r="G195" s="134"/>
      <c r="H195" s="128">
        <v>49.809820139999999</v>
      </c>
      <c r="J195" s="18"/>
      <c r="M195" s="357"/>
    </row>
    <row r="196" spans="2:13" ht="12.75" customHeight="1" x14ac:dyDescent="0.2">
      <c r="B196" s="466"/>
      <c r="C196" s="467"/>
      <c r="D196" s="468"/>
      <c r="E196" s="124" t="s">
        <v>135</v>
      </c>
      <c r="F196" s="125"/>
      <c r="G196" s="134"/>
      <c r="H196" s="128">
        <v>51.396400069999999</v>
      </c>
      <c r="J196" s="18"/>
      <c r="M196" s="357"/>
    </row>
    <row r="197" spans="2:13" ht="12.75" customHeight="1" x14ac:dyDescent="0.2">
      <c r="B197" s="466"/>
      <c r="C197" s="467"/>
      <c r="D197" s="468"/>
      <c r="E197" s="124" t="s">
        <v>135</v>
      </c>
      <c r="F197" s="125"/>
      <c r="G197" s="134"/>
      <c r="H197" s="128">
        <v>49.809820139999999</v>
      </c>
      <c r="J197" s="18"/>
      <c r="M197" s="357"/>
    </row>
    <row r="198" spans="2:13" ht="12.75" customHeight="1" x14ac:dyDescent="0.2">
      <c r="B198" s="466"/>
      <c r="C198" s="467"/>
      <c r="D198" s="468"/>
      <c r="E198" s="124" t="s">
        <v>135</v>
      </c>
      <c r="F198" s="125"/>
      <c r="G198" s="134"/>
      <c r="H198" s="128">
        <v>51.396400069999999</v>
      </c>
      <c r="J198" s="18"/>
      <c r="M198" s="357"/>
    </row>
    <row r="199" spans="2:13" ht="12.75" customHeight="1" x14ac:dyDescent="0.2">
      <c r="B199" s="466"/>
      <c r="C199" s="467"/>
      <c r="D199" s="468"/>
      <c r="E199" s="124" t="s">
        <v>135</v>
      </c>
      <c r="F199" s="125"/>
      <c r="G199" s="134"/>
      <c r="H199" s="128">
        <v>52.106770139999995</v>
      </c>
      <c r="J199" s="18"/>
      <c r="M199" s="357"/>
    </row>
    <row r="200" spans="2:13" ht="12.75" customHeight="1" x14ac:dyDescent="0.2">
      <c r="B200" s="466"/>
      <c r="C200" s="467"/>
      <c r="D200" s="468"/>
      <c r="E200" s="124" t="s">
        <v>135</v>
      </c>
      <c r="F200" s="125"/>
      <c r="G200" s="134"/>
      <c r="H200" s="128">
        <v>51.396400069999999</v>
      </c>
      <c r="J200" s="18"/>
      <c r="M200" s="357"/>
    </row>
    <row r="201" spans="2:13" ht="12.75" customHeight="1" x14ac:dyDescent="0.2">
      <c r="B201" s="466"/>
      <c r="C201" s="467"/>
      <c r="D201" s="468"/>
      <c r="E201" s="124" t="s">
        <v>135</v>
      </c>
      <c r="F201" s="125"/>
      <c r="G201" s="134"/>
      <c r="H201" s="128">
        <v>51.396400069999999</v>
      </c>
      <c r="J201" s="18"/>
      <c r="M201" s="357"/>
    </row>
    <row r="202" spans="2:13" ht="12.75" customHeight="1" x14ac:dyDescent="0.2">
      <c r="B202" s="466"/>
      <c r="C202" s="467"/>
      <c r="D202" s="468"/>
      <c r="E202" s="124" t="s">
        <v>135</v>
      </c>
      <c r="F202" s="125"/>
      <c r="G202" s="134"/>
      <c r="H202" s="128">
        <v>52.242902710000003</v>
      </c>
      <c r="J202" s="18"/>
      <c r="M202" s="357"/>
    </row>
    <row r="203" spans="2:13" ht="12.75" customHeight="1" x14ac:dyDescent="0.2">
      <c r="B203" s="466"/>
      <c r="C203" s="467"/>
      <c r="D203" s="468"/>
      <c r="E203" s="124" t="s">
        <v>135</v>
      </c>
      <c r="F203" s="125"/>
      <c r="G203" s="134"/>
      <c r="H203" s="128">
        <v>53.974037359999997</v>
      </c>
      <c r="J203" s="18"/>
      <c r="M203" s="357"/>
    </row>
    <row r="204" spans="2:13" ht="12.75" customHeight="1" x14ac:dyDescent="0.2">
      <c r="B204" s="466"/>
      <c r="C204" s="467"/>
      <c r="D204" s="468"/>
      <c r="E204" s="124" t="s">
        <v>135</v>
      </c>
      <c r="F204" s="125"/>
      <c r="G204" s="134"/>
      <c r="H204" s="128">
        <v>52.242902710000003</v>
      </c>
      <c r="J204" s="18"/>
      <c r="M204" s="357"/>
    </row>
    <row r="205" spans="2:13" ht="12.75" customHeight="1" x14ac:dyDescent="0.2">
      <c r="B205" s="466"/>
      <c r="C205" s="467"/>
      <c r="D205" s="468"/>
      <c r="E205" s="124" t="s">
        <v>135</v>
      </c>
      <c r="F205" s="125"/>
      <c r="G205" s="134"/>
      <c r="H205" s="128">
        <v>50.979580209999995</v>
      </c>
      <c r="J205" s="18"/>
      <c r="M205" s="357"/>
    </row>
    <row r="206" spans="2:13" ht="12.75" customHeight="1" x14ac:dyDescent="0.2">
      <c r="B206" s="466"/>
      <c r="C206" s="467"/>
      <c r="D206" s="468"/>
      <c r="E206" s="124" t="s">
        <v>135</v>
      </c>
      <c r="F206" s="125"/>
      <c r="G206" s="134"/>
      <c r="H206" s="128">
        <v>51.396400069999999</v>
      </c>
      <c r="J206" s="18"/>
      <c r="M206" s="357"/>
    </row>
    <row r="207" spans="2:13" ht="12.75" customHeight="1" x14ac:dyDescent="0.2">
      <c r="B207" s="466"/>
      <c r="C207" s="467"/>
      <c r="D207" s="468"/>
      <c r="E207" s="124" t="s">
        <v>135</v>
      </c>
      <c r="F207" s="125"/>
      <c r="G207" s="134"/>
      <c r="H207" s="128">
        <v>53.974037359999997</v>
      </c>
      <c r="J207" s="18"/>
      <c r="M207" s="357"/>
    </row>
    <row r="208" spans="2:13" ht="12.75" customHeight="1" x14ac:dyDescent="0.2">
      <c r="B208" s="466"/>
      <c r="C208" s="467"/>
      <c r="D208" s="468"/>
      <c r="E208" s="124" t="s">
        <v>135</v>
      </c>
      <c r="F208" s="125"/>
      <c r="G208" s="134"/>
      <c r="H208" s="128">
        <v>50.345775140000001</v>
      </c>
      <c r="J208" s="18"/>
      <c r="M208" s="357"/>
    </row>
    <row r="209" spans="2:13" ht="12.75" customHeight="1" x14ac:dyDescent="0.2">
      <c r="B209" s="466"/>
      <c r="C209" s="467"/>
      <c r="D209" s="468"/>
      <c r="E209" s="124" t="s">
        <v>135</v>
      </c>
      <c r="F209" s="125"/>
      <c r="G209" s="134"/>
      <c r="H209" s="128">
        <v>54.629127499999996</v>
      </c>
      <c r="J209" s="18"/>
      <c r="M209" s="357"/>
    </row>
    <row r="210" spans="2:13" ht="12.75" customHeight="1" x14ac:dyDescent="0.2">
      <c r="B210" s="466"/>
      <c r="C210" s="467"/>
      <c r="D210" s="468"/>
      <c r="E210" s="124" t="s">
        <v>135</v>
      </c>
      <c r="F210" s="125"/>
      <c r="G210" s="134"/>
      <c r="H210" s="128">
        <v>49.809820139999999</v>
      </c>
      <c r="J210" s="18"/>
      <c r="M210" s="357"/>
    </row>
    <row r="211" spans="2:13" ht="12.75" customHeight="1" x14ac:dyDescent="0.2">
      <c r="B211" s="466"/>
      <c r="C211" s="467"/>
      <c r="D211" s="468"/>
      <c r="E211" s="124" t="s">
        <v>135</v>
      </c>
      <c r="F211" s="125"/>
      <c r="G211" s="134"/>
      <c r="H211" s="128">
        <v>53.608209789999997</v>
      </c>
      <c r="J211" s="18"/>
      <c r="M211" s="357"/>
    </row>
    <row r="212" spans="2:13" ht="12.75" customHeight="1" x14ac:dyDescent="0.2">
      <c r="B212" s="466"/>
      <c r="C212" s="467"/>
      <c r="D212" s="468"/>
      <c r="E212" s="124" t="s">
        <v>135</v>
      </c>
      <c r="F212" s="125"/>
      <c r="G212" s="134"/>
      <c r="H212" s="128">
        <v>54.629127499999996</v>
      </c>
      <c r="J212" s="18"/>
      <c r="M212" s="357"/>
    </row>
    <row r="213" spans="2:13" ht="12.75" customHeight="1" x14ac:dyDescent="0.2">
      <c r="B213" s="466"/>
      <c r="C213" s="467"/>
      <c r="D213" s="468"/>
      <c r="E213" s="124" t="s">
        <v>135</v>
      </c>
      <c r="F213" s="125"/>
      <c r="G213" s="134"/>
      <c r="H213" s="128">
        <v>51.396400069999999</v>
      </c>
      <c r="J213" s="18"/>
      <c r="M213" s="357"/>
    </row>
    <row r="214" spans="2:13" ht="12.75" customHeight="1" x14ac:dyDescent="0.2">
      <c r="B214" s="466"/>
      <c r="C214" s="467"/>
      <c r="D214" s="468"/>
      <c r="E214" s="124" t="s">
        <v>135</v>
      </c>
      <c r="F214" s="125"/>
      <c r="G214" s="134"/>
      <c r="H214" s="128">
        <v>49.809820139999999</v>
      </c>
      <c r="J214" s="18"/>
      <c r="M214" s="357"/>
    </row>
    <row r="215" spans="2:13" ht="12.75" customHeight="1" x14ac:dyDescent="0.2">
      <c r="B215" s="466"/>
      <c r="C215" s="467"/>
      <c r="D215" s="468"/>
      <c r="E215" s="124" t="s">
        <v>135</v>
      </c>
      <c r="F215" s="125"/>
      <c r="G215" s="134"/>
      <c r="H215" s="128">
        <v>49.809820139999999</v>
      </c>
      <c r="J215" s="18"/>
      <c r="M215" s="357"/>
    </row>
    <row r="216" spans="2:13" ht="12.75" customHeight="1" x14ac:dyDescent="0.2">
      <c r="B216" s="466"/>
      <c r="C216" s="467"/>
      <c r="D216" s="468"/>
      <c r="E216" s="124" t="s">
        <v>135</v>
      </c>
      <c r="F216" s="125"/>
      <c r="G216" s="134"/>
      <c r="H216" s="128">
        <v>49.809820139999999</v>
      </c>
      <c r="J216" s="18"/>
      <c r="M216" s="357"/>
    </row>
    <row r="217" spans="2:13" ht="12.75" customHeight="1" x14ac:dyDescent="0.2">
      <c r="B217" s="466"/>
      <c r="C217" s="467"/>
      <c r="D217" s="468"/>
      <c r="E217" s="124" t="s">
        <v>135</v>
      </c>
      <c r="F217" s="125"/>
      <c r="G217" s="134"/>
      <c r="H217" s="128">
        <v>51.396400069999999</v>
      </c>
      <c r="J217" s="18"/>
      <c r="M217" s="357"/>
    </row>
    <row r="218" spans="2:13" ht="12.75" customHeight="1" x14ac:dyDescent="0.2">
      <c r="B218" s="466"/>
      <c r="C218" s="467"/>
      <c r="D218" s="468"/>
      <c r="E218" s="124" t="s">
        <v>135</v>
      </c>
      <c r="F218" s="125"/>
      <c r="G218" s="134"/>
      <c r="H218" s="128">
        <v>49.809820139999999</v>
      </c>
      <c r="J218" s="18"/>
      <c r="M218" s="357"/>
    </row>
    <row r="219" spans="2:13" ht="12.75" customHeight="1" x14ac:dyDescent="0.2">
      <c r="B219" s="466"/>
      <c r="C219" s="467"/>
      <c r="D219" s="468"/>
      <c r="E219" s="124" t="s">
        <v>135</v>
      </c>
      <c r="F219" s="125"/>
      <c r="G219" s="134"/>
      <c r="H219" s="128">
        <v>53.608209789999997</v>
      </c>
      <c r="J219" s="18"/>
      <c r="M219" s="357"/>
    </row>
    <row r="220" spans="2:13" ht="12.75" customHeight="1" x14ac:dyDescent="0.2">
      <c r="B220" s="466"/>
      <c r="C220" s="467"/>
      <c r="D220" s="468"/>
      <c r="E220" s="124" t="s">
        <v>135</v>
      </c>
      <c r="F220" s="125"/>
      <c r="G220" s="134"/>
      <c r="H220" s="128">
        <v>53.608209789999997</v>
      </c>
      <c r="J220" s="18"/>
      <c r="M220" s="357"/>
    </row>
    <row r="221" spans="2:13" ht="12.75" customHeight="1" x14ac:dyDescent="0.2">
      <c r="B221" s="466"/>
      <c r="C221" s="467"/>
      <c r="D221" s="468"/>
      <c r="E221" s="124" t="s">
        <v>135</v>
      </c>
      <c r="F221" s="125"/>
      <c r="G221" s="134"/>
      <c r="H221" s="128">
        <v>50.979580209999995</v>
      </c>
      <c r="J221" s="18"/>
      <c r="M221" s="357"/>
    </row>
    <row r="222" spans="2:13" ht="12.75" customHeight="1" x14ac:dyDescent="0.2">
      <c r="B222" s="466"/>
      <c r="C222" s="467"/>
      <c r="D222" s="468"/>
      <c r="E222" s="124" t="s">
        <v>135</v>
      </c>
      <c r="F222" s="125"/>
      <c r="G222" s="134"/>
      <c r="H222" s="128">
        <v>51.396400069999999</v>
      </c>
      <c r="J222" s="18"/>
      <c r="M222" s="357"/>
    </row>
    <row r="223" spans="2:13" ht="12.75" customHeight="1" x14ac:dyDescent="0.2">
      <c r="B223" s="466"/>
      <c r="C223" s="467"/>
      <c r="D223" s="468"/>
      <c r="E223" s="124" t="s">
        <v>135</v>
      </c>
      <c r="F223" s="125"/>
      <c r="G223" s="134"/>
      <c r="H223" s="128">
        <v>53.608209789999997</v>
      </c>
      <c r="J223" s="18"/>
      <c r="M223" s="357"/>
    </row>
    <row r="224" spans="2:13" ht="12.75" customHeight="1" x14ac:dyDescent="0.2">
      <c r="B224" s="466"/>
      <c r="C224" s="467"/>
      <c r="D224" s="468"/>
      <c r="E224" s="124" t="s">
        <v>135</v>
      </c>
      <c r="F224" s="125"/>
      <c r="G224" s="134"/>
      <c r="H224" s="128">
        <v>54.195310210000002</v>
      </c>
      <c r="J224" s="18"/>
      <c r="M224" s="357"/>
    </row>
    <row r="225" spans="2:13" ht="12.75" customHeight="1" x14ac:dyDescent="0.2">
      <c r="B225" s="466"/>
      <c r="C225" s="467"/>
      <c r="D225" s="468"/>
      <c r="E225" s="124" t="s">
        <v>136</v>
      </c>
      <c r="F225" s="125"/>
      <c r="G225" s="134"/>
      <c r="H225" s="128">
        <v>55.122512360000002</v>
      </c>
      <c r="J225" s="18"/>
      <c r="M225" s="357"/>
    </row>
    <row r="226" spans="2:13" ht="12.75" customHeight="1" x14ac:dyDescent="0.2">
      <c r="B226" s="466"/>
      <c r="C226" s="467"/>
      <c r="D226" s="468"/>
      <c r="E226" s="124" t="s">
        <v>136</v>
      </c>
      <c r="F226" s="125"/>
      <c r="G226" s="134"/>
      <c r="H226" s="128">
        <v>63.966994900000003</v>
      </c>
      <c r="J226" s="18"/>
      <c r="M226" s="357"/>
    </row>
    <row r="227" spans="2:13" ht="12.75" customHeight="1" x14ac:dyDescent="0.2">
      <c r="B227" s="466"/>
      <c r="C227" s="467"/>
      <c r="D227" s="468"/>
      <c r="E227" s="124" t="s">
        <v>136</v>
      </c>
      <c r="F227" s="125"/>
      <c r="G227" s="134"/>
      <c r="H227" s="128">
        <v>60.903169859999998</v>
      </c>
      <c r="J227" s="18"/>
      <c r="M227" s="357"/>
    </row>
    <row r="228" spans="2:13" ht="12.75" customHeight="1" x14ac:dyDescent="0.2">
      <c r="B228" s="466"/>
      <c r="C228" s="467"/>
      <c r="D228" s="468"/>
      <c r="E228" s="124" t="s">
        <v>136</v>
      </c>
      <c r="F228" s="125"/>
      <c r="G228" s="134"/>
      <c r="H228" s="128">
        <v>62.824491969999997</v>
      </c>
      <c r="J228" s="18"/>
      <c r="M228" s="357"/>
    </row>
    <row r="229" spans="2:13" ht="12.75" customHeight="1" x14ac:dyDescent="0.2">
      <c r="B229" s="466"/>
      <c r="C229" s="467"/>
      <c r="D229" s="468"/>
      <c r="E229" s="124" t="s">
        <v>136</v>
      </c>
      <c r="F229" s="125"/>
      <c r="G229" s="134"/>
      <c r="H229" s="128">
        <v>59.052900069999993</v>
      </c>
      <c r="J229" s="18"/>
      <c r="M229" s="357"/>
    </row>
    <row r="230" spans="2:13" ht="12.75" customHeight="1" x14ac:dyDescent="0.2">
      <c r="B230" s="466"/>
      <c r="C230" s="467"/>
      <c r="D230" s="468"/>
      <c r="E230" s="124" t="s">
        <v>136</v>
      </c>
      <c r="F230" s="125"/>
      <c r="G230" s="134"/>
      <c r="H230" s="128">
        <v>59.484114150000003</v>
      </c>
      <c r="J230" s="18"/>
      <c r="M230" s="357"/>
    </row>
    <row r="231" spans="2:13" ht="12.75" customHeight="1" x14ac:dyDescent="0.2">
      <c r="B231" s="466"/>
      <c r="C231" s="467"/>
      <c r="D231" s="468"/>
      <c r="E231" s="124" t="s">
        <v>136</v>
      </c>
      <c r="F231" s="125"/>
      <c r="G231" s="134"/>
      <c r="H231" s="128">
        <v>62.274908400000001</v>
      </c>
      <c r="J231" s="18"/>
      <c r="M231" s="357"/>
    </row>
    <row r="232" spans="2:13" ht="12.75" customHeight="1" x14ac:dyDescent="0.2">
      <c r="B232" s="466"/>
      <c r="C232" s="467"/>
      <c r="D232" s="468"/>
      <c r="E232" s="124" t="s">
        <v>136</v>
      </c>
      <c r="F232" s="125"/>
      <c r="G232" s="134"/>
      <c r="H232" s="128">
        <v>66.424731399999999</v>
      </c>
      <c r="J232" s="18"/>
      <c r="M232" s="357"/>
    </row>
    <row r="233" spans="2:13" ht="12.75" customHeight="1" x14ac:dyDescent="0.2">
      <c r="B233" s="466"/>
      <c r="C233" s="467"/>
      <c r="D233" s="468"/>
      <c r="E233" s="124" t="s">
        <v>136</v>
      </c>
      <c r="F233" s="125"/>
      <c r="G233" s="134"/>
      <c r="H233" s="128">
        <v>62.824491969999997</v>
      </c>
      <c r="J233" s="18"/>
      <c r="M233" s="357"/>
    </row>
    <row r="234" spans="2:13" ht="12.75" customHeight="1" x14ac:dyDescent="0.2">
      <c r="B234" s="466"/>
      <c r="C234" s="467"/>
      <c r="D234" s="468"/>
      <c r="E234" s="124" t="s">
        <v>136</v>
      </c>
      <c r="F234" s="125"/>
      <c r="G234" s="134"/>
      <c r="H234" s="128">
        <v>67.720364329999995</v>
      </c>
      <c r="J234" s="18"/>
      <c r="M234" s="357"/>
    </row>
    <row r="235" spans="2:13" ht="12.75" customHeight="1" x14ac:dyDescent="0.2">
      <c r="B235" s="466"/>
      <c r="C235" s="467"/>
      <c r="D235" s="468"/>
      <c r="E235" s="124" t="s">
        <v>136</v>
      </c>
      <c r="F235" s="125"/>
      <c r="G235" s="134"/>
      <c r="H235" s="128">
        <v>66.424731399999999</v>
      </c>
      <c r="J235" s="18"/>
      <c r="M235" s="357"/>
    </row>
    <row r="236" spans="2:13" ht="12.75" customHeight="1" x14ac:dyDescent="0.2">
      <c r="B236" s="466"/>
      <c r="C236" s="467"/>
      <c r="D236" s="468"/>
      <c r="E236" s="124" t="s">
        <v>136</v>
      </c>
      <c r="F236" s="125"/>
      <c r="G236" s="134"/>
      <c r="H236" s="128">
        <v>59.052900069999993</v>
      </c>
      <c r="J236" s="18"/>
      <c r="M236" s="357"/>
    </row>
    <row r="237" spans="2:13" ht="12.75" customHeight="1" x14ac:dyDescent="0.2">
      <c r="B237" s="466"/>
      <c r="C237" s="467"/>
      <c r="D237" s="468"/>
      <c r="E237" s="124" t="s">
        <v>136</v>
      </c>
      <c r="F237" s="125"/>
      <c r="G237" s="134"/>
      <c r="H237" s="128">
        <v>54.522702150000001</v>
      </c>
      <c r="J237" s="18"/>
      <c r="M237" s="357"/>
    </row>
    <row r="238" spans="2:13" ht="12.75" customHeight="1" x14ac:dyDescent="0.2">
      <c r="B238" s="466"/>
      <c r="C238" s="467"/>
      <c r="D238" s="468"/>
      <c r="E238" s="124" t="s">
        <v>136</v>
      </c>
      <c r="F238" s="125"/>
      <c r="G238" s="134"/>
      <c r="H238" s="128">
        <v>59.570479469999995</v>
      </c>
      <c r="J238" s="18"/>
      <c r="M238" s="357"/>
    </row>
    <row r="239" spans="2:13" ht="12.75" customHeight="1" x14ac:dyDescent="0.2">
      <c r="B239" s="466"/>
      <c r="C239" s="467"/>
      <c r="D239" s="468"/>
      <c r="E239" s="124" t="s">
        <v>136</v>
      </c>
      <c r="F239" s="125"/>
      <c r="G239" s="134"/>
      <c r="H239" s="128">
        <v>57.649157359999997</v>
      </c>
      <c r="J239" s="18"/>
      <c r="M239" s="357"/>
    </row>
    <row r="240" spans="2:13" ht="12.75" customHeight="1" x14ac:dyDescent="0.2">
      <c r="B240" s="466"/>
      <c r="C240" s="467"/>
      <c r="D240" s="468"/>
      <c r="E240" s="124" t="s">
        <v>136</v>
      </c>
      <c r="F240" s="125"/>
      <c r="G240" s="134"/>
      <c r="H240" s="128">
        <v>56.483684929999995</v>
      </c>
      <c r="J240" s="18"/>
      <c r="M240" s="357"/>
    </row>
    <row r="241" spans="2:13" ht="12.75" customHeight="1" x14ac:dyDescent="0.2">
      <c r="B241" s="466"/>
      <c r="C241" s="467"/>
      <c r="D241" s="468"/>
      <c r="E241" s="124" t="s">
        <v>136</v>
      </c>
      <c r="F241" s="125"/>
      <c r="G241" s="134"/>
      <c r="H241" s="128">
        <v>61.202539010000002</v>
      </c>
      <c r="J241" s="18"/>
      <c r="M241" s="357"/>
    </row>
    <row r="242" spans="2:13" ht="12.75" customHeight="1" x14ac:dyDescent="0.2">
      <c r="B242" s="466"/>
      <c r="C242" s="467"/>
      <c r="D242" s="468"/>
      <c r="E242" s="124" t="s">
        <v>136</v>
      </c>
      <c r="F242" s="125"/>
      <c r="G242" s="134"/>
      <c r="H242" s="128">
        <v>60.903169859999998</v>
      </c>
      <c r="J242" s="18"/>
      <c r="M242" s="357"/>
    </row>
    <row r="243" spans="2:13" ht="12.75" customHeight="1" x14ac:dyDescent="0.2">
      <c r="B243" s="466"/>
      <c r="C243" s="467"/>
      <c r="D243" s="468"/>
      <c r="E243" s="124" t="s">
        <v>136</v>
      </c>
      <c r="F243" s="125"/>
      <c r="G243" s="134"/>
      <c r="H243" s="128">
        <v>54.522702150000001</v>
      </c>
      <c r="J243" s="18"/>
      <c r="M243" s="357"/>
    </row>
    <row r="244" spans="2:13" ht="12.75" customHeight="1" x14ac:dyDescent="0.2">
      <c r="B244" s="466"/>
      <c r="C244" s="467"/>
      <c r="D244" s="468"/>
      <c r="E244" s="124" t="s">
        <v>136</v>
      </c>
      <c r="F244" s="125"/>
      <c r="G244" s="134"/>
      <c r="H244" s="128">
        <v>66.424731399999999</v>
      </c>
      <c r="J244" s="18"/>
      <c r="M244" s="357"/>
    </row>
    <row r="245" spans="2:13" ht="12.75" customHeight="1" x14ac:dyDescent="0.2">
      <c r="B245" s="466"/>
      <c r="C245" s="467"/>
      <c r="D245" s="468"/>
      <c r="E245" s="124" t="s">
        <v>136</v>
      </c>
      <c r="F245" s="125"/>
      <c r="G245" s="134"/>
      <c r="H245" s="128">
        <v>60.903169859999998</v>
      </c>
      <c r="J245" s="18"/>
      <c r="M245" s="357"/>
    </row>
    <row r="246" spans="2:13" ht="12.75" customHeight="1" x14ac:dyDescent="0.2">
      <c r="B246" s="466"/>
      <c r="C246" s="467"/>
      <c r="D246" s="468"/>
      <c r="E246" s="124" t="s">
        <v>136</v>
      </c>
      <c r="F246" s="125"/>
      <c r="G246" s="134"/>
      <c r="H246" s="128">
        <v>59.843969650000005</v>
      </c>
      <c r="J246" s="18"/>
      <c r="M246" s="357"/>
    </row>
    <row r="247" spans="2:13" ht="12.75" customHeight="1" x14ac:dyDescent="0.2">
      <c r="B247" s="466"/>
      <c r="C247" s="467"/>
      <c r="D247" s="468"/>
      <c r="E247" s="124" t="s">
        <v>136</v>
      </c>
      <c r="F247" s="125"/>
      <c r="G247" s="134"/>
      <c r="H247" s="128">
        <v>60.903169859999998</v>
      </c>
      <c r="J247" s="18"/>
      <c r="M247" s="357"/>
    </row>
    <row r="248" spans="2:13" ht="12.75" customHeight="1" x14ac:dyDescent="0.2">
      <c r="B248" s="466"/>
      <c r="C248" s="467"/>
      <c r="D248" s="468"/>
      <c r="E248" s="124" t="s">
        <v>136</v>
      </c>
      <c r="F248" s="125"/>
      <c r="G248" s="134"/>
      <c r="H248" s="128">
        <v>59.052900069999993</v>
      </c>
      <c r="J248" s="18"/>
      <c r="M248" s="357"/>
    </row>
    <row r="249" spans="2:13" ht="12.75" customHeight="1" x14ac:dyDescent="0.2">
      <c r="B249" s="466"/>
      <c r="C249" s="467"/>
      <c r="D249" s="468"/>
      <c r="E249" s="124" t="s">
        <v>136</v>
      </c>
      <c r="F249" s="125"/>
      <c r="G249" s="134"/>
      <c r="H249" s="128">
        <v>64.723303970000003</v>
      </c>
      <c r="J249" s="18"/>
      <c r="M249" s="357"/>
    </row>
    <row r="250" spans="2:13" ht="12.75" customHeight="1" x14ac:dyDescent="0.2">
      <c r="B250" s="466"/>
      <c r="C250" s="467"/>
      <c r="D250" s="468"/>
      <c r="E250" s="124" t="s">
        <v>136</v>
      </c>
      <c r="F250" s="125"/>
      <c r="G250" s="134"/>
      <c r="H250" s="128">
        <v>62.824491969999997</v>
      </c>
      <c r="J250" s="18"/>
      <c r="M250" s="357"/>
    </row>
    <row r="251" spans="2:13" ht="12.75" customHeight="1" x14ac:dyDescent="0.2">
      <c r="B251" s="466"/>
      <c r="C251" s="467"/>
      <c r="D251" s="468"/>
      <c r="E251" s="124" t="s">
        <v>136</v>
      </c>
      <c r="F251" s="125"/>
      <c r="G251" s="134"/>
      <c r="H251" s="128">
        <v>62.824491969999997</v>
      </c>
      <c r="J251" s="18"/>
      <c r="M251" s="357"/>
    </row>
    <row r="252" spans="2:13" ht="12.75" customHeight="1" x14ac:dyDescent="0.2">
      <c r="B252" s="466"/>
      <c r="C252" s="467"/>
      <c r="D252" s="468"/>
      <c r="E252" s="124" t="s">
        <v>136</v>
      </c>
      <c r="F252" s="125"/>
      <c r="G252" s="134"/>
      <c r="H252" s="128">
        <v>58.125544790000006</v>
      </c>
      <c r="J252" s="18"/>
      <c r="M252" s="357"/>
    </row>
    <row r="253" spans="2:13" ht="12.75" customHeight="1" x14ac:dyDescent="0.2">
      <c r="B253" s="466"/>
      <c r="C253" s="467"/>
      <c r="D253" s="468"/>
      <c r="E253" s="124" t="s">
        <v>136</v>
      </c>
      <c r="F253" s="125"/>
      <c r="G253" s="134"/>
      <c r="H253" s="128">
        <v>60.903169859999998</v>
      </c>
      <c r="J253" s="18"/>
      <c r="M253" s="357"/>
    </row>
    <row r="254" spans="2:13" ht="12.75" customHeight="1" x14ac:dyDescent="0.2">
      <c r="B254" s="466"/>
      <c r="C254" s="467"/>
      <c r="D254" s="468"/>
      <c r="E254" s="124" t="s">
        <v>136</v>
      </c>
      <c r="F254" s="125"/>
      <c r="G254" s="134"/>
      <c r="H254" s="128">
        <v>62.274908400000001</v>
      </c>
      <c r="J254" s="18"/>
      <c r="M254" s="357"/>
    </row>
    <row r="255" spans="2:13" ht="12.75" customHeight="1" x14ac:dyDescent="0.2">
      <c r="B255" s="466"/>
      <c r="C255" s="467"/>
      <c r="D255" s="468"/>
      <c r="E255" s="124" t="s">
        <v>136</v>
      </c>
      <c r="F255" s="125"/>
      <c r="G255" s="134"/>
      <c r="H255" s="128">
        <v>62.801981859999998</v>
      </c>
      <c r="J255" s="18"/>
      <c r="M255" s="357"/>
    </row>
    <row r="256" spans="2:13" ht="12.75" customHeight="1" x14ac:dyDescent="0.2">
      <c r="B256" s="466"/>
      <c r="C256" s="467"/>
      <c r="D256" s="468"/>
      <c r="E256" s="124" t="s">
        <v>136</v>
      </c>
      <c r="F256" s="125"/>
      <c r="G256" s="134"/>
      <c r="H256" s="128">
        <v>57.649157359999997</v>
      </c>
      <c r="J256" s="18"/>
      <c r="M256" s="357"/>
    </row>
    <row r="257" spans="2:13" ht="12.75" customHeight="1" x14ac:dyDescent="0.2">
      <c r="B257" s="466"/>
      <c r="C257" s="467"/>
      <c r="D257" s="468"/>
      <c r="E257" s="124" t="s">
        <v>136</v>
      </c>
      <c r="F257" s="125"/>
      <c r="G257" s="134"/>
      <c r="H257" s="128">
        <v>67.720364329999995</v>
      </c>
      <c r="J257" s="18"/>
      <c r="M257" s="357"/>
    </row>
    <row r="258" spans="2:13" ht="12.75" customHeight="1" x14ac:dyDescent="0.2">
      <c r="B258" s="466"/>
      <c r="C258" s="467"/>
      <c r="D258" s="468"/>
      <c r="E258" s="124" t="s">
        <v>136</v>
      </c>
      <c r="F258" s="125"/>
      <c r="G258" s="134"/>
      <c r="H258" s="128">
        <v>62.824491969999997</v>
      </c>
      <c r="J258" s="18"/>
      <c r="M258" s="357"/>
    </row>
    <row r="259" spans="2:13" ht="12.75" customHeight="1" x14ac:dyDescent="0.2">
      <c r="B259" s="466"/>
      <c r="C259" s="467"/>
      <c r="D259" s="468"/>
      <c r="E259" s="124" t="s">
        <v>136</v>
      </c>
      <c r="F259" s="125"/>
      <c r="G259" s="134"/>
      <c r="H259" s="128">
        <v>62.824491969999997</v>
      </c>
      <c r="J259" s="18"/>
      <c r="M259" s="357"/>
    </row>
    <row r="260" spans="2:13" ht="12.75" customHeight="1" x14ac:dyDescent="0.2">
      <c r="B260" s="466"/>
      <c r="C260" s="467"/>
      <c r="D260" s="468"/>
      <c r="E260" s="124" t="s">
        <v>136</v>
      </c>
      <c r="F260" s="125"/>
      <c r="G260" s="134"/>
      <c r="H260" s="128">
        <v>60.903169859999998</v>
      </c>
      <c r="J260" s="18"/>
      <c r="M260" s="357"/>
    </row>
    <row r="261" spans="2:13" ht="12.75" customHeight="1" x14ac:dyDescent="0.2">
      <c r="B261" s="466"/>
      <c r="C261" s="467"/>
      <c r="D261" s="468"/>
      <c r="E261" s="124" t="s">
        <v>136</v>
      </c>
      <c r="F261" s="125"/>
      <c r="G261" s="134"/>
      <c r="H261" s="128">
        <v>64.503409290000008</v>
      </c>
      <c r="J261" s="18"/>
      <c r="M261" s="357"/>
    </row>
    <row r="262" spans="2:13" ht="12.75" customHeight="1" x14ac:dyDescent="0.2">
      <c r="B262" s="466"/>
      <c r="C262" s="467"/>
      <c r="D262" s="468"/>
      <c r="E262" s="124" t="s">
        <v>136</v>
      </c>
      <c r="F262" s="125"/>
      <c r="G262" s="134"/>
      <c r="H262" s="128">
        <v>64.503409290000008</v>
      </c>
      <c r="J262" s="18"/>
      <c r="M262" s="357"/>
    </row>
    <row r="263" spans="2:13" ht="12.75" customHeight="1" x14ac:dyDescent="0.2">
      <c r="B263" s="466"/>
      <c r="C263" s="467"/>
      <c r="D263" s="468"/>
      <c r="E263" s="124" t="s">
        <v>136</v>
      </c>
      <c r="F263" s="125"/>
      <c r="G263" s="134"/>
      <c r="H263" s="128">
        <v>57.649157359999997</v>
      </c>
      <c r="J263" s="18"/>
      <c r="M263" s="357"/>
    </row>
    <row r="264" spans="2:13" ht="12.75" customHeight="1" x14ac:dyDescent="0.2">
      <c r="B264" s="466"/>
      <c r="C264" s="467"/>
      <c r="D264" s="468"/>
      <c r="E264" s="124" t="s">
        <v>136</v>
      </c>
      <c r="F264" s="125"/>
      <c r="G264" s="134"/>
      <c r="H264" s="128">
        <v>57.649157359999997</v>
      </c>
      <c r="J264" s="18"/>
      <c r="M264" s="357"/>
    </row>
    <row r="265" spans="2:13" ht="12.75" customHeight="1" x14ac:dyDescent="0.2">
      <c r="B265" s="466"/>
      <c r="C265" s="467"/>
      <c r="D265" s="468"/>
      <c r="E265" s="124" t="s">
        <v>136</v>
      </c>
      <c r="F265" s="125"/>
      <c r="G265" s="134"/>
      <c r="H265" s="128">
        <v>62.824491969999997</v>
      </c>
      <c r="J265" s="18"/>
      <c r="M265" s="357"/>
    </row>
    <row r="266" spans="2:13" ht="12.75" customHeight="1" x14ac:dyDescent="0.2">
      <c r="B266" s="466"/>
      <c r="C266" s="467"/>
      <c r="D266" s="468"/>
      <c r="E266" s="124" t="s">
        <v>136</v>
      </c>
      <c r="F266" s="125"/>
      <c r="G266" s="134"/>
      <c r="H266" s="128">
        <v>60.974222180000005</v>
      </c>
      <c r="J266" s="18"/>
      <c r="M266" s="357"/>
    </row>
    <row r="267" spans="2:13" ht="12.75" customHeight="1" x14ac:dyDescent="0.2">
      <c r="B267" s="466"/>
      <c r="C267" s="467"/>
      <c r="D267" s="468"/>
      <c r="E267" s="124" t="s">
        <v>136</v>
      </c>
      <c r="F267" s="125"/>
      <c r="G267" s="134"/>
      <c r="H267" s="128">
        <v>59.570479469999995</v>
      </c>
      <c r="J267" s="18"/>
      <c r="M267" s="357"/>
    </row>
    <row r="268" spans="2:13" ht="12.75" customHeight="1" x14ac:dyDescent="0.2">
      <c r="B268" s="466"/>
      <c r="C268" s="467"/>
      <c r="D268" s="468"/>
      <c r="E268" s="124" t="s">
        <v>136</v>
      </c>
      <c r="F268" s="125"/>
      <c r="G268" s="134"/>
      <c r="H268" s="128">
        <v>60.974222180000005</v>
      </c>
      <c r="J268" s="18"/>
      <c r="M268" s="357"/>
    </row>
    <row r="269" spans="2:13" ht="12.75" customHeight="1" x14ac:dyDescent="0.2">
      <c r="B269" s="466"/>
      <c r="C269" s="467"/>
      <c r="D269" s="468"/>
      <c r="E269" s="124" t="s">
        <v>136</v>
      </c>
      <c r="F269" s="125"/>
      <c r="G269" s="134"/>
      <c r="H269" s="128">
        <v>59.052900069999993</v>
      </c>
      <c r="J269" s="18"/>
      <c r="M269" s="357"/>
    </row>
    <row r="270" spans="2:13" ht="12.75" customHeight="1" x14ac:dyDescent="0.2">
      <c r="B270" s="466"/>
      <c r="C270" s="467"/>
      <c r="D270" s="468"/>
      <c r="E270" s="124" t="s">
        <v>136</v>
      </c>
      <c r="F270" s="125"/>
      <c r="G270" s="134"/>
      <c r="H270" s="128">
        <v>59.052900069999993</v>
      </c>
      <c r="J270" s="18"/>
      <c r="M270" s="357"/>
    </row>
    <row r="271" spans="2:13" ht="12.75" customHeight="1" x14ac:dyDescent="0.2">
      <c r="B271" s="466"/>
      <c r="C271" s="467"/>
      <c r="D271" s="468"/>
      <c r="E271" s="124" t="s">
        <v>136</v>
      </c>
      <c r="F271" s="125"/>
      <c r="G271" s="134"/>
      <c r="H271" s="128">
        <v>57.84225429</v>
      </c>
      <c r="J271" s="18"/>
      <c r="M271" s="357"/>
    </row>
    <row r="272" spans="2:13" ht="12.75" customHeight="1" x14ac:dyDescent="0.2">
      <c r="B272" s="466"/>
      <c r="C272" s="467"/>
      <c r="D272" s="468"/>
      <c r="E272" s="124" t="s">
        <v>136</v>
      </c>
      <c r="F272" s="125"/>
      <c r="G272" s="134"/>
      <c r="H272" s="128">
        <v>59.052900069999993</v>
      </c>
      <c r="J272" s="18"/>
      <c r="M272" s="357"/>
    </row>
    <row r="273" spans="2:13" ht="12.75" customHeight="1" x14ac:dyDescent="0.2">
      <c r="B273" s="466"/>
      <c r="C273" s="467"/>
      <c r="D273" s="468"/>
      <c r="E273" s="124" t="s">
        <v>136</v>
      </c>
      <c r="F273" s="125"/>
      <c r="G273" s="134"/>
      <c r="H273" s="128">
        <v>65.799042220000004</v>
      </c>
      <c r="J273" s="18"/>
      <c r="M273" s="357"/>
    </row>
    <row r="274" spans="2:13" ht="12.75" customHeight="1" x14ac:dyDescent="0.2">
      <c r="B274" s="466"/>
      <c r="C274" s="467"/>
      <c r="D274" s="468"/>
      <c r="E274" s="124" t="s">
        <v>136</v>
      </c>
      <c r="F274" s="125"/>
      <c r="G274" s="134"/>
      <c r="H274" s="128">
        <v>56.015719650000001</v>
      </c>
      <c r="J274" s="18"/>
      <c r="M274" s="357"/>
    </row>
    <row r="275" spans="2:13" ht="12.75" customHeight="1" x14ac:dyDescent="0.2">
      <c r="B275" s="466"/>
      <c r="C275" s="467"/>
      <c r="D275" s="468"/>
      <c r="E275" s="124" t="s">
        <v>136</v>
      </c>
      <c r="F275" s="125"/>
      <c r="G275" s="134"/>
      <c r="H275" s="128">
        <v>60.903169859999998</v>
      </c>
      <c r="J275" s="18"/>
      <c r="M275" s="357"/>
    </row>
    <row r="276" spans="2:13" ht="12.75" customHeight="1" x14ac:dyDescent="0.2">
      <c r="B276" s="466"/>
      <c r="C276" s="467"/>
      <c r="D276" s="468"/>
      <c r="E276" s="124" t="s">
        <v>136</v>
      </c>
      <c r="F276" s="125"/>
      <c r="G276" s="134"/>
      <c r="H276" s="128">
        <v>60.903169859999998</v>
      </c>
      <c r="J276" s="18"/>
      <c r="M276" s="357"/>
    </row>
    <row r="277" spans="2:13" ht="12.75" customHeight="1" x14ac:dyDescent="0.2">
      <c r="B277" s="466"/>
      <c r="C277" s="467"/>
      <c r="D277" s="468"/>
      <c r="E277" s="124" t="s">
        <v>136</v>
      </c>
      <c r="F277" s="125"/>
      <c r="G277" s="134"/>
      <c r="H277" s="128">
        <v>65.066162039999995</v>
      </c>
      <c r="J277" s="18"/>
      <c r="M277" s="357"/>
    </row>
    <row r="278" spans="2:13" ht="12.75" customHeight="1" x14ac:dyDescent="0.2">
      <c r="B278" s="466"/>
      <c r="C278" s="467"/>
      <c r="D278" s="468"/>
      <c r="E278" s="124" t="s">
        <v>136</v>
      </c>
      <c r="F278" s="125"/>
      <c r="G278" s="134"/>
      <c r="H278" s="128">
        <v>59.052900069999993</v>
      </c>
      <c r="J278" s="18"/>
      <c r="M278" s="357"/>
    </row>
    <row r="279" spans="2:13" ht="12.75" customHeight="1" x14ac:dyDescent="0.2">
      <c r="B279" s="466"/>
      <c r="C279" s="467"/>
      <c r="D279" s="468"/>
      <c r="E279" s="124" t="s">
        <v>136</v>
      </c>
      <c r="F279" s="125"/>
      <c r="G279" s="134"/>
      <c r="H279" s="128">
        <v>60.903169859999998</v>
      </c>
      <c r="J279" s="18"/>
      <c r="M279" s="357"/>
    </row>
    <row r="280" spans="2:13" ht="12.75" customHeight="1" x14ac:dyDescent="0.2">
      <c r="B280" s="466"/>
      <c r="C280" s="467"/>
      <c r="D280" s="468"/>
      <c r="E280" s="124" t="s">
        <v>136</v>
      </c>
      <c r="F280" s="125"/>
      <c r="G280" s="134"/>
      <c r="H280" s="128">
        <v>62.824491969999997</v>
      </c>
      <c r="J280" s="18"/>
      <c r="M280" s="357"/>
    </row>
    <row r="281" spans="2:13" ht="12.75" customHeight="1" x14ac:dyDescent="0.2">
      <c r="B281" s="466"/>
      <c r="C281" s="467"/>
      <c r="D281" s="468"/>
      <c r="E281" s="124" t="s">
        <v>136</v>
      </c>
      <c r="F281" s="125"/>
      <c r="G281" s="134"/>
      <c r="H281" s="128">
        <v>62.824491969999997</v>
      </c>
      <c r="J281" s="18"/>
      <c r="M281" s="357"/>
    </row>
    <row r="282" spans="2:13" ht="12.75" customHeight="1" x14ac:dyDescent="0.2">
      <c r="B282" s="466"/>
      <c r="C282" s="467"/>
      <c r="D282" s="468"/>
      <c r="E282" s="124" t="s">
        <v>136</v>
      </c>
      <c r="F282" s="125"/>
      <c r="G282" s="134"/>
      <c r="H282" s="128">
        <v>60.903169859999998</v>
      </c>
      <c r="J282" s="18"/>
      <c r="M282" s="357"/>
    </row>
    <row r="283" spans="2:13" ht="12.75" customHeight="1" x14ac:dyDescent="0.2">
      <c r="B283" s="466"/>
      <c r="C283" s="467"/>
      <c r="D283" s="468"/>
      <c r="E283" s="124" t="s">
        <v>136</v>
      </c>
      <c r="F283" s="125"/>
      <c r="G283" s="134"/>
      <c r="H283" s="128">
        <v>60.903169859999998</v>
      </c>
      <c r="J283" s="18"/>
      <c r="M283" s="357"/>
    </row>
    <row r="284" spans="2:13" ht="12.75" customHeight="1" x14ac:dyDescent="0.2">
      <c r="B284" s="466"/>
      <c r="C284" s="467"/>
      <c r="D284" s="468"/>
      <c r="E284" s="124" t="s">
        <v>136</v>
      </c>
      <c r="F284" s="125"/>
      <c r="G284" s="134"/>
      <c r="H284" s="128">
        <v>60.903169859999998</v>
      </c>
      <c r="J284" s="18"/>
      <c r="M284" s="357"/>
    </row>
    <row r="285" spans="2:13" ht="12.75" customHeight="1" x14ac:dyDescent="0.2">
      <c r="B285" s="466"/>
      <c r="C285" s="467"/>
      <c r="D285" s="468"/>
      <c r="E285" s="124" t="s">
        <v>136</v>
      </c>
      <c r="F285" s="125"/>
      <c r="G285" s="134"/>
      <c r="H285" s="128">
        <v>60.903169859999998</v>
      </c>
      <c r="J285" s="18"/>
      <c r="M285" s="357"/>
    </row>
    <row r="286" spans="2:13" ht="12.75" customHeight="1" x14ac:dyDescent="0.2">
      <c r="B286" s="466"/>
      <c r="C286" s="467"/>
      <c r="D286" s="468"/>
      <c r="E286" s="124" t="s">
        <v>136</v>
      </c>
      <c r="F286" s="125"/>
      <c r="G286" s="134"/>
      <c r="H286" s="128">
        <v>62.824491969999997</v>
      </c>
      <c r="J286" s="18"/>
      <c r="M286" s="357"/>
    </row>
    <row r="287" spans="2:13" ht="12.75" customHeight="1" x14ac:dyDescent="0.2">
      <c r="B287" s="466"/>
      <c r="C287" s="467"/>
      <c r="D287" s="468"/>
      <c r="E287" s="124" t="s">
        <v>136</v>
      </c>
      <c r="F287" s="125"/>
      <c r="G287" s="134"/>
      <c r="H287" s="128">
        <v>57.649157359999997</v>
      </c>
      <c r="J287" s="18"/>
      <c r="M287" s="357"/>
    </row>
    <row r="288" spans="2:13" ht="12.75" customHeight="1" x14ac:dyDescent="0.2">
      <c r="B288" s="466"/>
      <c r="C288" s="467"/>
      <c r="D288" s="468"/>
      <c r="E288" s="124" t="s">
        <v>137</v>
      </c>
      <c r="F288" s="125"/>
      <c r="G288" s="134"/>
      <c r="H288" s="128">
        <v>67.720364329999995</v>
      </c>
      <c r="J288" s="18"/>
      <c r="M288" s="357"/>
    </row>
    <row r="289" spans="2:13" ht="12.75" customHeight="1" x14ac:dyDescent="0.2">
      <c r="B289" s="466"/>
      <c r="C289" s="467"/>
      <c r="D289" s="468"/>
      <c r="E289" s="124" t="s">
        <v>137</v>
      </c>
      <c r="F289" s="125"/>
      <c r="G289" s="134"/>
      <c r="H289" s="128">
        <v>67.720364329999995</v>
      </c>
      <c r="J289" s="18"/>
      <c r="M289" s="357"/>
    </row>
    <row r="290" spans="2:13" ht="12.75" customHeight="1" x14ac:dyDescent="0.2">
      <c r="B290" s="466"/>
      <c r="C290" s="467"/>
      <c r="D290" s="468"/>
      <c r="E290" s="124" t="s">
        <v>137</v>
      </c>
      <c r="F290" s="125"/>
      <c r="G290" s="134"/>
      <c r="H290" s="128">
        <v>65.799042220000004</v>
      </c>
      <c r="J290" s="18"/>
      <c r="M290" s="357"/>
    </row>
    <row r="291" spans="2:13" ht="12.75" customHeight="1" x14ac:dyDescent="0.2">
      <c r="B291" s="466"/>
      <c r="C291" s="467"/>
      <c r="D291" s="468"/>
      <c r="E291" s="124" t="s">
        <v>137</v>
      </c>
      <c r="F291" s="125"/>
      <c r="G291" s="134"/>
      <c r="H291" s="128">
        <v>66.621197190000004</v>
      </c>
      <c r="J291" s="18"/>
      <c r="M291" s="357"/>
    </row>
    <row r="292" spans="2:13" ht="12.75" customHeight="1" x14ac:dyDescent="0.2">
      <c r="B292" s="466"/>
      <c r="C292" s="467"/>
      <c r="D292" s="468"/>
      <c r="E292" s="124" t="s">
        <v>137</v>
      </c>
      <c r="F292" s="125"/>
      <c r="G292" s="134"/>
      <c r="H292" s="128">
        <v>65.799042220000004</v>
      </c>
      <c r="J292" s="18"/>
      <c r="M292" s="357"/>
    </row>
    <row r="293" spans="2:13" ht="12.75" customHeight="1" x14ac:dyDescent="0.2">
      <c r="B293" s="466"/>
      <c r="C293" s="467"/>
      <c r="D293" s="468"/>
      <c r="E293" s="124" t="s">
        <v>137</v>
      </c>
      <c r="F293" s="125"/>
      <c r="G293" s="134"/>
      <c r="H293" s="128">
        <v>67.720364329999995</v>
      </c>
      <c r="J293" s="18"/>
      <c r="M293" s="357"/>
    </row>
    <row r="294" spans="2:13" ht="12.75" customHeight="1" x14ac:dyDescent="0.2">
      <c r="B294" s="466"/>
      <c r="C294" s="467"/>
      <c r="D294" s="468"/>
      <c r="E294" s="124" t="s">
        <v>137</v>
      </c>
      <c r="F294" s="125"/>
      <c r="G294" s="134"/>
      <c r="H294" s="128">
        <v>67.720364329999995</v>
      </c>
      <c r="J294" s="18"/>
      <c r="M294" s="357"/>
    </row>
    <row r="295" spans="2:13" ht="12.75" customHeight="1" x14ac:dyDescent="0.2">
      <c r="B295" s="466"/>
      <c r="C295" s="467"/>
      <c r="D295" s="468"/>
      <c r="E295" s="124" t="s">
        <v>137</v>
      </c>
      <c r="F295" s="125"/>
      <c r="G295" s="134"/>
      <c r="H295" s="128">
        <v>67.720364329999995</v>
      </c>
      <c r="J295" s="18"/>
      <c r="M295" s="357"/>
    </row>
    <row r="296" spans="2:13" ht="12.75" customHeight="1" x14ac:dyDescent="0.2">
      <c r="B296" s="466"/>
      <c r="C296" s="467"/>
      <c r="D296" s="468"/>
      <c r="E296" s="124" t="s">
        <v>137</v>
      </c>
      <c r="F296" s="125"/>
      <c r="G296" s="134"/>
      <c r="H296" s="128">
        <v>67.17078076</v>
      </c>
      <c r="J296" s="18"/>
      <c r="M296" s="357"/>
    </row>
    <row r="297" spans="2:13" ht="12.75" customHeight="1" x14ac:dyDescent="0.2">
      <c r="B297" s="466"/>
      <c r="C297" s="467"/>
      <c r="D297" s="468"/>
      <c r="E297" s="124" t="s">
        <v>137</v>
      </c>
      <c r="F297" s="125"/>
      <c r="G297" s="134"/>
      <c r="H297" s="128">
        <v>60.424638609999995</v>
      </c>
      <c r="J297" s="18"/>
      <c r="M297" s="357"/>
    </row>
    <row r="298" spans="2:13" ht="12.75" customHeight="1" x14ac:dyDescent="0.2">
      <c r="B298" s="466"/>
      <c r="C298" s="467"/>
      <c r="D298" s="468"/>
      <c r="E298" s="124" t="s">
        <v>137</v>
      </c>
      <c r="F298" s="125"/>
      <c r="G298" s="134"/>
      <c r="H298" s="128">
        <v>66.621197190000004</v>
      </c>
      <c r="J298" s="18"/>
      <c r="M298" s="357"/>
    </row>
    <row r="299" spans="2:13" ht="12.75" customHeight="1" x14ac:dyDescent="0.2">
      <c r="B299" s="466"/>
      <c r="C299" s="467"/>
      <c r="D299" s="468"/>
      <c r="E299" s="124" t="s">
        <v>137</v>
      </c>
      <c r="F299" s="125"/>
      <c r="G299" s="134"/>
      <c r="H299" s="128">
        <v>68.529350120000004</v>
      </c>
      <c r="J299" s="18"/>
      <c r="M299" s="357"/>
    </row>
    <row r="300" spans="2:13" ht="12.75" customHeight="1" x14ac:dyDescent="0.2">
      <c r="B300" s="466"/>
      <c r="C300" s="467"/>
      <c r="D300" s="468"/>
      <c r="E300" s="124" t="s">
        <v>137</v>
      </c>
      <c r="F300" s="125"/>
      <c r="G300" s="134"/>
      <c r="H300" s="128">
        <v>69.07893369</v>
      </c>
      <c r="J300" s="18"/>
      <c r="M300" s="357"/>
    </row>
    <row r="301" spans="2:13" ht="12.75" customHeight="1" x14ac:dyDescent="0.2">
      <c r="B301" s="466"/>
      <c r="C301" s="467"/>
      <c r="D301" s="468"/>
      <c r="E301" s="124" t="s">
        <v>137</v>
      </c>
      <c r="F301" s="125"/>
      <c r="G301" s="134"/>
      <c r="H301" s="128">
        <v>65.799042220000004</v>
      </c>
      <c r="J301" s="18"/>
      <c r="M301" s="357"/>
    </row>
    <row r="302" spans="2:13" ht="12.75" customHeight="1" x14ac:dyDescent="0.2">
      <c r="B302" s="466"/>
      <c r="C302" s="467"/>
      <c r="D302" s="468"/>
      <c r="E302" s="124" t="s">
        <v>137</v>
      </c>
      <c r="F302" s="125"/>
      <c r="G302" s="134"/>
      <c r="H302" s="128">
        <v>65.799042220000004</v>
      </c>
      <c r="J302" s="18"/>
      <c r="M302" s="357"/>
    </row>
    <row r="303" spans="2:13" ht="12.75" customHeight="1" x14ac:dyDescent="0.2">
      <c r="B303" s="466"/>
      <c r="C303" s="467"/>
      <c r="D303" s="468"/>
      <c r="E303" s="124" t="s">
        <v>137</v>
      </c>
      <c r="F303" s="125"/>
      <c r="G303" s="134"/>
      <c r="H303" s="128">
        <v>65.799042220000004</v>
      </c>
      <c r="J303" s="18"/>
      <c r="M303" s="357"/>
    </row>
    <row r="304" spans="2:13" ht="12.75" customHeight="1" x14ac:dyDescent="0.2">
      <c r="B304" s="466"/>
      <c r="C304" s="467"/>
      <c r="D304" s="468"/>
      <c r="E304" s="124" t="s">
        <v>137</v>
      </c>
      <c r="F304" s="125"/>
      <c r="G304" s="134"/>
      <c r="H304" s="128">
        <v>65.799042220000004</v>
      </c>
      <c r="J304" s="18"/>
      <c r="M304" s="357"/>
    </row>
    <row r="305" spans="2:13" ht="12.75" customHeight="1" x14ac:dyDescent="0.2">
      <c r="B305" s="466"/>
      <c r="C305" s="467"/>
      <c r="D305" s="468"/>
      <c r="E305" s="124" t="s">
        <v>137</v>
      </c>
      <c r="F305" s="125"/>
      <c r="G305" s="134"/>
      <c r="H305" s="128">
        <v>69.07893369</v>
      </c>
      <c r="J305" s="18"/>
      <c r="M305" s="357"/>
    </row>
    <row r="306" spans="2:13" ht="12.75" customHeight="1" x14ac:dyDescent="0.2">
      <c r="B306" s="466"/>
      <c r="C306" s="467"/>
      <c r="D306" s="468"/>
      <c r="E306" s="124" t="s">
        <v>137</v>
      </c>
      <c r="F306" s="125"/>
      <c r="G306" s="134"/>
      <c r="H306" s="128">
        <v>67.17078076</v>
      </c>
      <c r="J306" s="18"/>
      <c r="M306" s="357"/>
    </row>
    <row r="307" spans="2:13" ht="12.75" customHeight="1" x14ac:dyDescent="0.2">
      <c r="B307" s="466"/>
      <c r="C307" s="467"/>
      <c r="D307" s="468"/>
      <c r="E307" s="124" t="s">
        <v>137</v>
      </c>
      <c r="F307" s="125"/>
      <c r="G307" s="134"/>
      <c r="H307" s="128">
        <v>65.799042220000004</v>
      </c>
      <c r="J307" s="18"/>
      <c r="M307" s="357"/>
    </row>
    <row r="308" spans="2:13" ht="12.75" customHeight="1" x14ac:dyDescent="0.2">
      <c r="B308" s="466"/>
      <c r="C308" s="467"/>
      <c r="D308" s="468"/>
      <c r="E308" s="124" t="s">
        <v>137</v>
      </c>
      <c r="F308" s="125"/>
      <c r="G308" s="134"/>
      <c r="H308" s="128">
        <v>65.799042220000004</v>
      </c>
      <c r="J308" s="18"/>
      <c r="M308" s="357"/>
    </row>
    <row r="309" spans="2:13" ht="12.75" customHeight="1" x14ac:dyDescent="0.2">
      <c r="B309" s="466"/>
      <c r="C309" s="467"/>
      <c r="D309" s="468"/>
      <c r="E309" s="124" t="s">
        <v>137</v>
      </c>
      <c r="F309" s="125"/>
      <c r="G309" s="134"/>
      <c r="H309" s="128">
        <v>65.799042220000004</v>
      </c>
      <c r="J309" s="18"/>
      <c r="M309" s="357"/>
    </row>
    <row r="310" spans="2:13" ht="12.75" customHeight="1" x14ac:dyDescent="0.2">
      <c r="B310" s="466"/>
      <c r="C310" s="467"/>
      <c r="D310" s="468"/>
      <c r="E310" s="124" t="s">
        <v>137</v>
      </c>
      <c r="F310" s="125"/>
      <c r="G310" s="134"/>
      <c r="H310" s="128">
        <v>65.799042220000004</v>
      </c>
      <c r="J310" s="18"/>
      <c r="M310" s="357"/>
    </row>
    <row r="311" spans="2:13" ht="12.75" customHeight="1" x14ac:dyDescent="0.2">
      <c r="B311" s="466"/>
      <c r="C311" s="467"/>
      <c r="D311" s="468"/>
      <c r="E311" s="124" t="s">
        <v>137</v>
      </c>
      <c r="F311" s="125"/>
      <c r="G311" s="134"/>
      <c r="H311" s="128">
        <v>67.17078076</v>
      </c>
      <c r="J311" s="18"/>
      <c r="M311" s="357"/>
    </row>
    <row r="312" spans="2:13" ht="12.75" customHeight="1" x14ac:dyDescent="0.2">
      <c r="B312" s="466"/>
      <c r="C312" s="467"/>
      <c r="D312" s="468"/>
      <c r="E312" s="124" t="s">
        <v>137</v>
      </c>
      <c r="F312" s="125"/>
      <c r="G312" s="134"/>
      <c r="H312" s="128">
        <v>67.720364329999995</v>
      </c>
      <c r="J312" s="18"/>
      <c r="M312" s="357"/>
    </row>
    <row r="313" spans="2:13" ht="12.75" customHeight="1" x14ac:dyDescent="0.2">
      <c r="B313" s="466"/>
      <c r="C313" s="467"/>
      <c r="D313" s="468"/>
      <c r="E313" s="124" t="s">
        <v>137</v>
      </c>
      <c r="F313" s="125"/>
      <c r="G313" s="134"/>
      <c r="H313" s="128">
        <v>65.799042220000004</v>
      </c>
      <c r="J313" s="18"/>
      <c r="M313" s="357"/>
    </row>
    <row r="314" spans="2:13" ht="12.75" customHeight="1" x14ac:dyDescent="0.2">
      <c r="B314" s="466"/>
      <c r="C314" s="467"/>
      <c r="D314" s="468"/>
      <c r="E314" s="124" t="s">
        <v>137</v>
      </c>
      <c r="F314" s="125"/>
      <c r="G314" s="134"/>
      <c r="H314" s="128">
        <v>67.720364329999995</v>
      </c>
      <c r="J314" s="18"/>
      <c r="M314" s="357"/>
    </row>
    <row r="315" spans="2:13" ht="12.75" customHeight="1" x14ac:dyDescent="0.2">
      <c r="B315" s="466"/>
      <c r="C315" s="467"/>
      <c r="D315" s="468"/>
      <c r="E315" s="124" t="s">
        <v>137</v>
      </c>
      <c r="F315" s="125"/>
      <c r="G315" s="134"/>
      <c r="H315" s="128">
        <v>65.799042220000004</v>
      </c>
      <c r="J315" s="18"/>
      <c r="M315" s="357"/>
    </row>
    <row r="316" spans="2:13" ht="12.75" customHeight="1" x14ac:dyDescent="0.2">
      <c r="B316" s="466"/>
      <c r="C316" s="467"/>
      <c r="D316" s="468"/>
      <c r="E316" s="124" t="s">
        <v>137</v>
      </c>
      <c r="F316" s="125"/>
      <c r="G316" s="134"/>
      <c r="H316" s="128">
        <v>65.799042220000004</v>
      </c>
      <c r="J316" s="18"/>
      <c r="M316" s="357"/>
    </row>
    <row r="317" spans="2:13" ht="12.75" customHeight="1" x14ac:dyDescent="0.2">
      <c r="B317" s="466"/>
      <c r="C317" s="467"/>
      <c r="D317" s="468"/>
      <c r="E317" s="124" t="s">
        <v>137</v>
      </c>
      <c r="F317" s="125"/>
      <c r="G317" s="134"/>
      <c r="H317" s="128">
        <v>67.720364329999995</v>
      </c>
      <c r="J317" s="18"/>
      <c r="M317" s="357"/>
    </row>
    <row r="318" spans="2:13" ht="12.75" customHeight="1" x14ac:dyDescent="0.2">
      <c r="B318" s="466"/>
      <c r="C318" s="467"/>
      <c r="D318" s="468"/>
      <c r="E318" s="124" t="s">
        <v>137</v>
      </c>
      <c r="F318" s="125"/>
      <c r="G318" s="134"/>
      <c r="H318" s="128">
        <v>67.720364329999995</v>
      </c>
      <c r="J318" s="18"/>
      <c r="M318" s="357"/>
    </row>
    <row r="319" spans="2:13" ht="12.75" customHeight="1" x14ac:dyDescent="0.2">
      <c r="B319" s="466"/>
      <c r="C319" s="467"/>
      <c r="D319" s="468"/>
      <c r="E319" s="124" t="s">
        <v>137</v>
      </c>
      <c r="F319" s="125"/>
      <c r="G319" s="134"/>
      <c r="H319" s="128">
        <v>68.529350120000004</v>
      </c>
      <c r="J319" s="18"/>
      <c r="M319" s="357"/>
    </row>
    <row r="320" spans="2:13" ht="12.75" customHeight="1" x14ac:dyDescent="0.2">
      <c r="B320" s="466"/>
      <c r="C320" s="467"/>
      <c r="D320" s="468"/>
      <c r="E320" s="124" t="s">
        <v>137</v>
      </c>
      <c r="F320" s="125"/>
      <c r="G320" s="134"/>
      <c r="H320" s="128">
        <v>67.720364329999995</v>
      </c>
      <c r="J320" s="18"/>
      <c r="M320" s="357"/>
    </row>
    <row r="321" spans="2:13" ht="12.75" customHeight="1" x14ac:dyDescent="0.2">
      <c r="B321" s="466"/>
      <c r="C321" s="467"/>
      <c r="D321" s="468"/>
      <c r="E321" s="124" t="s">
        <v>137</v>
      </c>
      <c r="F321" s="125"/>
      <c r="G321" s="134"/>
      <c r="H321" s="128">
        <v>67.17078076</v>
      </c>
      <c r="J321" s="18"/>
      <c r="M321" s="357"/>
    </row>
    <row r="322" spans="2:13" ht="12.75" customHeight="1" x14ac:dyDescent="0.2">
      <c r="B322" s="466"/>
      <c r="C322" s="467"/>
      <c r="D322" s="468"/>
      <c r="E322" s="124" t="s">
        <v>137</v>
      </c>
      <c r="F322" s="125"/>
      <c r="G322" s="134"/>
      <c r="H322" s="128">
        <v>67.17078076</v>
      </c>
      <c r="J322" s="18"/>
      <c r="M322" s="357"/>
    </row>
    <row r="323" spans="2:13" ht="12.75" customHeight="1" x14ac:dyDescent="0.2">
      <c r="B323" s="466"/>
      <c r="C323" s="467"/>
      <c r="D323" s="468"/>
      <c r="E323" s="124" t="s">
        <v>137</v>
      </c>
      <c r="F323" s="125"/>
      <c r="G323" s="134"/>
      <c r="H323" s="128">
        <v>65.799042220000004</v>
      </c>
      <c r="J323" s="18"/>
      <c r="M323" s="357"/>
    </row>
    <row r="324" spans="2:13" ht="12.75" customHeight="1" x14ac:dyDescent="0.2">
      <c r="B324" s="466"/>
      <c r="C324" s="467"/>
      <c r="D324" s="468"/>
      <c r="E324" s="124" t="s">
        <v>137</v>
      </c>
      <c r="F324" s="125"/>
      <c r="G324" s="134"/>
      <c r="H324" s="128">
        <v>69.07893369</v>
      </c>
      <c r="J324" s="18"/>
      <c r="M324" s="357"/>
    </row>
    <row r="325" spans="2:13" ht="12.75" customHeight="1" x14ac:dyDescent="0.2">
      <c r="B325" s="466"/>
      <c r="C325" s="467"/>
      <c r="D325" s="468"/>
      <c r="E325" s="124" t="s">
        <v>137</v>
      </c>
      <c r="F325" s="125"/>
      <c r="G325" s="134"/>
      <c r="H325" s="128">
        <v>66.621197190000004</v>
      </c>
      <c r="J325" s="18"/>
      <c r="M325" s="357"/>
    </row>
    <row r="326" spans="2:13" ht="12.75" customHeight="1" x14ac:dyDescent="0.2">
      <c r="B326" s="466"/>
      <c r="C326" s="467"/>
      <c r="D326" s="468"/>
      <c r="E326" s="124" t="s">
        <v>137</v>
      </c>
      <c r="F326" s="125"/>
      <c r="G326" s="134"/>
      <c r="H326" s="128">
        <v>65.799042220000004</v>
      </c>
      <c r="J326" s="18"/>
      <c r="M326" s="357"/>
    </row>
    <row r="327" spans="2:13" ht="12.75" customHeight="1" x14ac:dyDescent="0.2">
      <c r="B327" s="466"/>
      <c r="C327" s="467"/>
      <c r="D327" s="468"/>
      <c r="E327" s="124" t="s">
        <v>137</v>
      </c>
      <c r="F327" s="125"/>
      <c r="G327" s="134"/>
      <c r="H327" s="128">
        <v>65.799042220000004</v>
      </c>
      <c r="J327" s="18"/>
      <c r="M327" s="357"/>
    </row>
    <row r="328" spans="2:13" ht="12.75" customHeight="1" x14ac:dyDescent="0.2">
      <c r="B328" s="466"/>
      <c r="C328" s="467"/>
      <c r="D328" s="468"/>
      <c r="E328" s="124" t="s">
        <v>137</v>
      </c>
      <c r="F328" s="125"/>
      <c r="G328" s="134"/>
      <c r="H328" s="128">
        <v>65.799042220000004</v>
      </c>
      <c r="J328" s="18"/>
      <c r="M328" s="357"/>
    </row>
    <row r="329" spans="2:13" ht="12.75" customHeight="1" x14ac:dyDescent="0.2">
      <c r="B329" s="466"/>
      <c r="C329" s="467"/>
      <c r="D329" s="468"/>
      <c r="E329" s="124" t="s">
        <v>137</v>
      </c>
      <c r="F329" s="125"/>
      <c r="G329" s="134"/>
      <c r="H329" s="128">
        <v>67.720364329999995</v>
      </c>
      <c r="J329" s="18"/>
      <c r="M329" s="357"/>
    </row>
    <row r="330" spans="2:13" ht="12.75" customHeight="1" x14ac:dyDescent="0.2">
      <c r="B330" s="466"/>
      <c r="C330" s="467"/>
      <c r="D330" s="468"/>
      <c r="E330" s="124" t="s">
        <v>137</v>
      </c>
      <c r="F330" s="125"/>
      <c r="G330" s="134"/>
      <c r="H330" s="128">
        <v>69.07893369</v>
      </c>
      <c r="J330" s="18"/>
      <c r="M330" s="357"/>
    </row>
    <row r="331" spans="2:13" ht="12.75" customHeight="1" x14ac:dyDescent="0.2">
      <c r="B331" s="466"/>
      <c r="C331" s="467"/>
      <c r="D331" s="468"/>
      <c r="E331" s="124" t="s">
        <v>137</v>
      </c>
      <c r="F331" s="125"/>
      <c r="G331" s="134"/>
      <c r="H331" s="128">
        <v>67.720364329999995</v>
      </c>
      <c r="J331" s="18"/>
      <c r="M331" s="357"/>
    </row>
    <row r="332" spans="2:13" ht="12.75" customHeight="1" x14ac:dyDescent="0.2">
      <c r="B332" s="466"/>
      <c r="C332" s="467"/>
      <c r="D332" s="468"/>
      <c r="E332" s="124" t="s">
        <v>137</v>
      </c>
      <c r="F332" s="125"/>
      <c r="G332" s="134"/>
      <c r="H332" s="128">
        <v>67.720364329999995</v>
      </c>
      <c r="J332" s="18"/>
      <c r="M332" s="357"/>
    </row>
    <row r="333" spans="2:13" ht="12.75" customHeight="1" x14ac:dyDescent="0.2">
      <c r="B333" s="466"/>
      <c r="C333" s="467"/>
      <c r="D333" s="468"/>
      <c r="E333" s="124" t="s">
        <v>137</v>
      </c>
      <c r="F333" s="125"/>
      <c r="G333" s="134"/>
      <c r="H333" s="128">
        <v>67.720364329999995</v>
      </c>
      <c r="J333" s="18"/>
      <c r="M333" s="357"/>
    </row>
    <row r="334" spans="2:13" ht="12.75" customHeight="1" x14ac:dyDescent="0.2">
      <c r="B334" s="466"/>
      <c r="C334" s="467"/>
      <c r="D334" s="468"/>
      <c r="E334" s="124" t="s">
        <v>137</v>
      </c>
      <c r="F334" s="125"/>
      <c r="G334" s="134"/>
      <c r="H334" s="128">
        <v>69.07893369</v>
      </c>
      <c r="J334" s="18"/>
      <c r="M334" s="357"/>
    </row>
    <row r="335" spans="2:13" ht="12.75" customHeight="1" x14ac:dyDescent="0.2">
      <c r="B335" s="466"/>
      <c r="C335" s="467"/>
      <c r="D335" s="468"/>
      <c r="E335" s="124" t="s">
        <v>137</v>
      </c>
      <c r="F335" s="125"/>
      <c r="G335" s="134"/>
      <c r="H335" s="128">
        <v>67.720364329999995</v>
      </c>
      <c r="J335" s="18"/>
      <c r="M335" s="357"/>
    </row>
    <row r="336" spans="2:13" ht="12.75" customHeight="1" x14ac:dyDescent="0.2">
      <c r="B336" s="466"/>
      <c r="C336" s="467"/>
      <c r="D336" s="468"/>
      <c r="E336" s="124" t="s">
        <v>137</v>
      </c>
      <c r="F336" s="125"/>
      <c r="G336" s="134"/>
      <c r="H336" s="128">
        <v>63.144839930000003</v>
      </c>
      <c r="J336" s="18"/>
      <c r="M336" s="357"/>
    </row>
    <row r="337" spans="2:13" ht="12.75" customHeight="1" x14ac:dyDescent="0.2">
      <c r="B337" s="466"/>
      <c r="C337" s="467"/>
      <c r="D337" s="468"/>
      <c r="E337" s="124" t="s">
        <v>137</v>
      </c>
      <c r="F337" s="125"/>
      <c r="G337" s="134"/>
      <c r="H337" s="128">
        <v>66.621197190000004</v>
      </c>
      <c r="J337" s="18"/>
      <c r="M337" s="357"/>
    </row>
    <row r="338" spans="2:13" ht="12.75" customHeight="1" x14ac:dyDescent="0.2">
      <c r="B338" s="466"/>
      <c r="C338" s="467"/>
      <c r="D338" s="468"/>
      <c r="E338" s="124" t="s">
        <v>137</v>
      </c>
      <c r="F338" s="125"/>
      <c r="G338" s="134"/>
      <c r="H338" s="128">
        <v>66.621197190000004</v>
      </c>
      <c r="J338" s="18"/>
      <c r="M338" s="357"/>
    </row>
    <row r="339" spans="2:13" ht="12.75" customHeight="1" x14ac:dyDescent="0.2">
      <c r="B339" s="466"/>
      <c r="C339" s="467"/>
      <c r="D339" s="468"/>
      <c r="E339" s="124" t="s">
        <v>137</v>
      </c>
      <c r="F339" s="125"/>
      <c r="G339" s="134"/>
      <c r="H339" s="128">
        <v>66.621197190000004</v>
      </c>
      <c r="J339" s="18"/>
      <c r="M339" s="357"/>
    </row>
    <row r="340" spans="2:13" ht="12.75" customHeight="1" x14ac:dyDescent="0.2">
      <c r="B340" s="466"/>
      <c r="C340" s="467"/>
      <c r="D340" s="468"/>
      <c r="E340" s="124" t="s">
        <v>137</v>
      </c>
      <c r="F340" s="125"/>
      <c r="G340" s="134"/>
      <c r="H340" s="128">
        <v>66.621197190000004</v>
      </c>
      <c r="J340" s="18"/>
      <c r="M340" s="357"/>
    </row>
    <row r="341" spans="2:13" ht="12.75" customHeight="1" x14ac:dyDescent="0.2">
      <c r="B341" s="466"/>
      <c r="C341" s="467"/>
      <c r="D341" s="468"/>
      <c r="E341" s="124" t="s">
        <v>137</v>
      </c>
      <c r="F341" s="125"/>
      <c r="G341" s="134"/>
      <c r="H341" s="128">
        <v>66.621197190000004</v>
      </c>
      <c r="J341" s="18"/>
      <c r="M341" s="357"/>
    </row>
    <row r="342" spans="2:13" ht="12.75" customHeight="1" x14ac:dyDescent="0.2">
      <c r="B342" s="466"/>
      <c r="C342" s="467"/>
      <c r="D342" s="468"/>
      <c r="E342" s="124" t="s">
        <v>137</v>
      </c>
      <c r="F342" s="125"/>
      <c r="G342" s="134"/>
      <c r="H342" s="128">
        <v>65.799042220000004</v>
      </c>
      <c r="J342" s="18"/>
      <c r="M342" s="357"/>
    </row>
    <row r="343" spans="2:13" ht="12.75" customHeight="1" x14ac:dyDescent="0.2">
      <c r="B343" s="466"/>
      <c r="C343" s="467"/>
      <c r="D343" s="468"/>
      <c r="E343" s="124" t="s">
        <v>137</v>
      </c>
      <c r="F343" s="125"/>
      <c r="G343" s="134"/>
      <c r="H343" s="128">
        <v>67.17078076</v>
      </c>
      <c r="J343" s="18"/>
      <c r="M343" s="357"/>
    </row>
    <row r="344" spans="2:13" ht="12.75" customHeight="1" x14ac:dyDescent="0.2">
      <c r="B344" s="466"/>
      <c r="C344" s="467"/>
      <c r="D344" s="468"/>
      <c r="E344" s="124" t="s">
        <v>137</v>
      </c>
      <c r="F344" s="125"/>
      <c r="G344" s="134"/>
      <c r="H344" s="128">
        <v>67.720364329999995</v>
      </c>
      <c r="J344" s="18"/>
      <c r="M344" s="357"/>
    </row>
    <row r="345" spans="2:13" ht="12.75" customHeight="1" x14ac:dyDescent="0.2">
      <c r="B345" s="466"/>
      <c r="C345" s="467"/>
      <c r="D345" s="468"/>
      <c r="E345" s="124" t="s">
        <v>137</v>
      </c>
      <c r="F345" s="125"/>
      <c r="G345" s="134"/>
      <c r="H345" s="128">
        <v>65.799042220000004</v>
      </c>
      <c r="J345" s="18"/>
      <c r="M345" s="357"/>
    </row>
    <row r="346" spans="2:13" ht="12.75" customHeight="1" x14ac:dyDescent="0.2">
      <c r="B346" s="466"/>
      <c r="C346" s="467"/>
      <c r="D346" s="468"/>
      <c r="E346" s="124" t="s">
        <v>138</v>
      </c>
      <c r="F346" s="125"/>
      <c r="G346" s="134"/>
      <c r="H346" s="128">
        <v>60.903169859999998</v>
      </c>
      <c r="J346" s="18"/>
      <c r="M346" s="357"/>
    </row>
    <row r="347" spans="2:13" ht="12.75" customHeight="1" x14ac:dyDescent="0.2">
      <c r="B347" s="466"/>
      <c r="C347" s="467"/>
      <c r="D347" s="468"/>
      <c r="E347" s="124" t="s">
        <v>138</v>
      </c>
      <c r="F347" s="125"/>
      <c r="G347" s="134"/>
      <c r="H347" s="128">
        <v>54.522702150000001</v>
      </c>
      <c r="J347" s="18"/>
      <c r="M347" s="357"/>
    </row>
    <row r="348" spans="2:13" ht="12.75" customHeight="1" x14ac:dyDescent="0.2">
      <c r="B348" s="466"/>
      <c r="C348" s="467"/>
      <c r="D348" s="468"/>
      <c r="E348" s="124" t="s">
        <v>138</v>
      </c>
      <c r="F348" s="125"/>
      <c r="G348" s="134"/>
      <c r="H348" s="128">
        <v>56.015719650000001</v>
      </c>
      <c r="J348" s="18"/>
      <c r="M348" s="357"/>
    </row>
    <row r="349" spans="2:13" ht="12.75" customHeight="1" x14ac:dyDescent="0.2">
      <c r="B349" s="466"/>
      <c r="C349" s="467"/>
      <c r="D349" s="468"/>
      <c r="E349" s="124" t="s">
        <v>138</v>
      </c>
      <c r="F349" s="125"/>
      <c r="G349" s="134"/>
      <c r="H349" s="128">
        <v>57.649157359999997</v>
      </c>
      <c r="J349" s="18"/>
      <c r="M349" s="357"/>
    </row>
    <row r="350" spans="2:13" ht="12.75" customHeight="1" x14ac:dyDescent="0.2">
      <c r="B350" s="466"/>
      <c r="C350" s="467"/>
      <c r="D350" s="468"/>
      <c r="E350" s="124" t="s">
        <v>138</v>
      </c>
      <c r="F350" s="125"/>
      <c r="G350" s="134"/>
      <c r="H350" s="128">
        <v>60.903169859999998</v>
      </c>
      <c r="J350" s="18"/>
      <c r="M350" s="357"/>
    </row>
    <row r="351" spans="2:13" ht="12.75" customHeight="1" x14ac:dyDescent="0.2">
      <c r="B351" s="466"/>
      <c r="C351" s="467"/>
      <c r="D351" s="468"/>
      <c r="E351" s="124" t="s">
        <v>138</v>
      </c>
      <c r="F351" s="125"/>
      <c r="G351" s="134"/>
      <c r="H351" s="128">
        <v>54.522702150000001</v>
      </c>
      <c r="J351" s="18"/>
      <c r="M351" s="357"/>
    </row>
    <row r="352" spans="2:13" ht="12.75" customHeight="1" x14ac:dyDescent="0.2">
      <c r="B352" s="466"/>
      <c r="C352" s="467"/>
      <c r="D352" s="468"/>
      <c r="E352" s="124" t="s">
        <v>138</v>
      </c>
      <c r="F352" s="125"/>
      <c r="G352" s="134"/>
      <c r="H352" s="128">
        <v>54.522702150000001</v>
      </c>
      <c r="J352" s="18"/>
      <c r="M352" s="357"/>
    </row>
    <row r="353" spans="2:13" ht="12.75" customHeight="1" x14ac:dyDescent="0.2">
      <c r="B353" s="466"/>
      <c r="C353" s="467"/>
      <c r="D353" s="468"/>
      <c r="E353" s="124" t="s">
        <v>138</v>
      </c>
      <c r="F353" s="125"/>
      <c r="G353" s="134"/>
      <c r="H353" s="128">
        <v>54.522702150000001</v>
      </c>
      <c r="J353" s="18"/>
      <c r="M353" s="357"/>
    </row>
    <row r="354" spans="2:13" ht="12.75" customHeight="1" x14ac:dyDescent="0.2">
      <c r="B354" s="466"/>
      <c r="C354" s="467"/>
      <c r="D354" s="468"/>
      <c r="E354" s="124" t="s">
        <v>138</v>
      </c>
      <c r="F354" s="125"/>
      <c r="G354" s="134"/>
      <c r="H354" s="128">
        <v>59.052900069999993</v>
      </c>
      <c r="J354" s="18"/>
      <c r="M354" s="357"/>
    </row>
    <row r="355" spans="2:13" ht="12.75" customHeight="1" x14ac:dyDescent="0.2">
      <c r="B355" s="466"/>
      <c r="C355" s="467"/>
      <c r="D355" s="468"/>
      <c r="E355" s="124" t="s">
        <v>138</v>
      </c>
      <c r="F355" s="125"/>
      <c r="G355" s="134"/>
      <c r="H355" s="128">
        <v>55.122512360000002</v>
      </c>
      <c r="J355" s="18"/>
      <c r="M355" s="357"/>
    </row>
    <row r="356" spans="2:13" ht="12.75" customHeight="1" x14ac:dyDescent="0.2">
      <c r="B356" s="466"/>
      <c r="C356" s="467"/>
      <c r="D356" s="468"/>
      <c r="E356" s="124" t="s">
        <v>138</v>
      </c>
      <c r="F356" s="125"/>
      <c r="G356" s="134"/>
      <c r="H356" s="128">
        <v>60.903169859999998</v>
      </c>
      <c r="J356" s="18"/>
      <c r="M356" s="357"/>
    </row>
    <row r="357" spans="2:13" ht="12.75" customHeight="1" x14ac:dyDescent="0.2">
      <c r="B357" s="466"/>
      <c r="C357" s="467"/>
      <c r="D357" s="468"/>
      <c r="E357" s="124" t="s">
        <v>138</v>
      </c>
      <c r="F357" s="125"/>
      <c r="G357" s="134"/>
      <c r="H357" s="128">
        <v>61.443412500000001</v>
      </c>
      <c r="J357" s="18"/>
      <c r="M357" s="357"/>
    </row>
    <row r="358" spans="2:13" ht="12.75" customHeight="1" x14ac:dyDescent="0.2">
      <c r="B358" s="466"/>
      <c r="C358" s="467"/>
      <c r="D358" s="468"/>
      <c r="E358" s="124" t="s">
        <v>138</v>
      </c>
      <c r="F358" s="125"/>
      <c r="G358" s="134"/>
      <c r="H358" s="128">
        <v>60.903169859999998</v>
      </c>
      <c r="J358" s="18"/>
      <c r="M358" s="357"/>
    </row>
    <row r="359" spans="2:13" ht="12.75" customHeight="1" x14ac:dyDescent="0.2">
      <c r="B359" s="466"/>
      <c r="C359" s="467"/>
      <c r="D359" s="468"/>
      <c r="E359" s="124" t="s">
        <v>138</v>
      </c>
      <c r="F359" s="125"/>
      <c r="G359" s="134"/>
      <c r="H359" s="128">
        <v>60.984022500000009</v>
      </c>
      <c r="J359" s="18"/>
      <c r="M359" s="357"/>
    </row>
    <row r="360" spans="2:13" ht="12.75" customHeight="1" x14ac:dyDescent="0.2">
      <c r="B360" s="466"/>
      <c r="C360" s="467"/>
      <c r="D360" s="468"/>
      <c r="E360" s="124" t="s">
        <v>138</v>
      </c>
      <c r="F360" s="125"/>
      <c r="G360" s="134"/>
      <c r="H360" s="128">
        <v>60.986013190000008</v>
      </c>
      <c r="J360" s="18"/>
      <c r="M360" s="357"/>
    </row>
    <row r="361" spans="2:13" ht="12.75" customHeight="1" x14ac:dyDescent="0.2">
      <c r="B361" s="466"/>
      <c r="C361" s="467"/>
      <c r="D361" s="468"/>
      <c r="E361" s="124" t="s">
        <v>138</v>
      </c>
      <c r="F361" s="125"/>
      <c r="G361" s="134"/>
      <c r="H361" s="128">
        <v>59.052900069999993</v>
      </c>
      <c r="J361" s="18"/>
      <c r="M361" s="357"/>
    </row>
    <row r="362" spans="2:13" ht="12.75" customHeight="1" x14ac:dyDescent="0.2">
      <c r="B362" s="466"/>
      <c r="C362" s="467"/>
      <c r="D362" s="468"/>
      <c r="E362" s="124" t="s">
        <v>139</v>
      </c>
      <c r="F362" s="125"/>
      <c r="G362" s="134"/>
      <c r="H362" s="128">
        <v>54.629127499999996</v>
      </c>
      <c r="J362" s="18"/>
      <c r="M362" s="357"/>
    </row>
    <row r="363" spans="2:13" ht="12.75" customHeight="1" x14ac:dyDescent="0.2">
      <c r="B363" s="466"/>
      <c r="C363" s="467"/>
      <c r="D363" s="468"/>
      <c r="E363" s="124" t="s">
        <v>139</v>
      </c>
      <c r="F363" s="125"/>
      <c r="G363" s="134"/>
      <c r="H363" s="128">
        <v>54.629127499999996</v>
      </c>
      <c r="J363" s="18"/>
      <c r="M363" s="357"/>
    </row>
    <row r="364" spans="2:13" ht="12.75" customHeight="1" x14ac:dyDescent="0.2">
      <c r="B364" s="466"/>
      <c r="C364" s="467"/>
      <c r="D364" s="468"/>
      <c r="E364" s="124" t="s">
        <v>139</v>
      </c>
      <c r="F364" s="125"/>
      <c r="G364" s="134"/>
      <c r="H364" s="128">
        <v>54.629127499999996</v>
      </c>
      <c r="J364" s="18"/>
      <c r="M364" s="357"/>
    </row>
    <row r="365" spans="2:13" ht="12.75" customHeight="1" x14ac:dyDescent="0.2">
      <c r="B365" s="466"/>
      <c r="C365" s="467"/>
      <c r="D365" s="468"/>
      <c r="E365" s="124" t="s">
        <v>139</v>
      </c>
      <c r="F365" s="125"/>
      <c r="G365" s="134"/>
      <c r="H365" s="128">
        <v>55.649892080000001</v>
      </c>
      <c r="J365" s="18"/>
      <c r="M365" s="357"/>
    </row>
    <row r="366" spans="2:13" ht="12.75" customHeight="1" x14ac:dyDescent="0.2">
      <c r="B366" s="466"/>
      <c r="C366" s="467"/>
      <c r="D366" s="468"/>
      <c r="E366" s="124" t="s">
        <v>139</v>
      </c>
      <c r="F366" s="125"/>
      <c r="G366" s="134"/>
      <c r="H366" s="128">
        <v>52.417317780000005</v>
      </c>
      <c r="J366" s="18"/>
      <c r="M366" s="357"/>
    </row>
    <row r="367" spans="2:13" ht="12.75" customHeight="1" x14ac:dyDescent="0.2">
      <c r="B367" s="466"/>
      <c r="C367" s="467"/>
      <c r="D367" s="468"/>
      <c r="E367" s="124" t="s">
        <v>139</v>
      </c>
      <c r="F367" s="125"/>
      <c r="G367" s="134"/>
      <c r="H367" s="128">
        <v>51.396400069999999</v>
      </c>
      <c r="J367" s="18"/>
      <c r="M367" s="357"/>
    </row>
    <row r="368" spans="2:13" ht="12.75" customHeight="1" x14ac:dyDescent="0.2">
      <c r="B368" s="466"/>
      <c r="C368" s="467"/>
      <c r="D368" s="468"/>
      <c r="E368" s="124" t="s">
        <v>139</v>
      </c>
      <c r="F368" s="125"/>
      <c r="G368" s="134"/>
      <c r="H368" s="128">
        <v>51.396400069999999</v>
      </c>
      <c r="J368" s="18"/>
      <c r="M368" s="357"/>
    </row>
    <row r="369" spans="2:13" ht="12.75" customHeight="1" x14ac:dyDescent="0.2">
      <c r="B369" s="466"/>
      <c r="C369" s="467"/>
      <c r="D369" s="468"/>
      <c r="E369" s="124" t="s">
        <v>139</v>
      </c>
      <c r="F369" s="125"/>
      <c r="G369" s="134"/>
      <c r="H369" s="128">
        <v>51.396400069999999</v>
      </c>
      <c r="J369" s="18"/>
      <c r="M369" s="357"/>
    </row>
    <row r="370" spans="2:13" ht="12.75" customHeight="1" x14ac:dyDescent="0.2">
      <c r="B370" s="466"/>
      <c r="C370" s="467"/>
      <c r="D370" s="468"/>
      <c r="E370" s="124" t="s">
        <v>139</v>
      </c>
      <c r="F370" s="125"/>
      <c r="G370" s="134"/>
      <c r="H370" s="128">
        <v>51.396400069999999</v>
      </c>
      <c r="J370" s="18"/>
      <c r="M370" s="357"/>
    </row>
    <row r="371" spans="2:13" ht="12.75" customHeight="1" x14ac:dyDescent="0.2">
      <c r="B371" s="466"/>
      <c r="C371" s="467"/>
      <c r="D371" s="468"/>
      <c r="E371" s="124" t="s">
        <v>139</v>
      </c>
      <c r="F371" s="125"/>
      <c r="G371" s="134"/>
      <c r="H371" s="128">
        <v>51.396400069999999</v>
      </c>
      <c r="J371" s="18"/>
      <c r="M371" s="357"/>
    </row>
    <row r="372" spans="2:13" ht="12.75" customHeight="1" x14ac:dyDescent="0.2">
      <c r="B372" s="466"/>
      <c r="C372" s="467"/>
      <c r="D372" s="468"/>
      <c r="E372" s="124" t="s">
        <v>139</v>
      </c>
      <c r="F372" s="125"/>
      <c r="G372" s="134"/>
      <c r="H372" s="128">
        <v>53.608209789999997</v>
      </c>
      <c r="J372" s="18"/>
      <c r="M372" s="357"/>
    </row>
    <row r="373" spans="2:13" ht="12.75" customHeight="1" x14ac:dyDescent="0.2">
      <c r="B373" s="466"/>
      <c r="C373" s="467"/>
      <c r="D373" s="468"/>
      <c r="E373" s="124" t="s">
        <v>139</v>
      </c>
      <c r="F373" s="125"/>
      <c r="G373" s="134"/>
      <c r="H373" s="128">
        <v>51.396400069999999</v>
      </c>
      <c r="J373" s="18"/>
      <c r="M373" s="357"/>
    </row>
    <row r="374" spans="2:13" ht="12.75" customHeight="1" x14ac:dyDescent="0.2">
      <c r="B374" s="466"/>
      <c r="C374" s="467"/>
      <c r="D374" s="468"/>
      <c r="E374" s="124" t="s">
        <v>139</v>
      </c>
      <c r="F374" s="125"/>
      <c r="G374" s="134"/>
      <c r="H374" s="128">
        <v>51.396400069999999</v>
      </c>
      <c r="J374" s="18"/>
      <c r="M374" s="357"/>
    </row>
    <row r="375" spans="2:13" ht="12.75" customHeight="1" x14ac:dyDescent="0.2">
      <c r="B375" s="466"/>
      <c r="C375" s="467"/>
      <c r="D375" s="468"/>
      <c r="E375" s="124" t="s">
        <v>139</v>
      </c>
      <c r="F375" s="125"/>
      <c r="G375" s="134"/>
      <c r="H375" s="128">
        <v>49.809820139999999</v>
      </c>
      <c r="J375" s="18"/>
      <c r="M375" s="357"/>
    </row>
    <row r="376" spans="2:13" ht="12.75" customHeight="1" x14ac:dyDescent="0.2">
      <c r="B376" s="466"/>
      <c r="C376" s="467"/>
      <c r="D376" s="468"/>
      <c r="E376" s="124" t="s">
        <v>139</v>
      </c>
      <c r="F376" s="125"/>
      <c r="G376" s="134"/>
      <c r="H376" s="128">
        <v>53.974037359999997</v>
      </c>
      <c r="J376" s="18"/>
      <c r="M376" s="357"/>
    </row>
    <row r="377" spans="2:13" ht="12.75" customHeight="1" x14ac:dyDescent="0.2">
      <c r="B377" s="466"/>
      <c r="C377" s="467"/>
      <c r="D377" s="468"/>
      <c r="E377" s="124" t="s">
        <v>139</v>
      </c>
      <c r="F377" s="125"/>
      <c r="G377" s="134"/>
      <c r="H377" s="128">
        <v>53.608209789999997</v>
      </c>
      <c r="J377" s="18"/>
      <c r="M377" s="357"/>
    </row>
    <row r="378" spans="2:13" ht="12.75" customHeight="1" x14ac:dyDescent="0.2">
      <c r="B378" s="466"/>
      <c r="C378" s="467"/>
      <c r="D378" s="468"/>
      <c r="E378" s="124" t="s">
        <v>139</v>
      </c>
      <c r="F378" s="125"/>
      <c r="G378" s="134"/>
      <c r="H378" s="128">
        <v>51.396400069999999</v>
      </c>
      <c r="J378" s="18"/>
      <c r="M378" s="357"/>
    </row>
    <row r="379" spans="2:13" ht="12.75" customHeight="1" x14ac:dyDescent="0.2">
      <c r="B379" s="466"/>
      <c r="C379" s="467"/>
      <c r="D379" s="468"/>
      <c r="E379" s="124" t="s">
        <v>139</v>
      </c>
      <c r="F379" s="125"/>
      <c r="G379" s="134"/>
      <c r="H379" s="128">
        <v>54.629127499999996</v>
      </c>
      <c r="J379" s="18"/>
      <c r="M379" s="357"/>
    </row>
    <row r="380" spans="2:13" ht="12.75" customHeight="1" x14ac:dyDescent="0.2">
      <c r="B380" s="466"/>
      <c r="C380" s="467"/>
      <c r="D380" s="468"/>
      <c r="E380" s="124" t="s">
        <v>139</v>
      </c>
      <c r="F380" s="125"/>
      <c r="G380" s="134"/>
      <c r="H380" s="128">
        <v>51.396400069999999</v>
      </c>
      <c r="J380" s="18"/>
      <c r="M380" s="357"/>
    </row>
    <row r="381" spans="2:13" ht="12.75" customHeight="1" x14ac:dyDescent="0.2">
      <c r="B381" s="466"/>
      <c r="C381" s="467"/>
      <c r="D381" s="468"/>
      <c r="E381" s="124" t="s">
        <v>139</v>
      </c>
      <c r="F381" s="125"/>
      <c r="G381" s="134"/>
      <c r="H381" s="128">
        <v>51.396400069999999</v>
      </c>
      <c r="J381" s="18"/>
      <c r="M381" s="357"/>
    </row>
    <row r="382" spans="2:13" ht="12.75" customHeight="1" x14ac:dyDescent="0.2">
      <c r="B382" s="466"/>
      <c r="C382" s="467"/>
      <c r="D382" s="468"/>
      <c r="E382" s="124" t="s">
        <v>139</v>
      </c>
      <c r="F382" s="125"/>
      <c r="G382" s="134"/>
      <c r="H382" s="128">
        <v>51.396400069999999</v>
      </c>
      <c r="J382" s="18"/>
      <c r="M382" s="357"/>
    </row>
    <row r="383" spans="2:13" ht="12.75" customHeight="1" x14ac:dyDescent="0.2">
      <c r="B383" s="466"/>
      <c r="C383" s="467"/>
      <c r="D383" s="468"/>
      <c r="E383" s="124" t="s">
        <v>139</v>
      </c>
      <c r="F383" s="125"/>
      <c r="G383" s="134"/>
      <c r="H383" s="128">
        <v>51.396400069999999</v>
      </c>
      <c r="J383" s="18"/>
      <c r="M383" s="357"/>
    </row>
    <row r="384" spans="2:13" ht="12.75" customHeight="1" x14ac:dyDescent="0.2">
      <c r="B384" s="466"/>
      <c r="C384" s="467"/>
      <c r="D384" s="468"/>
      <c r="E384" s="124" t="s">
        <v>139</v>
      </c>
      <c r="F384" s="125"/>
      <c r="G384" s="134"/>
      <c r="H384" s="128">
        <v>51.396400069999999</v>
      </c>
      <c r="J384" s="18"/>
      <c r="M384" s="357"/>
    </row>
    <row r="385" spans="2:13" ht="12.75" customHeight="1" x14ac:dyDescent="0.2">
      <c r="B385" s="466"/>
      <c r="C385" s="467"/>
      <c r="D385" s="468"/>
      <c r="E385" s="124" t="s">
        <v>139</v>
      </c>
      <c r="F385" s="125"/>
      <c r="G385" s="134"/>
      <c r="H385" s="128">
        <v>51.396400069999999</v>
      </c>
      <c r="J385" s="18"/>
      <c r="M385" s="357"/>
    </row>
    <row r="386" spans="2:13" ht="12.75" customHeight="1" x14ac:dyDescent="0.2">
      <c r="B386" s="466"/>
      <c r="C386" s="467"/>
      <c r="D386" s="468"/>
      <c r="E386" s="124" t="s">
        <v>139</v>
      </c>
      <c r="F386" s="125"/>
      <c r="G386" s="134"/>
      <c r="H386" s="128">
        <v>54.629127499999996</v>
      </c>
      <c r="J386" s="18"/>
      <c r="M386" s="357"/>
    </row>
    <row r="387" spans="2:13" ht="12.75" customHeight="1" x14ac:dyDescent="0.2">
      <c r="B387" s="466"/>
      <c r="C387" s="467"/>
      <c r="D387" s="468"/>
      <c r="E387" s="124" t="s">
        <v>139</v>
      </c>
      <c r="F387" s="125"/>
      <c r="G387" s="134"/>
      <c r="H387" s="128">
        <v>54.629127499999996</v>
      </c>
      <c r="J387" s="18"/>
      <c r="M387" s="357"/>
    </row>
    <row r="388" spans="2:13" ht="12.75" customHeight="1" x14ac:dyDescent="0.2">
      <c r="B388" s="466"/>
      <c r="C388" s="467"/>
      <c r="D388" s="468"/>
      <c r="E388" s="124" t="s">
        <v>139</v>
      </c>
      <c r="F388" s="125"/>
      <c r="G388" s="134"/>
      <c r="H388" s="128">
        <v>51.396400069999999</v>
      </c>
      <c r="J388" s="18"/>
      <c r="M388" s="357"/>
    </row>
    <row r="389" spans="2:13" ht="12.75" customHeight="1" x14ac:dyDescent="0.2">
      <c r="B389" s="466"/>
      <c r="C389" s="467"/>
      <c r="D389" s="468"/>
      <c r="E389" s="124" t="s">
        <v>139</v>
      </c>
      <c r="F389" s="125"/>
      <c r="G389" s="134"/>
      <c r="H389" s="128">
        <v>51.396400069999999</v>
      </c>
      <c r="J389" s="18"/>
      <c r="M389" s="357"/>
    </row>
    <row r="390" spans="2:13" ht="12.75" customHeight="1" x14ac:dyDescent="0.2">
      <c r="B390" s="466"/>
      <c r="C390" s="467"/>
      <c r="D390" s="468"/>
      <c r="E390" s="124" t="s">
        <v>139</v>
      </c>
      <c r="F390" s="125"/>
      <c r="G390" s="134"/>
      <c r="H390" s="128">
        <v>51.396400069999999</v>
      </c>
      <c r="J390" s="18"/>
      <c r="M390" s="357"/>
    </row>
    <row r="391" spans="2:13" ht="12.75" customHeight="1" x14ac:dyDescent="0.2">
      <c r="B391" s="466"/>
      <c r="C391" s="467"/>
      <c r="D391" s="468"/>
      <c r="E391" s="124" t="s">
        <v>139</v>
      </c>
      <c r="F391" s="125"/>
      <c r="G391" s="134"/>
      <c r="H391" s="128">
        <v>53.608209789999997</v>
      </c>
      <c r="J391" s="18"/>
      <c r="M391" s="357"/>
    </row>
    <row r="392" spans="2:13" ht="12.75" customHeight="1" x14ac:dyDescent="0.2">
      <c r="B392" s="466"/>
      <c r="C392" s="467"/>
      <c r="D392" s="468"/>
      <c r="E392" s="124" t="s">
        <v>139</v>
      </c>
      <c r="F392" s="125"/>
      <c r="G392" s="134"/>
      <c r="H392" s="128">
        <v>51.396400069999999</v>
      </c>
      <c r="J392" s="18"/>
      <c r="M392" s="357"/>
    </row>
    <row r="393" spans="2:13" ht="12.75" customHeight="1" x14ac:dyDescent="0.2">
      <c r="B393" s="466"/>
      <c r="C393" s="467"/>
      <c r="D393" s="468"/>
      <c r="E393" s="124" t="s">
        <v>139</v>
      </c>
      <c r="F393" s="125"/>
      <c r="G393" s="134"/>
      <c r="H393" s="128">
        <v>51.396400069999999</v>
      </c>
      <c r="J393" s="18"/>
      <c r="M393" s="357"/>
    </row>
    <row r="394" spans="2:13" ht="12.75" customHeight="1" x14ac:dyDescent="0.2">
      <c r="B394" s="466"/>
      <c r="C394" s="467"/>
      <c r="D394" s="468"/>
      <c r="E394" s="124" t="s">
        <v>139</v>
      </c>
      <c r="F394" s="125"/>
      <c r="G394" s="134"/>
      <c r="H394" s="128">
        <v>51.396400069999999</v>
      </c>
      <c r="J394" s="18"/>
      <c r="M394" s="357"/>
    </row>
    <row r="395" spans="2:13" ht="12.75" customHeight="1" x14ac:dyDescent="0.2">
      <c r="B395" s="466"/>
      <c r="C395" s="467"/>
      <c r="D395" s="468"/>
      <c r="E395" s="124" t="s">
        <v>139</v>
      </c>
      <c r="F395" s="125"/>
      <c r="G395" s="134"/>
      <c r="H395" s="128">
        <v>54.629127499999996</v>
      </c>
      <c r="J395" s="18"/>
      <c r="M395" s="357"/>
    </row>
    <row r="396" spans="2:13" ht="12.75" customHeight="1" x14ac:dyDescent="0.2">
      <c r="B396" s="466"/>
      <c r="C396" s="467"/>
      <c r="D396" s="468"/>
      <c r="E396" s="124" t="s">
        <v>139</v>
      </c>
      <c r="F396" s="125"/>
      <c r="G396" s="134"/>
      <c r="H396" s="128">
        <v>54.629127499999996</v>
      </c>
      <c r="J396" s="18"/>
      <c r="M396" s="357"/>
    </row>
    <row r="397" spans="2:13" ht="12.75" customHeight="1" x14ac:dyDescent="0.2">
      <c r="B397" s="466"/>
      <c r="C397" s="467"/>
      <c r="D397" s="468"/>
      <c r="E397" s="124" t="s">
        <v>139</v>
      </c>
      <c r="F397" s="125"/>
      <c r="G397" s="134"/>
      <c r="H397" s="128">
        <v>51.396400069999999</v>
      </c>
      <c r="J397" s="18"/>
      <c r="M397" s="357"/>
    </row>
    <row r="398" spans="2:13" ht="12.75" customHeight="1" x14ac:dyDescent="0.2">
      <c r="B398" s="466"/>
      <c r="C398" s="467"/>
      <c r="D398" s="468"/>
      <c r="E398" s="124" t="s">
        <v>139</v>
      </c>
      <c r="F398" s="125"/>
      <c r="G398" s="134"/>
      <c r="H398" s="128">
        <v>52.242902710000003</v>
      </c>
      <c r="J398" s="18"/>
      <c r="M398" s="357"/>
    </row>
    <row r="399" spans="2:13" ht="12.75" customHeight="1" x14ac:dyDescent="0.2">
      <c r="B399" s="466"/>
      <c r="C399" s="467"/>
      <c r="D399" s="468"/>
      <c r="E399" s="124" t="s">
        <v>139</v>
      </c>
      <c r="F399" s="125"/>
      <c r="G399" s="134"/>
      <c r="H399" s="128">
        <v>54.629127499999996</v>
      </c>
      <c r="J399" s="18"/>
      <c r="M399" s="357"/>
    </row>
    <row r="400" spans="2:13" ht="12.75" customHeight="1" x14ac:dyDescent="0.2">
      <c r="B400" s="466"/>
      <c r="C400" s="467"/>
      <c r="D400" s="468"/>
      <c r="E400" s="124" t="s">
        <v>139</v>
      </c>
      <c r="F400" s="125"/>
      <c r="G400" s="134"/>
      <c r="H400" s="128">
        <v>54.629127499999996</v>
      </c>
      <c r="J400" s="18"/>
      <c r="M400" s="357"/>
    </row>
    <row r="401" spans="2:13" ht="12.75" customHeight="1" x14ac:dyDescent="0.2">
      <c r="B401" s="466"/>
      <c r="C401" s="467"/>
      <c r="D401" s="468"/>
      <c r="E401" s="124" t="s">
        <v>139</v>
      </c>
      <c r="F401" s="125"/>
      <c r="G401" s="134"/>
      <c r="H401" s="128">
        <v>53.608209789999997</v>
      </c>
      <c r="J401" s="18"/>
      <c r="M401" s="357"/>
    </row>
    <row r="402" spans="2:13" ht="12.75" customHeight="1" x14ac:dyDescent="0.2">
      <c r="B402" s="466"/>
      <c r="C402" s="467"/>
      <c r="D402" s="468"/>
      <c r="E402" s="124" t="s">
        <v>139</v>
      </c>
      <c r="F402" s="125"/>
      <c r="G402" s="134"/>
      <c r="H402" s="128">
        <v>51.396400069999999</v>
      </c>
      <c r="J402" s="18"/>
      <c r="M402" s="357"/>
    </row>
    <row r="403" spans="2:13" ht="12.75" customHeight="1" x14ac:dyDescent="0.2">
      <c r="B403" s="466"/>
      <c r="C403" s="467"/>
      <c r="D403" s="468"/>
      <c r="E403" s="124" t="s">
        <v>140</v>
      </c>
      <c r="F403" s="125"/>
      <c r="G403" s="134"/>
      <c r="H403" s="128">
        <v>51.396400069999999</v>
      </c>
      <c r="J403" s="18"/>
      <c r="M403" s="357"/>
    </row>
    <row r="404" spans="2:13" ht="12.75" customHeight="1" x14ac:dyDescent="0.2">
      <c r="B404" s="466"/>
      <c r="C404" s="467"/>
      <c r="D404" s="468"/>
      <c r="E404" s="124" t="s">
        <v>63</v>
      </c>
      <c r="F404" s="125"/>
      <c r="G404" s="134"/>
      <c r="H404" s="128">
        <v>61.202539010000002</v>
      </c>
      <c r="J404" s="18"/>
      <c r="M404" s="357"/>
    </row>
    <row r="405" spans="2:13" ht="12.75" customHeight="1" x14ac:dyDescent="0.2">
      <c r="B405" s="466"/>
      <c r="C405" s="467"/>
      <c r="D405" s="468"/>
      <c r="E405" s="124" t="s">
        <v>63</v>
      </c>
      <c r="F405" s="125"/>
      <c r="G405" s="134"/>
      <c r="H405" s="128">
        <v>64.503409290000008</v>
      </c>
      <c r="J405" s="18"/>
      <c r="M405" s="357"/>
    </row>
    <row r="406" spans="2:13" ht="12.75" customHeight="1" x14ac:dyDescent="0.2">
      <c r="B406" s="466"/>
      <c r="C406" s="467"/>
      <c r="D406" s="468"/>
      <c r="E406" s="124" t="s">
        <v>63</v>
      </c>
      <c r="F406" s="125"/>
      <c r="G406" s="134"/>
      <c r="H406" s="128">
        <v>61.765291759999997</v>
      </c>
      <c r="J406" s="18"/>
      <c r="M406" s="357"/>
    </row>
    <row r="407" spans="2:13" ht="12.75" customHeight="1" x14ac:dyDescent="0.2">
      <c r="B407" s="466"/>
      <c r="C407" s="467"/>
      <c r="D407" s="468"/>
      <c r="E407" s="124" t="s">
        <v>63</v>
      </c>
      <c r="F407" s="125"/>
      <c r="G407" s="134"/>
      <c r="H407" s="128">
        <v>62.801981859999998</v>
      </c>
      <c r="J407" s="18"/>
      <c r="M407" s="357"/>
    </row>
    <row r="408" spans="2:13" ht="12.75" customHeight="1" x14ac:dyDescent="0.2">
      <c r="B408" s="466"/>
      <c r="C408" s="467"/>
      <c r="D408" s="468"/>
      <c r="E408" s="124" t="s">
        <v>63</v>
      </c>
      <c r="F408" s="125"/>
      <c r="G408" s="134"/>
      <c r="H408" s="128">
        <v>65.875147830000003</v>
      </c>
      <c r="J408" s="18"/>
      <c r="M408" s="357"/>
    </row>
    <row r="409" spans="2:13" ht="12.75" customHeight="1" x14ac:dyDescent="0.2">
      <c r="B409" s="466"/>
      <c r="C409" s="467"/>
      <c r="D409" s="468"/>
      <c r="E409" s="124" t="s">
        <v>63</v>
      </c>
      <c r="F409" s="125"/>
      <c r="G409" s="134"/>
      <c r="H409" s="128">
        <v>66.424731399999999</v>
      </c>
      <c r="J409" s="18"/>
      <c r="M409" s="357"/>
    </row>
    <row r="410" spans="2:13" ht="12.75" customHeight="1" x14ac:dyDescent="0.2">
      <c r="B410" s="466"/>
      <c r="C410" s="467"/>
      <c r="D410" s="468"/>
      <c r="E410" s="124" t="s">
        <v>63</v>
      </c>
      <c r="F410" s="125"/>
      <c r="G410" s="134"/>
      <c r="H410" s="128">
        <v>65.875147830000003</v>
      </c>
      <c r="J410" s="18"/>
      <c r="M410" s="357"/>
    </row>
    <row r="411" spans="2:13" ht="12.75" customHeight="1" x14ac:dyDescent="0.2">
      <c r="B411" s="466"/>
      <c r="C411" s="467"/>
      <c r="D411" s="468"/>
      <c r="E411" s="124" t="s">
        <v>63</v>
      </c>
      <c r="F411" s="125"/>
      <c r="G411" s="134"/>
      <c r="H411" s="128">
        <v>65.066162039999995</v>
      </c>
      <c r="J411" s="18"/>
      <c r="M411" s="357"/>
    </row>
    <row r="412" spans="2:13" ht="12.75" customHeight="1" x14ac:dyDescent="0.2">
      <c r="B412" s="466"/>
      <c r="C412" s="467"/>
      <c r="D412" s="468"/>
      <c r="E412" s="124" t="s">
        <v>63</v>
      </c>
      <c r="F412" s="125"/>
      <c r="G412" s="134"/>
      <c r="H412" s="128">
        <v>65.875147830000003</v>
      </c>
      <c r="J412" s="18"/>
      <c r="M412" s="357"/>
    </row>
    <row r="413" spans="2:13" ht="12.75" customHeight="1" x14ac:dyDescent="0.2">
      <c r="B413" s="466"/>
      <c r="C413" s="467"/>
      <c r="D413" s="468"/>
      <c r="E413" s="124" t="s">
        <v>63</v>
      </c>
      <c r="F413" s="125"/>
      <c r="G413" s="134"/>
      <c r="H413" s="128">
        <v>61.443412500000001</v>
      </c>
      <c r="J413" s="18"/>
      <c r="M413" s="357"/>
    </row>
    <row r="414" spans="2:13" ht="12.75" customHeight="1" x14ac:dyDescent="0.2">
      <c r="B414" s="466"/>
      <c r="C414" s="467"/>
      <c r="D414" s="468"/>
      <c r="E414" s="124" t="s">
        <v>63</v>
      </c>
      <c r="F414" s="125"/>
      <c r="G414" s="134"/>
      <c r="H414" s="128">
        <v>58.947699759999992</v>
      </c>
      <c r="J414" s="18"/>
      <c r="M414" s="357"/>
    </row>
    <row r="415" spans="2:13" ht="12.75" customHeight="1" x14ac:dyDescent="0.2">
      <c r="B415" s="466"/>
      <c r="C415" s="467"/>
      <c r="D415" s="468"/>
      <c r="E415" s="124" t="s">
        <v>63</v>
      </c>
      <c r="F415" s="125"/>
      <c r="G415" s="134"/>
      <c r="H415" s="128">
        <v>56.483684929999995</v>
      </c>
      <c r="J415" s="18"/>
      <c r="M415" s="357"/>
    </row>
    <row r="416" spans="2:13" ht="12.75" customHeight="1" x14ac:dyDescent="0.2">
      <c r="B416" s="466"/>
      <c r="C416" s="467"/>
      <c r="D416" s="468"/>
      <c r="E416" s="124" t="s">
        <v>63</v>
      </c>
      <c r="F416" s="125"/>
      <c r="G416" s="134"/>
      <c r="H416" s="128">
        <v>57.84225429</v>
      </c>
      <c r="J416" s="18"/>
      <c r="M416" s="357"/>
    </row>
    <row r="417" spans="2:13" ht="12.75" customHeight="1" x14ac:dyDescent="0.2">
      <c r="B417" s="466"/>
      <c r="C417" s="467"/>
      <c r="D417" s="468"/>
      <c r="E417" s="124" t="s">
        <v>63</v>
      </c>
      <c r="F417" s="125"/>
      <c r="G417" s="134"/>
      <c r="H417" s="128">
        <v>56.483684929999995</v>
      </c>
      <c r="J417" s="18"/>
      <c r="M417" s="357"/>
    </row>
    <row r="418" spans="2:13" ht="12.75" customHeight="1" x14ac:dyDescent="0.2">
      <c r="B418" s="466"/>
      <c r="C418" s="467"/>
      <c r="D418" s="468"/>
      <c r="E418" s="124" t="s">
        <v>63</v>
      </c>
      <c r="F418" s="125"/>
      <c r="G418" s="134"/>
      <c r="H418" s="128">
        <v>57.84225429</v>
      </c>
      <c r="J418" s="18"/>
      <c r="M418" s="357"/>
    </row>
    <row r="419" spans="2:13" ht="12.75" customHeight="1" x14ac:dyDescent="0.2">
      <c r="B419" s="466"/>
      <c r="C419" s="467"/>
      <c r="D419" s="468"/>
      <c r="E419" s="124" t="s">
        <v>63</v>
      </c>
      <c r="F419" s="125"/>
      <c r="G419" s="134"/>
      <c r="H419" s="128">
        <v>63.144839930000003</v>
      </c>
      <c r="J419" s="18"/>
      <c r="M419" s="357"/>
    </row>
    <row r="420" spans="2:13" ht="12.75" customHeight="1" x14ac:dyDescent="0.2">
      <c r="B420" s="466"/>
      <c r="C420" s="467"/>
      <c r="D420" s="468"/>
      <c r="E420" s="124" t="s">
        <v>63</v>
      </c>
      <c r="F420" s="125"/>
      <c r="G420" s="134"/>
      <c r="H420" s="128">
        <v>64.503409290000008</v>
      </c>
      <c r="J420" s="18"/>
      <c r="M420" s="357"/>
    </row>
    <row r="421" spans="2:13" ht="12.75" customHeight="1" x14ac:dyDescent="0.2">
      <c r="B421" s="466"/>
      <c r="C421" s="467"/>
      <c r="D421" s="468"/>
      <c r="E421" s="124" t="s">
        <v>63</v>
      </c>
      <c r="F421" s="125"/>
      <c r="G421" s="134"/>
      <c r="H421" s="128">
        <v>65.325564260000007</v>
      </c>
      <c r="J421" s="18"/>
      <c r="M421" s="357"/>
    </row>
    <row r="422" spans="2:13" ht="12.75" customHeight="1" x14ac:dyDescent="0.2">
      <c r="B422" s="466"/>
      <c r="C422" s="467"/>
      <c r="D422" s="468"/>
      <c r="E422" s="124" t="s">
        <v>63</v>
      </c>
      <c r="F422" s="125"/>
      <c r="G422" s="134"/>
      <c r="H422" s="128">
        <v>64.503409290000008</v>
      </c>
      <c r="J422" s="18"/>
      <c r="M422" s="357"/>
    </row>
    <row r="423" spans="2:13" ht="12.75" customHeight="1" x14ac:dyDescent="0.2">
      <c r="B423" s="466"/>
      <c r="C423" s="467"/>
      <c r="D423" s="468"/>
      <c r="E423" s="124" t="s">
        <v>63</v>
      </c>
      <c r="F423" s="125"/>
      <c r="G423" s="134"/>
      <c r="H423" s="128">
        <v>56.483684929999995</v>
      </c>
      <c r="J423" s="18"/>
      <c r="M423" s="357"/>
    </row>
    <row r="424" spans="2:13" ht="12.75" customHeight="1" x14ac:dyDescent="0.2">
      <c r="B424" s="466"/>
      <c r="C424" s="467"/>
      <c r="D424" s="468"/>
      <c r="E424" s="124" t="s">
        <v>63</v>
      </c>
      <c r="F424" s="125"/>
      <c r="G424" s="134"/>
      <c r="H424" s="128">
        <v>56.483684929999995</v>
      </c>
      <c r="J424" s="18"/>
      <c r="M424" s="357"/>
    </row>
    <row r="425" spans="2:13" ht="12.75" customHeight="1" x14ac:dyDescent="0.2">
      <c r="B425" s="466"/>
      <c r="C425" s="467"/>
      <c r="D425" s="468"/>
      <c r="E425" s="124" t="s">
        <v>63</v>
      </c>
      <c r="F425" s="125"/>
      <c r="G425" s="134"/>
      <c r="H425" s="128">
        <v>59.484114150000003</v>
      </c>
      <c r="J425" s="18"/>
      <c r="M425" s="357"/>
    </row>
    <row r="426" spans="2:13" ht="12.75" customHeight="1" x14ac:dyDescent="0.2">
      <c r="B426" s="466"/>
      <c r="C426" s="467"/>
      <c r="D426" s="468"/>
      <c r="E426" s="124" t="s">
        <v>63</v>
      </c>
      <c r="F426" s="125"/>
      <c r="G426" s="134"/>
      <c r="H426" s="128">
        <v>58.125544790000006</v>
      </c>
      <c r="J426" s="18"/>
      <c r="M426" s="357"/>
    </row>
    <row r="427" spans="2:13" ht="12.75" customHeight="1" x14ac:dyDescent="0.2">
      <c r="B427" s="466"/>
      <c r="C427" s="467"/>
      <c r="D427" s="468"/>
      <c r="E427" s="124" t="s">
        <v>63</v>
      </c>
      <c r="F427" s="125"/>
      <c r="G427" s="134"/>
      <c r="H427" s="128">
        <v>57.84225429</v>
      </c>
      <c r="J427" s="18"/>
      <c r="M427" s="357"/>
    </row>
    <row r="428" spans="2:13" ht="12.75" customHeight="1" x14ac:dyDescent="0.2">
      <c r="B428" s="466"/>
      <c r="C428" s="467"/>
      <c r="D428" s="468"/>
      <c r="E428" s="124" t="s">
        <v>63</v>
      </c>
      <c r="F428" s="125"/>
      <c r="G428" s="134"/>
      <c r="H428" s="128">
        <v>64.503409290000008</v>
      </c>
      <c r="J428" s="18"/>
      <c r="M428" s="357"/>
    </row>
    <row r="429" spans="2:13" ht="12.75" customHeight="1" x14ac:dyDescent="0.2">
      <c r="B429" s="466"/>
      <c r="C429" s="467"/>
      <c r="D429" s="468"/>
      <c r="E429" s="124" t="s">
        <v>63</v>
      </c>
      <c r="F429" s="125"/>
      <c r="G429" s="134"/>
      <c r="H429" s="128">
        <v>62.815151040000003</v>
      </c>
      <c r="J429" s="18"/>
      <c r="M429" s="357"/>
    </row>
    <row r="430" spans="2:13" ht="12.75" customHeight="1" x14ac:dyDescent="0.2">
      <c r="B430" s="466"/>
      <c r="C430" s="467"/>
      <c r="D430" s="468"/>
      <c r="E430" s="124" t="s">
        <v>63</v>
      </c>
      <c r="F430" s="125"/>
      <c r="G430" s="134"/>
      <c r="H430" s="128">
        <v>59.843969650000005</v>
      </c>
      <c r="J430" s="18"/>
      <c r="M430" s="357"/>
    </row>
    <row r="431" spans="2:13" ht="12.75" customHeight="1" x14ac:dyDescent="0.2">
      <c r="B431" s="466"/>
      <c r="C431" s="467"/>
      <c r="D431" s="468"/>
      <c r="E431" s="124" t="s">
        <v>63</v>
      </c>
      <c r="F431" s="125"/>
      <c r="G431" s="134"/>
      <c r="H431" s="128">
        <v>64.503409290000008</v>
      </c>
      <c r="J431" s="18"/>
      <c r="M431" s="357"/>
    </row>
    <row r="432" spans="2:13" ht="12.75" customHeight="1" x14ac:dyDescent="0.2">
      <c r="B432" s="466"/>
      <c r="C432" s="467"/>
      <c r="D432" s="468"/>
      <c r="E432" s="124" t="s">
        <v>63</v>
      </c>
      <c r="F432" s="125"/>
      <c r="G432" s="134"/>
      <c r="H432" s="128">
        <v>61.202539010000002</v>
      </c>
      <c r="J432" s="18"/>
      <c r="M432" s="357"/>
    </row>
    <row r="433" spans="2:13" ht="12.75" customHeight="1" x14ac:dyDescent="0.2">
      <c r="B433" s="466"/>
      <c r="C433" s="467"/>
      <c r="D433" s="468"/>
      <c r="E433" s="124" t="s">
        <v>63</v>
      </c>
      <c r="F433" s="125"/>
      <c r="G433" s="134"/>
      <c r="H433" s="128">
        <v>62.801981859999998</v>
      </c>
      <c r="J433" s="18"/>
      <c r="M433" s="357"/>
    </row>
    <row r="434" spans="2:13" ht="12.75" customHeight="1" x14ac:dyDescent="0.2">
      <c r="B434" s="466"/>
      <c r="C434" s="467"/>
      <c r="D434" s="468"/>
      <c r="E434" s="124" t="s">
        <v>63</v>
      </c>
      <c r="F434" s="125"/>
      <c r="G434" s="134"/>
      <c r="H434" s="128">
        <v>62.024693980000009</v>
      </c>
      <c r="J434" s="18"/>
      <c r="M434" s="357"/>
    </row>
    <row r="435" spans="2:13" ht="12.75" customHeight="1" x14ac:dyDescent="0.2">
      <c r="B435" s="466"/>
      <c r="C435" s="467"/>
      <c r="D435" s="468"/>
      <c r="E435" s="124" t="s">
        <v>63</v>
      </c>
      <c r="F435" s="125"/>
      <c r="G435" s="134"/>
      <c r="H435" s="128">
        <v>61.202539010000002</v>
      </c>
      <c r="J435" s="18"/>
      <c r="M435" s="357"/>
    </row>
    <row r="436" spans="2:13" ht="12.75" customHeight="1" x14ac:dyDescent="0.2">
      <c r="B436" s="466"/>
      <c r="C436" s="467"/>
      <c r="D436" s="468"/>
      <c r="E436" s="124" t="s">
        <v>63</v>
      </c>
      <c r="F436" s="125"/>
      <c r="G436" s="134"/>
      <c r="H436" s="128">
        <v>64.503409290000008</v>
      </c>
      <c r="J436" s="18"/>
      <c r="M436" s="357"/>
    </row>
    <row r="437" spans="2:13" ht="12.75" customHeight="1" x14ac:dyDescent="0.2">
      <c r="B437" s="466"/>
      <c r="C437" s="467"/>
      <c r="D437" s="468"/>
      <c r="E437" s="124" t="s">
        <v>63</v>
      </c>
      <c r="F437" s="125"/>
      <c r="G437" s="134"/>
      <c r="H437" s="128">
        <v>63.966994900000003</v>
      </c>
      <c r="J437" s="18"/>
      <c r="M437" s="357"/>
    </row>
    <row r="438" spans="2:13" ht="12.75" customHeight="1" x14ac:dyDescent="0.2">
      <c r="B438" s="466"/>
      <c r="C438" s="467"/>
      <c r="D438" s="468"/>
      <c r="E438" s="124" t="s">
        <v>63</v>
      </c>
      <c r="F438" s="125"/>
      <c r="G438" s="134"/>
      <c r="H438" s="128">
        <v>63.144839930000003</v>
      </c>
      <c r="J438" s="18"/>
      <c r="M438" s="357"/>
    </row>
    <row r="439" spans="2:13" ht="12.75" customHeight="1" x14ac:dyDescent="0.2">
      <c r="B439" s="466"/>
      <c r="C439" s="467"/>
      <c r="D439" s="468"/>
      <c r="E439" s="124" t="s">
        <v>63</v>
      </c>
      <c r="F439" s="125"/>
      <c r="G439" s="134"/>
      <c r="H439" s="128">
        <v>59.843969650000005</v>
      </c>
      <c r="J439" s="18"/>
      <c r="M439" s="357"/>
    </row>
    <row r="440" spans="2:13" ht="12.75" customHeight="1" x14ac:dyDescent="0.2">
      <c r="B440" s="466"/>
      <c r="C440" s="467"/>
      <c r="D440" s="468"/>
      <c r="E440" s="124" t="s">
        <v>63</v>
      </c>
      <c r="F440" s="125"/>
      <c r="G440" s="134"/>
      <c r="H440" s="128">
        <v>59.484114150000003</v>
      </c>
      <c r="J440" s="18"/>
      <c r="M440" s="357"/>
    </row>
    <row r="441" spans="2:13" ht="12.75" customHeight="1" x14ac:dyDescent="0.2">
      <c r="B441" s="466"/>
      <c r="C441" s="467"/>
      <c r="D441" s="468"/>
      <c r="E441" s="124" t="s">
        <v>63</v>
      </c>
      <c r="F441" s="125"/>
      <c r="G441" s="134"/>
      <c r="H441" s="128">
        <v>62.801981859999998</v>
      </c>
      <c r="J441" s="18"/>
      <c r="M441" s="357"/>
    </row>
    <row r="442" spans="2:13" ht="12.75" customHeight="1" x14ac:dyDescent="0.2">
      <c r="B442" s="466"/>
      <c r="C442" s="467"/>
      <c r="D442" s="468"/>
      <c r="E442" s="124" t="s">
        <v>63</v>
      </c>
      <c r="F442" s="125"/>
      <c r="G442" s="134"/>
      <c r="H442" s="128">
        <v>57.84225429</v>
      </c>
      <c r="J442" s="18"/>
      <c r="M442" s="357"/>
    </row>
    <row r="443" spans="2:13" ht="12.75" customHeight="1" x14ac:dyDescent="0.2">
      <c r="B443" s="466"/>
      <c r="C443" s="467"/>
      <c r="D443" s="468"/>
      <c r="E443" s="124" t="s">
        <v>63</v>
      </c>
      <c r="F443" s="125"/>
      <c r="G443" s="134"/>
      <c r="H443" s="128">
        <v>64.503409290000008</v>
      </c>
      <c r="J443" s="18"/>
      <c r="M443" s="357"/>
    </row>
    <row r="444" spans="2:13" ht="12.75" customHeight="1" x14ac:dyDescent="0.2">
      <c r="B444" s="466"/>
      <c r="C444" s="467"/>
      <c r="D444" s="468"/>
      <c r="E444" s="124" t="s">
        <v>63</v>
      </c>
      <c r="F444" s="125"/>
      <c r="G444" s="134"/>
      <c r="H444" s="128">
        <v>64.503409290000008</v>
      </c>
      <c r="J444" s="18"/>
      <c r="M444" s="357"/>
    </row>
    <row r="445" spans="2:13" ht="12.75" customHeight="1" x14ac:dyDescent="0.2">
      <c r="B445" s="466"/>
      <c r="C445" s="467"/>
      <c r="D445" s="468"/>
      <c r="E445" s="124" t="s">
        <v>63</v>
      </c>
      <c r="F445" s="125"/>
      <c r="G445" s="134"/>
      <c r="H445" s="128">
        <v>66.424731399999999</v>
      </c>
      <c r="J445" s="18"/>
      <c r="M445" s="357"/>
    </row>
    <row r="446" spans="2:13" ht="12.75" customHeight="1" x14ac:dyDescent="0.2">
      <c r="B446" s="466"/>
      <c r="C446" s="467"/>
      <c r="D446" s="468"/>
      <c r="E446" s="124" t="s">
        <v>63</v>
      </c>
      <c r="F446" s="125"/>
      <c r="G446" s="134"/>
      <c r="H446" s="128">
        <v>62.801981859999998</v>
      </c>
      <c r="J446" s="18"/>
      <c r="M446" s="357"/>
    </row>
    <row r="447" spans="2:13" ht="12.75" customHeight="1" x14ac:dyDescent="0.2">
      <c r="B447" s="466"/>
      <c r="C447" s="467"/>
      <c r="D447" s="468"/>
      <c r="E447" s="124" t="s">
        <v>63</v>
      </c>
      <c r="F447" s="125"/>
      <c r="G447" s="134"/>
      <c r="H447" s="128">
        <v>62.801981859999998</v>
      </c>
      <c r="J447" s="18"/>
      <c r="M447" s="357"/>
    </row>
    <row r="448" spans="2:13" ht="12.75" customHeight="1" x14ac:dyDescent="0.2">
      <c r="B448" s="466"/>
      <c r="C448" s="467"/>
      <c r="D448" s="468"/>
      <c r="E448" s="124" t="s">
        <v>63</v>
      </c>
      <c r="F448" s="125"/>
      <c r="G448" s="134"/>
      <c r="H448" s="128">
        <v>56.483684929999995</v>
      </c>
      <c r="J448" s="18"/>
      <c r="M448" s="357"/>
    </row>
    <row r="449" spans="2:13" ht="12.75" customHeight="1" x14ac:dyDescent="0.2">
      <c r="B449" s="466"/>
      <c r="C449" s="467"/>
      <c r="D449" s="468"/>
      <c r="E449" s="124" t="s">
        <v>63</v>
      </c>
      <c r="F449" s="125"/>
      <c r="G449" s="134"/>
      <c r="H449" s="128">
        <v>61.202539010000002</v>
      </c>
      <c r="J449" s="18"/>
      <c r="M449" s="357"/>
    </row>
    <row r="450" spans="2:13" ht="12.75" customHeight="1" x14ac:dyDescent="0.2">
      <c r="B450" s="466"/>
      <c r="C450" s="467"/>
      <c r="D450" s="468"/>
      <c r="E450" s="124" t="s">
        <v>63</v>
      </c>
      <c r="F450" s="125"/>
      <c r="G450" s="134"/>
      <c r="H450" s="128">
        <v>57.84225429</v>
      </c>
      <c r="J450" s="18"/>
      <c r="M450" s="357"/>
    </row>
    <row r="451" spans="2:13" ht="12.75" customHeight="1" x14ac:dyDescent="0.2">
      <c r="B451" s="466"/>
      <c r="C451" s="467"/>
      <c r="D451" s="468"/>
      <c r="E451" s="124" t="s">
        <v>63</v>
      </c>
      <c r="F451" s="125"/>
      <c r="G451" s="134"/>
      <c r="H451" s="128">
        <v>63.624136830000005</v>
      </c>
      <c r="J451" s="18"/>
      <c r="M451" s="357"/>
    </row>
    <row r="452" spans="2:13" ht="12.75" customHeight="1" x14ac:dyDescent="0.2">
      <c r="B452" s="466"/>
      <c r="C452" s="467"/>
      <c r="D452" s="468"/>
      <c r="E452" s="124" t="s">
        <v>63</v>
      </c>
      <c r="F452" s="125"/>
      <c r="G452" s="134"/>
      <c r="H452" s="128">
        <v>59.553788299999994</v>
      </c>
      <c r="J452" s="18"/>
      <c r="M452" s="357"/>
    </row>
    <row r="453" spans="2:13" ht="12.75" customHeight="1" x14ac:dyDescent="0.2">
      <c r="B453" s="466"/>
      <c r="C453" s="467"/>
      <c r="D453" s="468"/>
      <c r="E453" s="124" t="s">
        <v>63</v>
      </c>
      <c r="F453" s="125"/>
      <c r="G453" s="134"/>
      <c r="H453" s="128">
        <v>66.424731399999999</v>
      </c>
      <c r="J453" s="18"/>
      <c r="M453" s="357"/>
    </row>
    <row r="454" spans="2:13" ht="12.75" customHeight="1" x14ac:dyDescent="0.2">
      <c r="B454" s="466"/>
      <c r="C454" s="467"/>
      <c r="D454" s="468"/>
      <c r="E454" s="124" t="s">
        <v>63</v>
      </c>
      <c r="F454" s="125"/>
      <c r="G454" s="134"/>
      <c r="H454" s="128">
        <v>59.412296179999998</v>
      </c>
      <c r="J454" s="18"/>
      <c r="M454" s="357"/>
    </row>
    <row r="455" spans="2:13" ht="12.75" customHeight="1" x14ac:dyDescent="0.2">
      <c r="B455" s="466"/>
      <c r="C455" s="467"/>
      <c r="D455" s="468"/>
      <c r="E455" s="124" t="s">
        <v>63</v>
      </c>
      <c r="F455" s="125"/>
      <c r="G455" s="134"/>
      <c r="H455" s="128">
        <v>62.574277550000005</v>
      </c>
      <c r="J455" s="18"/>
      <c r="M455" s="357"/>
    </row>
    <row r="456" spans="2:13" ht="12.75" customHeight="1" x14ac:dyDescent="0.2">
      <c r="B456" s="466"/>
      <c r="C456" s="467"/>
      <c r="D456" s="468"/>
      <c r="E456" s="124" t="s">
        <v>63</v>
      </c>
      <c r="F456" s="125"/>
      <c r="G456" s="134"/>
      <c r="H456" s="128">
        <v>64.173720400000008</v>
      </c>
      <c r="J456" s="18"/>
      <c r="M456" s="357"/>
    </row>
    <row r="457" spans="2:13" ht="12.75" customHeight="1" x14ac:dyDescent="0.2">
      <c r="B457" s="466"/>
      <c r="C457" s="467"/>
      <c r="D457" s="468"/>
      <c r="E457" s="124" t="s">
        <v>63</v>
      </c>
      <c r="F457" s="125"/>
      <c r="G457" s="134"/>
      <c r="H457" s="128">
        <v>63.123861120000001</v>
      </c>
      <c r="J457" s="18"/>
      <c r="M457" s="357"/>
    </row>
    <row r="458" spans="2:13" ht="12.75" customHeight="1" x14ac:dyDescent="0.2">
      <c r="B458" s="466"/>
      <c r="C458" s="467"/>
      <c r="D458" s="468"/>
      <c r="E458" s="124" t="s">
        <v>63</v>
      </c>
      <c r="F458" s="125"/>
      <c r="G458" s="134"/>
      <c r="H458" s="128">
        <v>66.424731399999999</v>
      </c>
      <c r="J458" s="18"/>
      <c r="M458" s="357"/>
    </row>
    <row r="459" spans="2:13" ht="12.75" customHeight="1" x14ac:dyDescent="0.2">
      <c r="B459" s="466"/>
      <c r="C459" s="467"/>
      <c r="D459" s="468"/>
      <c r="E459" s="124" t="s">
        <v>63</v>
      </c>
      <c r="F459" s="125"/>
      <c r="G459" s="134"/>
      <c r="H459" s="128">
        <v>65.066162039999995</v>
      </c>
      <c r="J459" s="18"/>
      <c r="M459" s="357"/>
    </row>
    <row r="460" spans="2:13" ht="12.75" customHeight="1" x14ac:dyDescent="0.2">
      <c r="B460" s="466"/>
      <c r="C460" s="467"/>
      <c r="D460" s="468"/>
      <c r="E460" s="124" t="s">
        <v>63</v>
      </c>
      <c r="F460" s="125"/>
      <c r="G460" s="134"/>
      <c r="H460" s="128">
        <v>62.824491969999997</v>
      </c>
      <c r="J460" s="18"/>
      <c r="M460" s="357"/>
    </row>
    <row r="461" spans="2:13" ht="12.75" customHeight="1" x14ac:dyDescent="0.2">
      <c r="B461" s="466"/>
      <c r="C461" s="467"/>
      <c r="D461" s="468"/>
      <c r="E461" s="124" t="s">
        <v>63</v>
      </c>
      <c r="F461" s="125"/>
      <c r="G461" s="134"/>
      <c r="H461" s="128">
        <v>59.484114150000003</v>
      </c>
      <c r="J461" s="18"/>
      <c r="M461" s="357"/>
    </row>
    <row r="462" spans="2:13" ht="12.75" customHeight="1" x14ac:dyDescent="0.2">
      <c r="B462" s="466"/>
      <c r="C462" s="467"/>
      <c r="D462" s="468"/>
      <c r="E462" s="124" t="s">
        <v>63</v>
      </c>
      <c r="F462" s="125"/>
      <c r="G462" s="134"/>
      <c r="H462" s="128">
        <v>66.424731399999999</v>
      </c>
      <c r="J462" s="18"/>
      <c r="M462" s="357"/>
    </row>
    <row r="463" spans="2:13" ht="12.75" customHeight="1" x14ac:dyDescent="0.2">
      <c r="B463" s="466"/>
      <c r="C463" s="467"/>
      <c r="D463" s="468"/>
      <c r="E463" s="124" t="s">
        <v>63</v>
      </c>
      <c r="F463" s="125"/>
      <c r="G463" s="134"/>
      <c r="H463" s="128">
        <v>64.723303970000003</v>
      </c>
      <c r="J463" s="18"/>
      <c r="M463" s="357"/>
    </row>
    <row r="464" spans="2:13" ht="12.75" customHeight="1" x14ac:dyDescent="0.2">
      <c r="B464" s="466"/>
      <c r="C464" s="467"/>
      <c r="D464" s="468"/>
      <c r="E464" s="124" t="s">
        <v>63</v>
      </c>
      <c r="F464" s="125"/>
      <c r="G464" s="134"/>
      <c r="H464" s="128">
        <v>57.84225429</v>
      </c>
      <c r="J464" s="18"/>
      <c r="M464" s="357"/>
    </row>
    <row r="465" spans="2:13" ht="12.75" customHeight="1" x14ac:dyDescent="0.2">
      <c r="B465" s="466"/>
      <c r="C465" s="467"/>
      <c r="D465" s="468"/>
      <c r="E465" s="124" t="s">
        <v>63</v>
      </c>
      <c r="F465" s="125"/>
      <c r="G465" s="134"/>
      <c r="H465" s="128">
        <v>65.325564260000007</v>
      </c>
      <c r="J465" s="18"/>
      <c r="M465" s="357"/>
    </row>
    <row r="466" spans="2:13" ht="12.75" customHeight="1" x14ac:dyDescent="0.2">
      <c r="B466" s="466"/>
      <c r="C466" s="467"/>
      <c r="D466" s="468"/>
      <c r="E466" s="124" t="s">
        <v>63</v>
      </c>
      <c r="F466" s="125"/>
      <c r="G466" s="134"/>
      <c r="H466" s="128">
        <v>64.503409290000008</v>
      </c>
      <c r="J466" s="18"/>
      <c r="M466" s="357"/>
    </row>
    <row r="467" spans="2:13" ht="12.75" customHeight="1" x14ac:dyDescent="0.2">
      <c r="B467" s="466"/>
      <c r="C467" s="467"/>
      <c r="D467" s="468"/>
      <c r="E467" s="124" t="s">
        <v>63</v>
      </c>
      <c r="F467" s="125"/>
      <c r="G467" s="134"/>
      <c r="H467" s="128">
        <v>65.325564260000007</v>
      </c>
      <c r="J467" s="18"/>
      <c r="M467" s="357"/>
    </row>
    <row r="468" spans="2:13" ht="12.75" customHeight="1" x14ac:dyDescent="0.2">
      <c r="B468" s="466"/>
      <c r="C468" s="467"/>
      <c r="D468" s="468"/>
      <c r="E468" s="124" t="s">
        <v>63</v>
      </c>
      <c r="F468" s="125"/>
      <c r="G468" s="134"/>
      <c r="H468" s="128">
        <v>65.325564260000007</v>
      </c>
      <c r="J468" s="18"/>
      <c r="M468" s="357"/>
    </row>
    <row r="469" spans="2:13" ht="12.75" customHeight="1" x14ac:dyDescent="0.2">
      <c r="B469" s="466"/>
      <c r="C469" s="467"/>
      <c r="D469" s="468"/>
      <c r="E469" s="124" t="s">
        <v>63</v>
      </c>
      <c r="F469" s="125"/>
      <c r="G469" s="134"/>
      <c r="H469" s="128">
        <v>56.483684929999995</v>
      </c>
      <c r="J469" s="18"/>
      <c r="M469" s="357"/>
    </row>
    <row r="470" spans="2:13" ht="12.75" customHeight="1" x14ac:dyDescent="0.2">
      <c r="B470" s="466"/>
      <c r="C470" s="467"/>
      <c r="D470" s="468"/>
      <c r="E470" s="124" t="s">
        <v>63</v>
      </c>
      <c r="F470" s="125"/>
      <c r="G470" s="134"/>
      <c r="H470" s="128">
        <v>56.483684929999995</v>
      </c>
      <c r="J470" s="18"/>
      <c r="M470" s="357"/>
    </row>
    <row r="471" spans="2:13" ht="12.75" customHeight="1" x14ac:dyDescent="0.2">
      <c r="B471" s="466"/>
      <c r="C471" s="467"/>
      <c r="D471" s="468"/>
      <c r="E471" s="124" t="s">
        <v>63</v>
      </c>
      <c r="F471" s="125"/>
      <c r="G471" s="134"/>
      <c r="H471" s="128">
        <v>60.306269119999996</v>
      </c>
      <c r="J471" s="18"/>
      <c r="M471" s="357"/>
    </row>
    <row r="472" spans="2:13" ht="12.75" customHeight="1" x14ac:dyDescent="0.2">
      <c r="B472" s="466"/>
      <c r="C472" s="467"/>
      <c r="D472" s="468"/>
      <c r="E472" s="124" t="s">
        <v>63</v>
      </c>
      <c r="F472" s="125"/>
      <c r="G472" s="134"/>
      <c r="H472" s="128">
        <v>57.84225429</v>
      </c>
      <c r="J472" s="18"/>
      <c r="M472" s="357"/>
    </row>
    <row r="473" spans="2:13" ht="12.75" customHeight="1" x14ac:dyDescent="0.2">
      <c r="B473" s="466"/>
      <c r="C473" s="467"/>
      <c r="D473" s="468"/>
      <c r="E473" s="124" t="s">
        <v>63</v>
      </c>
      <c r="F473" s="125"/>
      <c r="G473" s="134"/>
      <c r="H473" s="128">
        <v>57.84225429</v>
      </c>
      <c r="J473" s="18"/>
      <c r="M473" s="357"/>
    </row>
    <row r="474" spans="2:13" ht="12.75" customHeight="1" x14ac:dyDescent="0.2">
      <c r="B474" s="466"/>
      <c r="C474" s="467"/>
      <c r="D474" s="468"/>
      <c r="E474" s="124" t="s">
        <v>63</v>
      </c>
      <c r="F474" s="125"/>
      <c r="G474" s="134"/>
      <c r="H474" s="128">
        <v>62.801981859999998</v>
      </c>
      <c r="J474" s="18"/>
      <c r="M474" s="357"/>
    </row>
    <row r="475" spans="2:13" ht="12.75" customHeight="1" x14ac:dyDescent="0.2">
      <c r="B475" s="466"/>
      <c r="C475" s="467"/>
      <c r="D475" s="468"/>
      <c r="E475" s="124" t="s">
        <v>63</v>
      </c>
      <c r="F475" s="125"/>
      <c r="G475" s="134"/>
      <c r="H475" s="128">
        <v>63.144839930000003</v>
      </c>
      <c r="J475" s="18"/>
      <c r="M475" s="357"/>
    </row>
    <row r="476" spans="2:13" ht="12.75" customHeight="1" x14ac:dyDescent="0.2">
      <c r="B476" s="466"/>
      <c r="C476" s="467"/>
      <c r="D476" s="468"/>
      <c r="E476" s="124" t="s">
        <v>63</v>
      </c>
      <c r="F476" s="125"/>
      <c r="G476" s="134"/>
      <c r="H476" s="128">
        <v>64.671852290000004</v>
      </c>
      <c r="J476" s="18"/>
      <c r="M476" s="357"/>
    </row>
    <row r="477" spans="2:13" ht="12.75" customHeight="1" x14ac:dyDescent="0.2">
      <c r="B477" s="466"/>
      <c r="C477" s="467"/>
      <c r="D477" s="468"/>
      <c r="E477" s="124" t="s">
        <v>63</v>
      </c>
      <c r="F477" s="125"/>
      <c r="G477" s="134"/>
      <c r="H477" s="128">
        <v>59.484114150000003</v>
      </c>
      <c r="J477" s="18"/>
      <c r="M477" s="357"/>
    </row>
    <row r="478" spans="2:13" ht="12.75" customHeight="1" x14ac:dyDescent="0.2">
      <c r="B478" s="466"/>
      <c r="C478" s="467"/>
      <c r="D478" s="468"/>
      <c r="E478" s="124" t="s">
        <v>63</v>
      </c>
      <c r="F478" s="125"/>
      <c r="G478" s="134"/>
      <c r="H478" s="128">
        <v>58.125544790000006</v>
      </c>
      <c r="J478" s="18"/>
      <c r="M478" s="357"/>
    </row>
    <row r="479" spans="2:13" ht="12.75" customHeight="1" x14ac:dyDescent="0.2">
      <c r="B479" s="466"/>
      <c r="C479" s="467"/>
      <c r="D479" s="468"/>
      <c r="E479" s="124" t="s">
        <v>63</v>
      </c>
      <c r="F479" s="125"/>
      <c r="G479" s="134"/>
      <c r="H479" s="128">
        <v>57.84225429</v>
      </c>
      <c r="J479" s="18"/>
      <c r="M479" s="357"/>
    </row>
    <row r="480" spans="2:13" ht="12.75" customHeight="1" x14ac:dyDescent="0.2">
      <c r="B480" s="466"/>
      <c r="C480" s="467"/>
      <c r="D480" s="468"/>
      <c r="E480" s="124" t="s">
        <v>63</v>
      </c>
      <c r="F480" s="125"/>
      <c r="G480" s="134"/>
      <c r="H480" s="128">
        <v>57.84225429</v>
      </c>
      <c r="J480" s="18"/>
      <c r="M480" s="357"/>
    </row>
    <row r="481" spans="2:13" ht="12.75" customHeight="1" x14ac:dyDescent="0.2">
      <c r="B481" s="466"/>
      <c r="C481" s="467"/>
      <c r="D481" s="468"/>
      <c r="E481" s="124" t="s">
        <v>63</v>
      </c>
      <c r="F481" s="125"/>
      <c r="G481" s="134"/>
      <c r="H481" s="128">
        <v>64.503409290000008</v>
      </c>
      <c r="J481" s="18"/>
      <c r="M481" s="357"/>
    </row>
    <row r="482" spans="2:13" ht="12.75" customHeight="1" x14ac:dyDescent="0.2">
      <c r="B482" s="466"/>
      <c r="C482" s="467"/>
      <c r="D482" s="468"/>
      <c r="E482" s="124" t="s">
        <v>63</v>
      </c>
      <c r="F482" s="125"/>
      <c r="G482" s="134"/>
      <c r="H482" s="128">
        <v>64.503409290000008</v>
      </c>
      <c r="J482" s="18"/>
      <c r="M482" s="357"/>
    </row>
    <row r="483" spans="2:13" ht="12.75" customHeight="1" x14ac:dyDescent="0.2">
      <c r="B483" s="466"/>
      <c r="C483" s="467"/>
      <c r="D483" s="468"/>
      <c r="E483" s="124" t="s">
        <v>63</v>
      </c>
      <c r="F483" s="125"/>
      <c r="G483" s="134"/>
      <c r="H483" s="128">
        <v>65.325564260000007</v>
      </c>
      <c r="J483" s="18"/>
      <c r="M483" s="357"/>
    </row>
    <row r="484" spans="2:13" ht="12.75" customHeight="1" x14ac:dyDescent="0.2">
      <c r="B484" s="466"/>
      <c r="C484" s="467"/>
      <c r="D484" s="468"/>
      <c r="E484" s="124" t="s">
        <v>63</v>
      </c>
      <c r="F484" s="125"/>
      <c r="G484" s="134"/>
      <c r="H484" s="128">
        <v>62.265567470000008</v>
      </c>
      <c r="J484" s="18"/>
      <c r="M484" s="357"/>
    </row>
    <row r="485" spans="2:13" ht="12.75" customHeight="1" x14ac:dyDescent="0.2">
      <c r="B485" s="466"/>
      <c r="C485" s="467"/>
      <c r="D485" s="468"/>
      <c r="E485" s="124" t="s">
        <v>63</v>
      </c>
      <c r="F485" s="125"/>
      <c r="G485" s="134"/>
      <c r="H485" s="128">
        <v>66.424731399999999</v>
      </c>
      <c r="J485" s="18"/>
      <c r="M485" s="357"/>
    </row>
    <row r="486" spans="2:13" ht="12.75" customHeight="1" x14ac:dyDescent="0.2">
      <c r="B486" s="466"/>
      <c r="C486" s="467"/>
      <c r="D486" s="468"/>
      <c r="E486" s="124" t="s">
        <v>63</v>
      </c>
      <c r="F486" s="125"/>
      <c r="G486" s="134"/>
      <c r="H486" s="128">
        <v>63.123861120000001</v>
      </c>
      <c r="J486" s="18"/>
      <c r="M486" s="357"/>
    </row>
    <row r="487" spans="2:13" ht="12.75" customHeight="1" x14ac:dyDescent="0.2">
      <c r="B487" s="466"/>
      <c r="C487" s="467"/>
      <c r="D487" s="468"/>
      <c r="E487" s="124" t="s">
        <v>63</v>
      </c>
      <c r="F487" s="125"/>
      <c r="G487" s="134"/>
      <c r="H487" s="128">
        <v>64.516578469999999</v>
      </c>
      <c r="J487" s="18"/>
      <c r="M487" s="357"/>
    </row>
    <row r="488" spans="2:13" ht="12.75" customHeight="1" x14ac:dyDescent="0.2">
      <c r="B488" s="466"/>
      <c r="C488" s="467"/>
      <c r="D488" s="468"/>
      <c r="E488" s="124" t="s">
        <v>63</v>
      </c>
      <c r="F488" s="125"/>
      <c r="G488" s="134"/>
      <c r="H488" s="128">
        <v>65.066162039999995</v>
      </c>
      <c r="J488" s="18"/>
      <c r="M488" s="357"/>
    </row>
    <row r="489" spans="2:13" ht="12.75" customHeight="1" x14ac:dyDescent="0.2">
      <c r="B489" s="466"/>
      <c r="C489" s="467"/>
      <c r="D489" s="468"/>
      <c r="E489" s="124" t="s">
        <v>63</v>
      </c>
      <c r="F489" s="125"/>
      <c r="G489" s="134"/>
      <c r="H489" s="128">
        <v>68.529350120000004</v>
      </c>
      <c r="J489" s="18"/>
      <c r="M489" s="357"/>
    </row>
    <row r="490" spans="2:13" ht="12.75" customHeight="1" x14ac:dyDescent="0.2">
      <c r="B490" s="466"/>
      <c r="C490" s="467"/>
      <c r="D490" s="468"/>
      <c r="E490" s="124" t="s">
        <v>63</v>
      </c>
      <c r="F490" s="125"/>
      <c r="G490" s="134"/>
      <c r="H490" s="128">
        <v>64.503409290000008</v>
      </c>
      <c r="J490" s="18"/>
      <c r="M490" s="357"/>
    </row>
    <row r="491" spans="2:13" ht="12.75" customHeight="1" x14ac:dyDescent="0.2">
      <c r="B491" s="466"/>
      <c r="C491" s="467"/>
      <c r="D491" s="468"/>
      <c r="E491" s="124" t="s">
        <v>63</v>
      </c>
      <c r="F491" s="125"/>
      <c r="G491" s="134"/>
      <c r="H491" s="128">
        <v>64.516578469999999</v>
      </c>
      <c r="J491" s="18"/>
      <c r="M491" s="357"/>
    </row>
    <row r="492" spans="2:13" ht="12.75" customHeight="1" x14ac:dyDescent="0.2">
      <c r="B492" s="466"/>
      <c r="C492" s="467"/>
      <c r="D492" s="468"/>
      <c r="E492" s="124" t="s">
        <v>63</v>
      </c>
      <c r="F492" s="125"/>
      <c r="G492" s="134"/>
      <c r="H492" s="128">
        <v>66.424731399999999</v>
      </c>
      <c r="J492" s="18"/>
      <c r="M492" s="357"/>
    </row>
    <row r="493" spans="2:13" ht="12.75" customHeight="1" x14ac:dyDescent="0.2">
      <c r="B493" s="466"/>
      <c r="C493" s="467"/>
      <c r="D493" s="468"/>
      <c r="E493" s="124" t="s">
        <v>63</v>
      </c>
      <c r="F493" s="125"/>
      <c r="G493" s="134"/>
      <c r="H493" s="128">
        <v>69.07893369</v>
      </c>
      <c r="J493" s="18"/>
      <c r="M493" s="357"/>
    </row>
    <row r="494" spans="2:13" ht="12.75" customHeight="1" x14ac:dyDescent="0.2">
      <c r="B494" s="466"/>
      <c r="C494" s="467"/>
      <c r="D494" s="468"/>
      <c r="E494" s="124" t="s">
        <v>63</v>
      </c>
      <c r="F494" s="125"/>
      <c r="G494" s="134"/>
      <c r="H494" s="128">
        <v>66.424731399999999</v>
      </c>
      <c r="J494" s="18"/>
      <c r="M494" s="357"/>
    </row>
    <row r="495" spans="2:13" ht="12.75" customHeight="1" x14ac:dyDescent="0.2">
      <c r="B495" s="466"/>
      <c r="C495" s="467"/>
      <c r="D495" s="468"/>
      <c r="E495" s="124" t="s">
        <v>63</v>
      </c>
      <c r="F495" s="125"/>
      <c r="G495" s="134"/>
      <c r="H495" s="128">
        <v>66.424731399999999</v>
      </c>
      <c r="J495" s="18"/>
      <c r="M495" s="357"/>
    </row>
    <row r="496" spans="2:13" ht="12.75" customHeight="1" x14ac:dyDescent="0.2">
      <c r="B496" s="466"/>
      <c r="C496" s="467"/>
      <c r="D496" s="468"/>
      <c r="E496" s="124" t="s">
        <v>63</v>
      </c>
      <c r="F496" s="125"/>
      <c r="G496" s="134"/>
      <c r="H496" s="128">
        <v>66.424731399999999</v>
      </c>
      <c r="J496" s="18"/>
      <c r="M496" s="357"/>
    </row>
    <row r="497" spans="2:13" ht="12.75" customHeight="1" x14ac:dyDescent="0.2">
      <c r="B497" s="466"/>
      <c r="C497" s="467"/>
      <c r="D497" s="468"/>
      <c r="E497" s="124" t="s">
        <v>63</v>
      </c>
      <c r="F497" s="125"/>
      <c r="G497" s="134"/>
      <c r="H497" s="128">
        <v>65.875147830000003</v>
      </c>
      <c r="J497" s="18"/>
      <c r="M497" s="357"/>
    </row>
    <row r="498" spans="2:13" ht="12.75" customHeight="1" x14ac:dyDescent="0.2">
      <c r="B498" s="466"/>
      <c r="C498" s="467"/>
      <c r="D498" s="468"/>
      <c r="E498" s="124" t="s">
        <v>63</v>
      </c>
      <c r="F498" s="125"/>
      <c r="G498" s="134"/>
      <c r="H498" s="128">
        <v>57.84225429</v>
      </c>
      <c r="J498" s="18"/>
      <c r="M498" s="357"/>
    </row>
    <row r="499" spans="2:13" ht="12.75" customHeight="1" x14ac:dyDescent="0.2">
      <c r="B499" s="466"/>
      <c r="C499" s="467"/>
      <c r="D499" s="468"/>
      <c r="E499" s="124" t="s">
        <v>63</v>
      </c>
      <c r="F499" s="125"/>
      <c r="G499" s="134"/>
      <c r="H499" s="128">
        <v>57.84225429</v>
      </c>
      <c r="J499" s="18"/>
      <c r="M499" s="357"/>
    </row>
    <row r="500" spans="2:13" ht="12.75" customHeight="1" x14ac:dyDescent="0.2">
      <c r="B500" s="466"/>
      <c r="C500" s="467"/>
      <c r="D500" s="468"/>
      <c r="E500" s="124" t="s">
        <v>63</v>
      </c>
      <c r="F500" s="125"/>
      <c r="G500" s="134"/>
      <c r="H500" s="128">
        <v>57.84225429</v>
      </c>
      <c r="J500" s="18"/>
      <c r="M500" s="357"/>
    </row>
    <row r="501" spans="2:13" ht="12.75" customHeight="1" x14ac:dyDescent="0.2">
      <c r="B501" s="466"/>
      <c r="C501" s="467"/>
      <c r="D501" s="468"/>
      <c r="E501" s="124" t="s">
        <v>63</v>
      </c>
      <c r="F501" s="125"/>
      <c r="G501" s="134"/>
      <c r="H501" s="128">
        <v>64.503409290000008</v>
      </c>
      <c r="J501" s="18"/>
      <c r="M501" s="357"/>
    </row>
    <row r="502" spans="2:13" ht="12.75" customHeight="1" x14ac:dyDescent="0.2">
      <c r="B502" s="466"/>
      <c r="C502" s="467"/>
      <c r="D502" s="468"/>
      <c r="E502" s="124" t="s">
        <v>63</v>
      </c>
      <c r="F502" s="125"/>
      <c r="G502" s="134"/>
      <c r="H502" s="128">
        <v>57.84225429</v>
      </c>
      <c r="J502" s="18"/>
      <c r="M502" s="357"/>
    </row>
    <row r="503" spans="2:13" ht="12.75" customHeight="1" x14ac:dyDescent="0.2">
      <c r="B503" s="466"/>
      <c r="C503" s="467"/>
      <c r="D503" s="468"/>
      <c r="E503" s="124" t="s">
        <v>63</v>
      </c>
      <c r="F503" s="125"/>
      <c r="G503" s="134"/>
      <c r="H503" s="128">
        <v>64.503409290000008</v>
      </c>
      <c r="J503" s="18"/>
      <c r="M503" s="357"/>
    </row>
    <row r="504" spans="2:13" ht="12.75" customHeight="1" x14ac:dyDescent="0.2">
      <c r="B504" s="466"/>
      <c r="C504" s="467"/>
      <c r="D504" s="468"/>
      <c r="E504" s="124" t="s">
        <v>63</v>
      </c>
      <c r="F504" s="125"/>
      <c r="G504" s="134"/>
      <c r="H504" s="128">
        <v>57.84225429</v>
      </c>
      <c r="J504" s="18"/>
      <c r="M504" s="357"/>
    </row>
    <row r="505" spans="2:13" ht="12.75" customHeight="1" x14ac:dyDescent="0.2">
      <c r="B505" s="466"/>
      <c r="C505" s="467"/>
      <c r="D505" s="468"/>
      <c r="E505" s="124" t="s">
        <v>63</v>
      </c>
      <c r="F505" s="125"/>
      <c r="G505" s="134"/>
      <c r="H505" s="128">
        <v>57.84225429</v>
      </c>
      <c r="J505" s="18"/>
      <c r="M505" s="357"/>
    </row>
    <row r="506" spans="2:13" ht="12.75" customHeight="1" x14ac:dyDescent="0.2">
      <c r="B506" s="466"/>
      <c r="C506" s="467"/>
      <c r="D506" s="468"/>
      <c r="E506" s="124" t="s">
        <v>63</v>
      </c>
      <c r="F506" s="125"/>
      <c r="G506" s="134"/>
      <c r="H506" s="128">
        <v>59.843969650000005</v>
      </c>
      <c r="J506" s="18"/>
      <c r="M506" s="357"/>
    </row>
    <row r="507" spans="2:13" ht="12.75" customHeight="1" x14ac:dyDescent="0.2">
      <c r="B507" s="466"/>
      <c r="C507" s="467"/>
      <c r="D507" s="468"/>
      <c r="E507" s="124" t="s">
        <v>63</v>
      </c>
      <c r="F507" s="125"/>
      <c r="G507" s="134"/>
      <c r="H507" s="128">
        <v>56.483684929999995</v>
      </c>
      <c r="J507" s="18"/>
      <c r="M507" s="357"/>
    </row>
    <row r="508" spans="2:13" ht="12.75" customHeight="1" x14ac:dyDescent="0.2">
      <c r="B508" s="466"/>
      <c r="C508" s="467"/>
      <c r="D508" s="468"/>
      <c r="E508" s="124" t="s">
        <v>63</v>
      </c>
      <c r="F508" s="125"/>
      <c r="G508" s="134"/>
      <c r="H508" s="128">
        <v>57.84225429</v>
      </c>
      <c r="J508" s="18"/>
      <c r="M508" s="357"/>
    </row>
    <row r="509" spans="2:13" ht="12.75" customHeight="1" x14ac:dyDescent="0.2">
      <c r="B509" s="466"/>
      <c r="C509" s="467"/>
      <c r="D509" s="468"/>
      <c r="E509" s="124" t="s">
        <v>63</v>
      </c>
      <c r="F509" s="125"/>
      <c r="G509" s="134"/>
      <c r="H509" s="128">
        <v>64.503409290000008</v>
      </c>
      <c r="J509" s="18"/>
      <c r="M509" s="357"/>
    </row>
    <row r="510" spans="2:13" ht="12.75" customHeight="1" x14ac:dyDescent="0.2">
      <c r="B510" s="466"/>
      <c r="C510" s="467"/>
      <c r="D510" s="468"/>
      <c r="E510" s="124" t="s">
        <v>63</v>
      </c>
      <c r="F510" s="125"/>
      <c r="G510" s="134"/>
      <c r="H510" s="128">
        <v>56.483684929999995</v>
      </c>
      <c r="J510" s="18"/>
      <c r="M510" s="357"/>
    </row>
    <row r="511" spans="2:13" ht="12.75" customHeight="1" x14ac:dyDescent="0.2">
      <c r="B511" s="466"/>
      <c r="C511" s="467"/>
      <c r="D511" s="468"/>
      <c r="E511" s="124" t="s">
        <v>63</v>
      </c>
      <c r="F511" s="125"/>
      <c r="G511" s="134"/>
      <c r="H511" s="128">
        <v>57.84225429</v>
      </c>
      <c r="J511" s="18"/>
      <c r="M511" s="357"/>
    </row>
    <row r="512" spans="2:13" ht="12.75" customHeight="1" x14ac:dyDescent="0.2">
      <c r="B512" s="466"/>
      <c r="C512" s="467"/>
      <c r="D512" s="468"/>
      <c r="E512" s="124" t="s">
        <v>63</v>
      </c>
      <c r="F512" s="125"/>
      <c r="G512" s="134"/>
      <c r="H512" s="128">
        <v>60.903169859999998</v>
      </c>
      <c r="J512" s="18"/>
      <c r="M512" s="357"/>
    </row>
    <row r="513" spans="2:13" ht="12.75" customHeight="1" x14ac:dyDescent="0.2">
      <c r="B513" s="466"/>
      <c r="C513" s="467"/>
      <c r="D513" s="468"/>
      <c r="E513" s="124" t="s">
        <v>63</v>
      </c>
      <c r="F513" s="125"/>
      <c r="G513" s="134"/>
      <c r="H513" s="128">
        <v>56.483684929999995</v>
      </c>
      <c r="J513" s="18"/>
      <c r="M513" s="357"/>
    </row>
    <row r="514" spans="2:13" ht="12.75" customHeight="1" x14ac:dyDescent="0.2">
      <c r="B514" s="466"/>
      <c r="C514" s="467"/>
      <c r="D514" s="468"/>
      <c r="E514" s="124" t="s">
        <v>63</v>
      </c>
      <c r="F514" s="125"/>
      <c r="G514" s="134"/>
      <c r="H514" s="128">
        <v>63.624136830000005</v>
      </c>
      <c r="J514" s="18"/>
      <c r="M514" s="357"/>
    </row>
    <row r="515" spans="2:13" ht="12.75" customHeight="1" x14ac:dyDescent="0.2">
      <c r="B515" s="466"/>
      <c r="C515" s="467"/>
      <c r="D515" s="468"/>
      <c r="E515" s="124" t="s">
        <v>63</v>
      </c>
      <c r="F515" s="125"/>
      <c r="G515" s="134"/>
      <c r="H515" s="128">
        <v>57.84225429</v>
      </c>
      <c r="J515" s="18"/>
      <c r="M515" s="357"/>
    </row>
    <row r="516" spans="2:13" ht="12.75" customHeight="1" x14ac:dyDescent="0.2">
      <c r="B516" s="466"/>
      <c r="C516" s="467"/>
      <c r="D516" s="468"/>
      <c r="E516" s="124" t="s">
        <v>63</v>
      </c>
      <c r="F516" s="125"/>
      <c r="G516" s="134"/>
      <c r="H516" s="128">
        <v>56.483684929999995</v>
      </c>
      <c r="J516" s="18"/>
      <c r="M516" s="357"/>
    </row>
    <row r="517" spans="2:13" ht="12.75" customHeight="1" x14ac:dyDescent="0.2">
      <c r="B517" s="466"/>
      <c r="C517" s="467"/>
      <c r="D517" s="468"/>
      <c r="E517" s="124" t="s">
        <v>63</v>
      </c>
      <c r="F517" s="125"/>
      <c r="G517" s="134"/>
      <c r="H517" s="128">
        <v>63.191544579999999</v>
      </c>
      <c r="J517" s="18"/>
      <c r="M517" s="357"/>
    </row>
    <row r="518" spans="2:13" ht="12.75" customHeight="1" x14ac:dyDescent="0.2">
      <c r="B518" s="466"/>
      <c r="C518" s="467"/>
      <c r="D518" s="468"/>
      <c r="E518" s="124" t="s">
        <v>63</v>
      </c>
      <c r="F518" s="125"/>
      <c r="G518" s="134"/>
      <c r="H518" s="128">
        <v>62.801981859999998</v>
      </c>
      <c r="J518" s="18"/>
      <c r="M518" s="357"/>
    </row>
    <row r="519" spans="2:13" ht="12.75" customHeight="1" x14ac:dyDescent="0.2">
      <c r="B519" s="466"/>
      <c r="C519" s="467"/>
      <c r="D519" s="468"/>
      <c r="E519" s="124" t="s">
        <v>63</v>
      </c>
      <c r="F519" s="125"/>
      <c r="G519" s="134"/>
      <c r="H519" s="128">
        <v>63.144839930000003</v>
      </c>
      <c r="J519" s="18"/>
      <c r="M519" s="357"/>
    </row>
    <row r="520" spans="2:13" ht="12.75" customHeight="1" x14ac:dyDescent="0.2">
      <c r="B520" s="466"/>
      <c r="C520" s="467"/>
      <c r="D520" s="468"/>
      <c r="E520" s="124" t="s">
        <v>63</v>
      </c>
      <c r="F520" s="125"/>
      <c r="G520" s="134"/>
      <c r="H520" s="128">
        <v>66.424731399999999</v>
      </c>
      <c r="J520" s="18"/>
      <c r="M520" s="357"/>
    </row>
    <row r="521" spans="2:13" ht="12.75" customHeight="1" x14ac:dyDescent="0.2">
      <c r="B521" s="466"/>
      <c r="C521" s="467"/>
      <c r="D521" s="468"/>
      <c r="E521" s="124" t="s">
        <v>63</v>
      </c>
      <c r="F521" s="125"/>
      <c r="G521" s="134"/>
      <c r="H521" s="128">
        <v>57.84225429</v>
      </c>
      <c r="J521" s="18"/>
      <c r="M521" s="357"/>
    </row>
    <row r="522" spans="2:13" ht="12.75" customHeight="1" x14ac:dyDescent="0.2">
      <c r="B522" s="466"/>
      <c r="C522" s="467"/>
      <c r="D522" s="468"/>
      <c r="E522" s="124" t="s">
        <v>63</v>
      </c>
      <c r="F522" s="125"/>
      <c r="G522" s="134"/>
      <c r="H522" s="128">
        <v>57.84225429</v>
      </c>
      <c r="J522" s="18"/>
      <c r="M522" s="357"/>
    </row>
    <row r="523" spans="2:13" ht="12.75" customHeight="1" x14ac:dyDescent="0.2">
      <c r="B523" s="466"/>
      <c r="C523" s="467"/>
      <c r="D523" s="468"/>
      <c r="E523" s="124" t="s">
        <v>63</v>
      </c>
      <c r="F523" s="125"/>
      <c r="G523" s="134"/>
      <c r="H523" s="128">
        <v>61.443412500000001</v>
      </c>
      <c r="J523" s="18"/>
      <c r="M523" s="357"/>
    </row>
    <row r="524" spans="2:13" ht="12.75" customHeight="1" x14ac:dyDescent="0.2">
      <c r="B524" s="466"/>
      <c r="C524" s="467"/>
      <c r="D524" s="468"/>
      <c r="E524" s="124" t="s">
        <v>63</v>
      </c>
      <c r="F524" s="125"/>
      <c r="G524" s="134"/>
      <c r="H524" s="128">
        <v>67.720364329999995</v>
      </c>
      <c r="J524" s="18"/>
      <c r="M524" s="357"/>
    </row>
    <row r="525" spans="2:13" ht="12.75" customHeight="1" x14ac:dyDescent="0.2">
      <c r="B525" s="466"/>
      <c r="C525" s="467"/>
      <c r="D525" s="468"/>
      <c r="E525" s="124" t="s">
        <v>63</v>
      </c>
      <c r="F525" s="125"/>
      <c r="G525" s="134"/>
      <c r="H525" s="128">
        <v>66.424731399999999</v>
      </c>
      <c r="J525" s="18"/>
      <c r="M525" s="357"/>
    </row>
    <row r="526" spans="2:13" ht="12.75" customHeight="1" x14ac:dyDescent="0.2">
      <c r="B526" s="466"/>
      <c r="C526" s="467"/>
      <c r="D526" s="468"/>
      <c r="E526" s="124" t="s">
        <v>63</v>
      </c>
      <c r="F526" s="125"/>
      <c r="G526" s="134"/>
      <c r="H526" s="128">
        <v>63.191544579999999</v>
      </c>
      <c r="J526" s="18"/>
      <c r="M526" s="357"/>
    </row>
    <row r="527" spans="2:13" ht="12.75" customHeight="1" x14ac:dyDescent="0.2">
      <c r="B527" s="466"/>
      <c r="C527" s="467"/>
      <c r="D527" s="468"/>
      <c r="E527" s="124" t="s">
        <v>63</v>
      </c>
      <c r="F527" s="125"/>
      <c r="G527" s="134"/>
      <c r="H527" s="128">
        <v>64.671852290000004</v>
      </c>
      <c r="J527" s="18"/>
      <c r="M527" s="357"/>
    </row>
    <row r="528" spans="2:13" ht="12.75" customHeight="1" x14ac:dyDescent="0.2">
      <c r="B528" s="466"/>
      <c r="C528" s="467"/>
      <c r="D528" s="468"/>
      <c r="E528" s="124" t="s">
        <v>63</v>
      </c>
      <c r="F528" s="125"/>
      <c r="G528" s="134"/>
      <c r="H528" s="128">
        <v>64.503409290000008</v>
      </c>
      <c r="J528" s="18"/>
      <c r="M528" s="357"/>
    </row>
    <row r="529" spans="2:13" ht="12.75" customHeight="1" x14ac:dyDescent="0.2">
      <c r="B529" s="466"/>
      <c r="C529" s="467"/>
      <c r="D529" s="468"/>
      <c r="E529" s="124" t="s">
        <v>63</v>
      </c>
      <c r="F529" s="125"/>
      <c r="G529" s="134"/>
      <c r="H529" s="128">
        <v>64.503409290000008</v>
      </c>
      <c r="J529" s="18"/>
      <c r="M529" s="357"/>
    </row>
    <row r="530" spans="2:13" ht="12.75" customHeight="1" x14ac:dyDescent="0.2">
      <c r="B530" s="466"/>
      <c r="C530" s="467"/>
      <c r="D530" s="468"/>
      <c r="E530" s="124" t="s">
        <v>63</v>
      </c>
      <c r="F530" s="125"/>
      <c r="G530" s="134"/>
      <c r="H530" s="128">
        <v>61.202539010000002</v>
      </c>
      <c r="J530" s="18"/>
      <c r="M530" s="357"/>
    </row>
    <row r="531" spans="2:13" ht="12.75" customHeight="1" x14ac:dyDescent="0.2">
      <c r="B531" s="466"/>
      <c r="C531" s="467"/>
      <c r="D531" s="468"/>
      <c r="E531" s="124" t="s">
        <v>63</v>
      </c>
      <c r="F531" s="125"/>
      <c r="G531" s="134"/>
      <c r="H531" s="128">
        <v>64.503409290000008</v>
      </c>
      <c r="J531" s="18"/>
      <c r="M531" s="357"/>
    </row>
    <row r="532" spans="2:13" ht="12.75" customHeight="1" x14ac:dyDescent="0.2">
      <c r="B532" s="466"/>
      <c r="C532" s="467"/>
      <c r="D532" s="468"/>
      <c r="E532" s="124" t="s">
        <v>63</v>
      </c>
      <c r="F532" s="125"/>
      <c r="G532" s="134"/>
      <c r="H532" s="128">
        <v>59.484114150000003</v>
      </c>
      <c r="J532" s="18"/>
      <c r="M532" s="357"/>
    </row>
    <row r="533" spans="2:13" ht="12.75" customHeight="1" x14ac:dyDescent="0.2">
      <c r="B533" s="466"/>
      <c r="C533" s="467"/>
      <c r="D533" s="468"/>
      <c r="E533" s="124" t="s">
        <v>63</v>
      </c>
      <c r="F533" s="125"/>
      <c r="G533" s="134"/>
      <c r="H533" s="128">
        <v>64.503409290000008</v>
      </c>
      <c r="J533" s="18"/>
      <c r="M533" s="357"/>
    </row>
    <row r="534" spans="2:13" ht="12.75" customHeight="1" x14ac:dyDescent="0.2">
      <c r="B534" s="466"/>
      <c r="C534" s="467"/>
      <c r="D534" s="468"/>
      <c r="E534" s="124" t="s">
        <v>141</v>
      </c>
      <c r="F534" s="125"/>
      <c r="G534" s="134"/>
      <c r="H534" s="128">
        <v>57.84225429</v>
      </c>
      <c r="J534" s="18"/>
      <c r="M534" s="357"/>
    </row>
    <row r="535" spans="2:13" ht="12.75" customHeight="1" x14ac:dyDescent="0.2">
      <c r="B535" s="466"/>
      <c r="C535" s="467"/>
      <c r="D535" s="468"/>
      <c r="E535" s="124" t="s">
        <v>141</v>
      </c>
      <c r="F535" s="125"/>
      <c r="G535" s="134"/>
      <c r="H535" s="128">
        <v>61.202539010000002</v>
      </c>
      <c r="J535" s="18"/>
      <c r="M535" s="357"/>
    </row>
    <row r="536" spans="2:13" ht="12.75" customHeight="1" x14ac:dyDescent="0.2">
      <c r="B536" s="466"/>
      <c r="C536" s="467"/>
      <c r="D536" s="468"/>
      <c r="E536" s="124" t="s">
        <v>141</v>
      </c>
      <c r="F536" s="125"/>
      <c r="G536" s="134"/>
      <c r="H536" s="128">
        <v>61.202539010000002</v>
      </c>
      <c r="J536" s="18"/>
      <c r="M536" s="357"/>
    </row>
    <row r="537" spans="2:13" ht="12.75" customHeight="1" x14ac:dyDescent="0.2">
      <c r="B537" s="466"/>
      <c r="C537" s="467"/>
      <c r="D537" s="468"/>
      <c r="E537" s="124" t="s">
        <v>141</v>
      </c>
      <c r="F537" s="125"/>
      <c r="G537" s="134"/>
      <c r="H537" s="128">
        <v>56.483684929999995</v>
      </c>
      <c r="J537" s="18"/>
      <c r="M537" s="357"/>
    </row>
    <row r="538" spans="2:13" ht="12.75" customHeight="1" x14ac:dyDescent="0.2">
      <c r="B538" s="466"/>
      <c r="C538" s="467"/>
      <c r="D538" s="468"/>
      <c r="E538" s="124" t="s">
        <v>141</v>
      </c>
      <c r="F538" s="125"/>
      <c r="G538" s="134"/>
      <c r="H538" s="128">
        <v>57.84225429</v>
      </c>
      <c r="J538" s="18"/>
      <c r="M538" s="357"/>
    </row>
    <row r="539" spans="2:13" ht="12.75" customHeight="1" x14ac:dyDescent="0.2">
      <c r="B539" s="466"/>
      <c r="C539" s="467"/>
      <c r="D539" s="468"/>
      <c r="E539" s="124" t="s">
        <v>141</v>
      </c>
      <c r="F539" s="125"/>
      <c r="G539" s="134"/>
      <c r="H539" s="128">
        <v>61.202539010000002</v>
      </c>
      <c r="J539" s="18"/>
      <c r="M539" s="357"/>
    </row>
    <row r="540" spans="2:13" ht="12.75" customHeight="1" x14ac:dyDescent="0.2">
      <c r="B540" s="466"/>
      <c r="C540" s="467"/>
      <c r="D540" s="468"/>
      <c r="E540" s="124" t="s">
        <v>141</v>
      </c>
      <c r="F540" s="125"/>
      <c r="G540" s="134"/>
      <c r="H540" s="128">
        <v>57.84225429</v>
      </c>
      <c r="J540" s="18"/>
      <c r="M540" s="357"/>
    </row>
    <row r="541" spans="2:13" ht="12.75" customHeight="1" x14ac:dyDescent="0.2">
      <c r="B541" s="466"/>
      <c r="C541" s="467"/>
      <c r="D541" s="468"/>
      <c r="E541" s="124" t="s">
        <v>141</v>
      </c>
      <c r="F541" s="125"/>
      <c r="G541" s="134"/>
      <c r="H541" s="128">
        <v>57.84225429</v>
      </c>
      <c r="J541" s="18"/>
      <c r="M541" s="357"/>
    </row>
    <row r="542" spans="2:13" ht="12.75" customHeight="1" x14ac:dyDescent="0.2">
      <c r="B542" s="466"/>
      <c r="C542" s="467"/>
      <c r="D542" s="468"/>
      <c r="E542" s="124" t="s">
        <v>141</v>
      </c>
      <c r="F542" s="125"/>
      <c r="G542" s="134"/>
      <c r="H542" s="128">
        <v>57.84225429</v>
      </c>
      <c r="J542" s="18"/>
      <c r="M542" s="357"/>
    </row>
    <row r="543" spans="2:13" ht="12.75" customHeight="1" x14ac:dyDescent="0.2">
      <c r="B543" s="466"/>
      <c r="C543" s="467"/>
      <c r="D543" s="468"/>
      <c r="E543" s="124" t="s">
        <v>141</v>
      </c>
      <c r="F543" s="125"/>
      <c r="G543" s="134"/>
      <c r="H543" s="128">
        <v>61.202539010000002</v>
      </c>
      <c r="J543" s="18"/>
      <c r="M543" s="357"/>
    </row>
    <row r="544" spans="2:13" ht="12.75" customHeight="1" x14ac:dyDescent="0.2">
      <c r="B544" s="466"/>
      <c r="C544" s="467"/>
      <c r="D544" s="468"/>
      <c r="E544" s="124" t="s">
        <v>141</v>
      </c>
      <c r="F544" s="125"/>
      <c r="G544" s="134"/>
      <c r="H544" s="128">
        <v>59.843969650000005</v>
      </c>
      <c r="J544" s="18"/>
      <c r="M544" s="357"/>
    </row>
    <row r="545" spans="2:13" ht="12.75" customHeight="1" x14ac:dyDescent="0.2">
      <c r="B545" s="466"/>
      <c r="C545" s="467"/>
      <c r="D545" s="468"/>
      <c r="E545" s="124" t="s">
        <v>141</v>
      </c>
      <c r="F545" s="125"/>
      <c r="G545" s="134"/>
      <c r="H545" s="128">
        <v>58.125544790000006</v>
      </c>
      <c r="J545" s="18"/>
      <c r="M545" s="357"/>
    </row>
    <row r="546" spans="2:13" ht="12.75" customHeight="1" x14ac:dyDescent="0.2">
      <c r="B546" s="466"/>
      <c r="C546" s="467"/>
      <c r="D546" s="468"/>
      <c r="E546" s="124" t="s">
        <v>141</v>
      </c>
      <c r="F546" s="125"/>
      <c r="G546" s="134"/>
      <c r="H546" s="128">
        <v>61.202539010000002</v>
      </c>
      <c r="J546" s="18"/>
      <c r="M546" s="357"/>
    </row>
    <row r="547" spans="2:13" ht="12.75" customHeight="1" x14ac:dyDescent="0.2">
      <c r="B547" s="466"/>
      <c r="C547" s="467"/>
      <c r="D547" s="468"/>
      <c r="E547" s="124" t="s">
        <v>141</v>
      </c>
      <c r="F547" s="125"/>
      <c r="G547" s="134"/>
      <c r="H547" s="128">
        <v>56.483684929999995</v>
      </c>
      <c r="J547" s="18"/>
      <c r="M547" s="357"/>
    </row>
    <row r="548" spans="2:13" ht="12.75" customHeight="1" x14ac:dyDescent="0.2">
      <c r="B548" s="466"/>
      <c r="C548" s="467"/>
      <c r="D548" s="468"/>
      <c r="E548" s="124" t="s">
        <v>142</v>
      </c>
      <c r="F548" s="125"/>
      <c r="G548" s="134"/>
      <c r="H548" s="128">
        <v>64.503409290000008</v>
      </c>
      <c r="J548" s="18"/>
      <c r="M548" s="357"/>
    </row>
    <row r="549" spans="2:13" ht="12.75" customHeight="1" x14ac:dyDescent="0.2">
      <c r="B549" s="466"/>
      <c r="C549" s="467"/>
      <c r="D549" s="468"/>
      <c r="E549" s="124" t="s">
        <v>142</v>
      </c>
      <c r="F549" s="125"/>
      <c r="G549" s="134"/>
      <c r="H549" s="128">
        <v>57.84225429</v>
      </c>
      <c r="J549" s="18"/>
      <c r="M549" s="357"/>
    </row>
    <row r="550" spans="2:13" ht="12.75" customHeight="1" x14ac:dyDescent="0.2">
      <c r="B550" s="466"/>
      <c r="C550" s="467"/>
      <c r="D550" s="468"/>
      <c r="E550" s="124" t="s">
        <v>142</v>
      </c>
      <c r="F550" s="125"/>
      <c r="G550" s="134"/>
      <c r="H550" s="128">
        <v>64.503409290000008</v>
      </c>
      <c r="J550" s="18"/>
      <c r="M550" s="357"/>
    </row>
    <row r="551" spans="2:13" ht="12.75" customHeight="1" x14ac:dyDescent="0.2">
      <c r="B551" s="466"/>
      <c r="C551" s="467"/>
      <c r="D551" s="468"/>
      <c r="E551" s="124" t="s">
        <v>143</v>
      </c>
      <c r="F551" s="125"/>
      <c r="G551" s="134"/>
      <c r="H551" s="128">
        <v>57.84225429</v>
      </c>
      <c r="J551" s="18"/>
      <c r="M551" s="357"/>
    </row>
    <row r="552" spans="2:13" ht="12.75" customHeight="1" x14ac:dyDescent="0.2">
      <c r="B552" s="466"/>
      <c r="C552" s="467"/>
      <c r="D552" s="468"/>
      <c r="E552" s="124" t="s">
        <v>143</v>
      </c>
      <c r="F552" s="125"/>
      <c r="G552" s="134"/>
      <c r="H552" s="128">
        <v>57.84225429</v>
      </c>
      <c r="J552" s="18"/>
      <c r="M552" s="357"/>
    </row>
    <row r="553" spans="2:13" ht="12.75" customHeight="1" x14ac:dyDescent="0.2">
      <c r="B553" s="466"/>
      <c r="C553" s="467"/>
      <c r="D553" s="468"/>
      <c r="E553" s="124" t="s">
        <v>143</v>
      </c>
      <c r="F553" s="125"/>
      <c r="G553" s="134"/>
      <c r="H553" s="128">
        <v>57.84225429</v>
      </c>
      <c r="J553" s="18"/>
      <c r="M553" s="357"/>
    </row>
    <row r="554" spans="2:13" ht="12.75" customHeight="1" x14ac:dyDescent="0.2">
      <c r="B554" s="466"/>
      <c r="C554" s="467"/>
      <c r="D554" s="468"/>
      <c r="E554" s="124" t="s">
        <v>143</v>
      </c>
      <c r="F554" s="125"/>
      <c r="G554" s="134"/>
      <c r="H554" s="128">
        <v>56.483684929999995</v>
      </c>
      <c r="J554" s="18"/>
      <c r="M554" s="357"/>
    </row>
    <row r="555" spans="2:13" ht="12.75" customHeight="1" x14ac:dyDescent="0.2">
      <c r="B555" s="466"/>
      <c r="C555" s="467"/>
      <c r="D555" s="468"/>
      <c r="E555" s="124" t="s">
        <v>143</v>
      </c>
      <c r="F555" s="125"/>
      <c r="G555" s="134"/>
      <c r="H555" s="128">
        <v>57.84225429</v>
      </c>
      <c r="J555" s="18"/>
      <c r="M555" s="357"/>
    </row>
    <row r="556" spans="2:13" ht="12.75" customHeight="1" x14ac:dyDescent="0.2">
      <c r="B556" s="466"/>
      <c r="C556" s="467"/>
      <c r="D556" s="468"/>
      <c r="E556" s="124" t="s">
        <v>143</v>
      </c>
      <c r="F556" s="125"/>
      <c r="G556" s="134"/>
      <c r="H556" s="128">
        <v>56.483684929999995</v>
      </c>
      <c r="J556" s="18"/>
      <c r="M556" s="357"/>
    </row>
    <row r="557" spans="2:13" ht="12.75" customHeight="1" x14ac:dyDescent="0.2">
      <c r="B557" s="466"/>
      <c r="C557" s="467"/>
      <c r="D557" s="468"/>
      <c r="E557" s="124" t="s">
        <v>143</v>
      </c>
      <c r="F557" s="125"/>
      <c r="G557" s="134"/>
      <c r="H557" s="128">
        <v>57.84225429</v>
      </c>
      <c r="J557" s="18"/>
      <c r="M557" s="357"/>
    </row>
    <row r="558" spans="2:13" ht="12.75" customHeight="1" x14ac:dyDescent="0.2">
      <c r="B558" s="466"/>
      <c r="C558" s="467"/>
      <c r="D558" s="468"/>
      <c r="E558" s="124" t="s">
        <v>143</v>
      </c>
      <c r="F558" s="125"/>
      <c r="G558" s="134"/>
      <c r="H558" s="128">
        <v>59.484114150000003</v>
      </c>
      <c r="J558" s="18"/>
      <c r="M558" s="357"/>
    </row>
    <row r="559" spans="2:13" ht="12.75" customHeight="1" x14ac:dyDescent="0.2">
      <c r="B559" s="466"/>
      <c r="C559" s="467"/>
      <c r="D559" s="468"/>
      <c r="E559" s="124" t="s">
        <v>143</v>
      </c>
      <c r="F559" s="125"/>
      <c r="G559" s="134"/>
      <c r="H559" s="128">
        <v>56.483684929999995</v>
      </c>
      <c r="J559" s="18"/>
      <c r="M559" s="357"/>
    </row>
    <row r="560" spans="2:13" ht="12.75" customHeight="1" x14ac:dyDescent="0.2">
      <c r="B560" s="466"/>
      <c r="C560" s="467"/>
      <c r="D560" s="468"/>
      <c r="E560" s="124" t="s">
        <v>143</v>
      </c>
      <c r="F560" s="125"/>
      <c r="G560" s="134"/>
      <c r="H560" s="128">
        <v>57.84225429</v>
      </c>
      <c r="J560" s="18"/>
      <c r="M560" s="357"/>
    </row>
    <row r="561" spans="2:13" ht="12.75" customHeight="1" x14ac:dyDescent="0.2">
      <c r="B561" s="466"/>
      <c r="C561" s="467"/>
      <c r="D561" s="468"/>
      <c r="E561" s="124" t="s">
        <v>143</v>
      </c>
      <c r="F561" s="125"/>
      <c r="G561" s="134"/>
      <c r="H561" s="128">
        <v>57.84225429</v>
      </c>
      <c r="J561" s="18"/>
      <c r="M561" s="357"/>
    </row>
    <row r="562" spans="2:13" ht="12.75" customHeight="1" x14ac:dyDescent="0.2">
      <c r="B562" s="466"/>
      <c r="C562" s="467"/>
      <c r="D562" s="468"/>
      <c r="E562" s="124" t="s">
        <v>144</v>
      </c>
      <c r="F562" s="125"/>
      <c r="G562" s="134"/>
      <c r="H562" s="128">
        <v>66.424731399999999</v>
      </c>
      <c r="J562" s="18"/>
      <c r="M562" s="357"/>
    </row>
    <row r="563" spans="2:13" ht="12.75" customHeight="1" x14ac:dyDescent="0.2">
      <c r="B563" s="466"/>
      <c r="C563" s="467"/>
      <c r="D563" s="468"/>
      <c r="E563" s="124" t="s">
        <v>145</v>
      </c>
      <c r="F563" s="125"/>
      <c r="G563" s="134"/>
      <c r="H563" s="128">
        <v>65.122667010000001</v>
      </c>
      <c r="J563" s="18"/>
      <c r="M563" s="357"/>
    </row>
    <row r="564" spans="2:13" ht="12.75" customHeight="1" x14ac:dyDescent="0.2">
      <c r="B564" s="466"/>
      <c r="C564" s="467"/>
      <c r="D564" s="468"/>
      <c r="E564" s="124" t="s">
        <v>145</v>
      </c>
      <c r="F564" s="125"/>
      <c r="G564" s="134"/>
      <c r="H564" s="128">
        <v>68.674517359999996</v>
      </c>
      <c r="J564" s="18"/>
      <c r="M564" s="357"/>
    </row>
    <row r="565" spans="2:13" ht="12.75" customHeight="1" x14ac:dyDescent="0.2">
      <c r="B565" s="466"/>
      <c r="C565" s="467"/>
      <c r="D565" s="468"/>
      <c r="E565" s="124" t="s">
        <v>145</v>
      </c>
      <c r="F565" s="125"/>
      <c r="G565" s="134"/>
      <c r="H565" s="128">
        <v>65.222660900000008</v>
      </c>
      <c r="J565" s="18"/>
      <c r="M565" s="357"/>
    </row>
    <row r="566" spans="2:13" ht="12.75" customHeight="1" x14ac:dyDescent="0.2">
      <c r="B566" s="466"/>
      <c r="C566" s="467"/>
      <c r="D566" s="468"/>
      <c r="E566" s="124" t="s">
        <v>145</v>
      </c>
      <c r="F566" s="125"/>
      <c r="G566" s="134"/>
      <c r="H566" s="128">
        <v>65.122667010000001</v>
      </c>
      <c r="J566" s="18"/>
      <c r="M566" s="357"/>
    </row>
    <row r="567" spans="2:13" ht="12.75" customHeight="1" x14ac:dyDescent="0.2">
      <c r="B567" s="466"/>
      <c r="C567" s="467"/>
      <c r="D567" s="468"/>
      <c r="E567" s="124" t="s">
        <v>145</v>
      </c>
      <c r="F567" s="125"/>
      <c r="G567" s="134"/>
      <c r="H567" s="128">
        <v>68.674517359999996</v>
      </c>
      <c r="J567" s="18"/>
      <c r="M567" s="357"/>
    </row>
    <row r="568" spans="2:13" ht="12.75" customHeight="1" x14ac:dyDescent="0.2">
      <c r="B568" s="466"/>
      <c r="C568" s="467"/>
      <c r="D568" s="468"/>
      <c r="E568" s="124" t="s">
        <v>145</v>
      </c>
      <c r="F568" s="125"/>
      <c r="G568" s="134"/>
      <c r="H568" s="128">
        <v>68.674517359999996</v>
      </c>
      <c r="J568" s="18"/>
      <c r="M568" s="357"/>
    </row>
    <row r="569" spans="2:13" ht="12.75" customHeight="1" x14ac:dyDescent="0.2">
      <c r="B569" s="466"/>
      <c r="C569" s="467"/>
      <c r="D569" s="468"/>
      <c r="E569" s="124" t="s">
        <v>145</v>
      </c>
      <c r="F569" s="125"/>
      <c r="G569" s="134"/>
      <c r="H569" s="128">
        <v>68.582639360000002</v>
      </c>
      <c r="J569" s="18"/>
      <c r="M569" s="357"/>
    </row>
    <row r="570" spans="2:13" ht="12.75" customHeight="1" x14ac:dyDescent="0.2">
      <c r="B570" s="466"/>
      <c r="C570" s="467"/>
      <c r="D570" s="468"/>
      <c r="E570" s="124" t="s">
        <v>145</v>
      </c>
      <c r="F570" s="125"/>
      <c r="G570" s="134"/>
      <c r="H570" s="128">
        <v>60.903169859999998</v>
      </c>
      <c r="J570" s="18"/>
      <c r="M570" s="357"/>
    </row>
    <row r="571" spans="2:13" ht="12.75" customHeight="1" x14ac:dyDescent="0.2">
      <c r="B571" s="466"/>
      <c r="C571" s="467"/>
      <c r="D571" s="468"/>
      <c r="E571" s="124" t="s">
        <v>145</v>
      </c>
      <c r="F571" s="125"/>
      <c r="G571" s="134"/>
      <c r="H571" s="128">
        <v>68.674517359999996</v>
      </c>
      <c r="J571" s="18"/>
      <c r="M571" s="357"/>
    </row>
    <row r="572" spans="2:13" ht="12.75" customHeight="1" x14ac:dyDescent="0.2">
      <c r="B572" s="466"/>
      <c r="C572" s="467"/>
      <c r="D572" s="468"/>
      <c r="E572" s="124" t="s">
        <v>145</v>
      </c>
      <c r="F572" s="125"/>
      <c r="G572" s="134"/>
      <c r="H572" s="128">
        <v>68.674517359999996</v>
      </c>
      <c r="J572" s="18"/>
      <c r="M572" s="357"/>
    </row>
    <row r="573" spans="2:13" ht="12.75" customHeight="1" x14ac:dyDescent="0.2">
      <c r="B573" s="466"/>
      <c r="C573" s="467"/>
      <c r="D573" s="468"/>
      <c r="E573" s="124" t="s">
        <v>145</v>
      </c>
      <c r="F573" s="125"/>
      <c r="G573" s="134"/>
      <c r="H573" s="128">
        <v>72.101566759999997</v>
      </c>
      <c r="J573" s="18"/>
      <c r="M573" s="357"/>
    </row>
    <row r="574" spans="2:13" ht="12.75" customHeight="1" x14ac:dyDescent="0.2">
      <c r="B574" s="466"/>
      <c r="C574" s="467"/>
      <c r="D574" s="468"/>
      <c r="E574" s="124" t="s">
        <v>145</v>
      </c>
      <c r="F574" s="125"/>
      <c r="G574" s="134"/>
      <c r="H574" s="128">
        <v>68.674517359999996</v>
      </c>
      <c r="J574" s="18"/>
      <c r="M574" s="357"/>
    </row>
    <row r="575" spans="2:13" ht="12.75" customHeight="1" x14ac:dyDescent="0.2">
      <c r="B575" s="466"/>
      <c r="C575" s="467"/>
      <c r="D575" s="468"/>
      <c r="E575" s="124" t="s">
        <v>145</v>
      </c>
      <c r="F575" s="125"/>
      <c r="G575" s="134"/>
      <c r="H575" s="128">
        <v>67.198497290000006</v>
      </c>
      <c r="J575" s="18"/>
      <c r="M575" s="357"/>
    </row>
    <row r="576" spans="2:13" ht="12.75" customHeight="1" x14ac:dyDescent="0.2">
      <c r="B576" s="466"/>
      <c r="C576" s="467"/>
      <c r="D576" s="468"/>
      <c r="E576" s="124" t="s">
        <v>145</v>
      </c>
      <c r="F576" s="125"/>
      <c r="G576" s="134"/>
      <c r="H576" s="128">
        <v>70.180244650000006</v>
      </c>
      <c r="J576" s="18"/>
      <c r="M576" s="357"/>
    </row>
    <row r="577" spans="2:13" ht="12.75" customHeight="1" x14ac:dyDescent="0.2">
      <c r="B577" s="466"/>
      <c r="C577" s="467"/>
      <c r="D577" s="468"/>
      <c r="E577" s="124" t="s">
        <v>145</v>
      </c>
      <c r="F577" s="125"/>
      <c r="G577" s="134"/>
      <c r="H577" s="128">
        <v>71.538814009999996</v>
      </c>
      <c r="J577" s="18"/>
      <c r="M577" s="357"/>
    </row>
    <row r="578" spans="2:13" ht="12.75" customHeight="1" x14ac:dyDescent="0.2">
      <c r="B578" s="466"/>
      <c r="C578" s="467"/>
      <c r="D578" s="468"/>
      <c r="E578" s="124" t="s">
        <v>145</v>
      </c>
      <c r="F578" s="125"/>
      <c r="G578" s="134"/>
      <c r="H578" s="128">
        <v>68.674517359999996</v>
      </c>
      <c r="J578" s="18"/>
      <c r="M578" s="357"/>
    </row>
    <row r="579" spans="2:13" ht="12.75" customHeight="1" x14ac:dyDescent="0.2">
      <c r="B579" s="466"/>
      <c r="C579" s="467"/>
      <c r="D579" s="468"/>
      <c r="E579" s="124" t="s">
        <v>145</v>
      </c>
      <c r="F579" s="125"/>
      <c r="G579" s="134"/>
      <c r="H579" s="128">
        <v>65.122667010000001</v>
      </c>
      <c r="J579" s="18"/>
      <c r="M579" s="357"/>
    </row>
    <row r="580" spans="2:13" ht="12.75" customHeight="1" x14ac:dyDescent="0.2">
      <c r="B580" s="466"/>
      <c r="C580" s="467"/>
      <c r="D580" s="468"/>
      <c r="E580" s="124" t="s">
        <v>145</v>
      </c>
      <c r="F580" s="125"/>
      <c r="G580" s="134"/>
      <c r="H580" s="128">
        <v>68.674517359999996</v>
      </c>
      <c r="J580" s="18"/>
      <c r="M580" s="357"/>
    </row>
    <row r="581" spans="2:13" ht="12.75" customHeight="1" x14ac:dyDescent="0.2">
      <c r="B581" s="466"/>
      <c r="C581" s="467"/>
      <c r="D581" s="468"/>
      <c r="E581" s="124" t="s">
        <v>145</v>
      </c>
      <c r="F581" s="125"/>
      <c r="G581" s="134"/>
      <c r="H581" s="128">
        <v>68.674517359999996</v>
      </c>
      <c r="J581" s="18"/>
      <c r="M581" s="357"/>
    </row>
    <row r="582" spans="2:13" ht="12.75" customHeight="1" x14ac:dyDescent="0.2">
      <c r="B582" s="466"/>
      <c r="C582" s="467"/>
      <c r="D582" s="468"/>
      <c r="E582" s="124" t="s">
        <v>145</v>
      </c>
      <c r="F582" s="125"/>
      <c r="G582" s="134"/>
      <c r="H582" s="128">
        <v>68.674517359999996</v>
      </c>
      <c r="J582" s="18"/>
      <c r="M582" s="357"/>
    </row>
    <row r="583" spans="2:13" ht="12.75" customHeight="1" x14ac:dyDescent="0.2">
      <c r="B583" s="466"/>
      <c r="C583" s="467"/>
      <c r="D583" s="468"/>
      <c r="E583" s="124" t="s">
        <v>145</v>
      </c>
      <c r="F583" s="125"/>
      <c r="G583" s="134"/>
      <c r="H583" s="128">
        <v>65.122667010000001</v>
      </c>
      <c r="J583" s="18"/>
      <c r="M583" s="357"/>
    </row>
    <row r="584" spans="2:13" ht="12.75" customHeight="1" x14ac:dyDescent="0.2">
      <c r="B584" s="466"/>
      <c r="C584" s="467"/>
      <c r="D584" s="468"/>
      <c r="E584" s="124" t="s">
        <v>146</v>
      </c>
      <c r="F584" s="125"/>
      <c r="G584" s="134"/>
      <c r="H584" s="128">
        <v>71.538814009999996</v>
      </c>
      <c r="J584" s="18"/>
      <c r="M584" s="357"/>
    </row>
    <row r="585" spans="2:13" ht="12.75" customHeight="1" x14ac:dyDescent="0.2">
      <c r="B585" s="466"/>
      <c r="C585" s="467"/>
      <c r="D585" s="468"/>
      <c r="E585" s="124" t="s">
        <v>146</v>
      </c>
      <c r="F585" s="125"/>
      <c r="G585" s="134"/>
      <c r="H585" s="128">
        <v>70.503961469999993</v>
      </c>
      <c r="J585" s="18"/>
      <c r="M585" s="357"/>
    </row>
    <row r="586" spans="2:13" ht="12.75" customHeight="1" x14ac:dyDescent="0.2">
      <c r="B586" s="466"/>
      <c r="C586" s="467"/>
      <c r="D586" s="468"/>
      <c r="E586" s="124" t="s">
        <v>146</v>
      </c>
      <c r="F586" s="125"/>
      <c r="G586" s="134"/>
      <c r="H586" s="128">
        <v>70.503961469999993</v>
      </c>
      <c r="J586" s="18"/>
      <c r="M586" s="357"/>
    </row>
    <row r="587" spans="2:13" ht="12.75" customHeight="1" x14ac:dyDescent="0.2">
      <c r="B587" s="466"/>
      <c r="C587" s="467"/>
      <c r="D587" s="468"/>
      <c r="E587" s="124" t="s">
        <v>146</v>
      </c>
      <c r="F587" s="125"/>
      <c r="G587" s="134"/>
      <c r="H587" s="128">
        <v>73.460136120000001</v>
      </c>
      <c r="J587" s="18"/>
      <c r="M587" s="357"/>
    </row>
    <row r="588" spans="2:13" ht="12.75" customHeight="1" x14ac:dyDescent="0.2">
      <c r="B588" s="466"/>
      <c r="C588" s="467"/>
      <c r="D588" s="468"/>
      <c r="E588" s="124" t="s">
        <v>146</v>
      </c>
      <c r="F588" s="125"/>
      <c r="G588" s="134"/>
      <c r="H588" s="128">
        <v>62.145207290000002</v>
      </c>
      <c r="J588" s="18"/>
      <c r="M588" s="357"/>
    </row>
    <row r="589" spans="2:13" ht="12.75" customHeight="1" x14ac:dyDescent="0.2">
      <c r="B589" s="466"/>
      <c r="C589" s="467"/>
      <c r="D589" s="468"/>
      <c r="E589" s="124" t="s">
        <v>146</v>
      </c>
      <c r="F589" s="125"/>
      <c r="G589" s="134"/>
      <c r="H589" s="128">
        <v>70.180244650000006</v>
      </c>
      <c r="J589" s="18"/>
      <c r="M589" s="357"/>
    </row>
    <row r="590" spans="2:13" ht="12.75" customHeight="1" x14ac:dyDescent="0.2">
      <c r="B590" s="466"/>
      <c r="C590" s="467"/>
      <c r="D590" s="468"/>
      <c r="E590" s="124" t="s">
        <v>146</v>
      </c>
      <c r="F590" s="125"/>
      <c r="G590" s="134"/>
      <c r="H590" s="128">
        <v>72.910552550000006</v>
      </c>
      <c r="J590" s="18"/>
      <c r="M590" s="357"/>
    </row>
    <row r="591" spans="2:13" ht="12.75" customHeight="1" x14ac:dyDescent="0.2">
      <c r="B591" s="466"/>
      <c r="C591" s="467"/>
      <c r="D591" s="468"/>
      <c r="E591" s="124" t="s">
        <v>146</v>
      </c>
      <c r="F591" s="125"/>
      <c r="G591" s="134"/>
      <c r="H591" s="128">
        <v>70.503961469999993</v>
      </c>
      <c r="J591" s="18"/>
      <c r="M591" s="357"/>
    </row>
    <row r="592" spans="2:13" ht="12.75" customHeight="1" x14ac:dyDescent="0.2">
      <c r="B592" s="466"/>
      <c r="C592" s="467"/>
      <c r="D592" s="468"/>
      <c r="E592" s="124" t="s">
        <v>146</v>
      </c>
      <c r="F592" s="125"/>
      <c r="G592" s="134"/>
      <c r="H592" s="128">
        <v>72.101566759999997</v>
      </c>
      <c r="J592" s="18"/>
      <c r="M592" s="357"/>
    </row>
    <row r="593" spans="2:13" ht="12.75" customHeight="1" x14ac:dyDescent="0.2">
      <c r="B593" s="466"/>
      <c r="C593" s="467"/>
      <c r="D593" s="468"/>
      <c r="E593" s="124" t="s">
        <v>146</v>
      </c>
      <c r="F593" s="125"/>
      <c r="G593" s="134"/>
      <c r="H593" s="128">
        <v>68.046224969999997</v>
      </c>
      <c r="J593" s="18"/>
      <c r="M593" s="357"/>
    </row>
    <row r="594" spans="2:13" ht="12.75" customHeight="1" x14ac:dyDescent="0.2">
      <c r="B594" s="466"/>
      <c r="C594" s="467"/>
      <c r="D594" s="468"/>
      <c r="E594" s="124" t="s">
        <v>146</v>
      </c>
      <c r="F594" s="125"/>
      <c r="G594" s="134"/>
      <c r="H594" s="128">
        <v>66.581230260000012</v>
      </c>
      <c r="J594" s="18"/>
      <c r="M594" s="357"/>
    </row>
    <row r="595" spans="2:13" ht="12.75" customHeight="1" x14ac:dyDescent="0.2">
      <c r="B595" s="466"/>
      <c r="C595" s="467"/>
      <c r="D595" s="468"/>
      <c r="E595" s="124" t="s">
        <v>146</v>
      </c>
      <c r="F595" s="125"/>
      <c r="G595" s="134"/>
      <c r="H595" s="128">
        <v>62.967362259999994</v>
      </c>
      <c r="J595" s="18"/>
      <c r="M595" s="357"/>
    </row>
    <row r="596" spans="2:13" ht="12.75" customHeight="1" x14ac:dyDescent="0.2">
      <c r="B596" s="466"/>
      <c r="C596" s="467"/>
      <c r="D596" s="468"/>
      <c r="E596" s="124" t="s">
        <v>146</v>
      </c>
      <c r="F596" s="125"/>
      <c r="G596" s="134"/>
      <c r="H596" s="128">
        <v>69.954377899999997</v>
      </c>
      <c r="J596" s="18"/>
      <c r="M596" s="357"/>
    </row>
    <row r="597" spans="2:13" ht="12.75" customHeight="1" x14ac:dyDescent="0.2">
      <c r="B597" s="466"/>
      <c r="C597" s="467"/>
      <c r="D597" s="468"/>
      <c r="E597" s="124" t="s">
        <v>146</v>
      </c>
      <c r="F597" s="125"/>
      <c r="G597" s="134"/>
      <c r="H597" s="128">
        <v>70.850954050000013</v>
      </c>
      <c r="J597" s="18"/>
      <c r="M597" s="357"/>
    </row>
    <row r="598" spans="2:13" ht="12.75" customHeight="1" x14ac:dyDescent="0.2">
      <c r="B598" s="466"/>
      <c r="C598" s="467"/>
      <c r="D598" s="468"/>
      <c r="E598" s="124" t="s">
        <v>146</v>
      </c>
      <c r="F598" s="125"/>
      <c r="G598" s="134"/>
      <c r="H598" s="128">
        <v>71.694547220000004</v>
      </c>
      <c r="J598" s="18"/>
      <c r="M598" s="357"/>
    </row>
    <row r="599" spans="2:13" ht="12.75" customHeight="1" x14ac:dyDescent="0.2">
      <c r="B599" s="466"/>
      <c r="C599" s="467"/>
      <c r="D599" s="468"/>
      <c r="E599" s="124" t="s">
        <v>146</v>
      </c>
      <c r="F599" s="125"/>
      <c r="G599" s="134"/>
      <c r="H599" s="128">
        <v>67.025766649999994</v>
      </c>
      <c r="J599" s="18"/>
      <c r="M599" s="357"/>
    </row>
    <row r="600" spans="2:13" ht="12.75" customHeight="1" x14ac:dyDescent="0.2">
      <c r="B600" s="466"/>
      <c r="C600" s="467"/>
      <c r="D600" s="468"/>
      <c r="E600" s="124" t="s">
        <v>146</v>
      </c>
      <c r="F600" s="125"/>
      <c r="G600" s="134"/>
      <c r="H600" s="128">
        <v>68.020652260000006</v>
      </c>
      <c r="J600" s="18"/>
      <c r="M600" s="357"/>
    </row>
    <row r="601" spans="2:13" ht="12.75" customHeight="1" x14ac:dyDescent="0.2">
      <c r="B601" s="466"/>
      <c r="C601" s="467"/>
      <c r="D601" s="468"/>
      <c r="E601" s="124" t="s">
        <v>146</v>
      </c>
      <c r="F601" s="125"/>
      <c r="G601" s="134"/>
      <c r="H601" s="128">
        <v>73.460136120000001</v>
      </c>
      <c r="J601" s="18"/>
      <c r="M601" s="357"/>
    </row>
    <row r="602" spans="2:13" ht="12.75" customHeight="1" x14ac:dyDescent="0.2">
      <c r="B602" s="466"/>
      <c r="C602" s="467"/>
      <c r="D602" s="468"/>
      <c r="E602" s="124" t="s">
        <v>146</v>
      </c>
      <c r="F602" s="125"/>
      <c r="G602" s="134"/>
      <c r="H602" s="128">
        <v>73.460136120000001</v>
      </c>
      <c r="J602" s="18"/>
      <c r="M602" s="357"/>
    </row>
    <row r="603" spans="2:13" ht="12.75" customHeight="1" x14ac:dyDescent="0.2">
      <c r="B603" s="466"/>
      <c r="C603" s="467"/>
      <c r="D603" s="468"/>
      <c r="E603" s="124" t="s">
        <v>146</v>
      </c>
      <c r="F603" s="125"/>
      <c r="G603" s="134"/>
      <c r="H603" s="128">
        <v>72.101566759999997</v>
      </c>
      <c r="J603" s="18"/>
      <c r="M603" s="357"/>
    </row>
    <row r="604" spans="2:13" ht="12.75" customHeight="1" x14ac:dyDescent="0.2">
      <c r="B604" s="466"/>
      <c r="C604" s="467"/>
      <c r="D604" s="468"/>
      <c r="E604" s="124" t="s">
        <v>146</v>
      </c>
      <c r="F604" s="125"/>
      <c r="G604" s="134"/>
      <c r="H604" s="128">
        <v>70.180244650000006</v>
      </c>
      <c r="J604" s="18"/>
      <c r="M604" s="357"/>
    </row>
    <row r="605" spans="2:13" ht="12.75" customHeight="1" x14ac:dyDescent="0.2">
      <c r="B605" s="466"/>
      <c r="C605" s="467"/>
      <c r="D605" s="468"/>
      <c r="E605" s="124" t="s">
        <v>146</v>
      </c>
      <c r="F605" s="125"/>
      <c r="G605" s="134"/>
      <c r="H605" s="128">
        <v>70.180244650000006</v>
      </c>
      <c r="J605" s="18"/>
      <c r="M605" s="357"/>
    </row>
    <row r="606" spans="2:13" ht="12.75" customHeight="1" x14ac:dyDescent="0.2">
      <c r="B606" s="466"/>
      <c r="C606" s="467"/>
      <c r="D606" s="468"/>
      <c r="E606" s="124" t="s">
        <v>146</v>
      </c>
      <c r="F606" s="125"/>
      <c r="G606" s="134"/>
      <c r="H606" s="128">
        <v>70.180244650000006</v>
      </c>
      <c r="J606" s="18"/>
      <c r="M606" s="357"/>
    </row>
    <row r="607" spans="2:13" ht="12.75" customHeight="1" x14ac:dyDescent="0.2">
      <c r="B607" s="466"/>
      <c r="C607" s="467"/>
      <c r="D607" s="468"/>
      <c r="E607" s="124" t="s">
        <v>146</v>
      </c>
      <c r="F607" s="125"/>
      <c r="G607" s="134"/>
      <c r="H607" s="128">
        <v>73.460136120000001</v>
      </c>
      <c r="J607" s="18"/>
      <c r="M607" s="357"/>
    </row>
    <row r="608" spans="2:13" ht="12.75" customHeight="1" x14ac:dyDescent="0.2">
      <c r="B608" s="466"/>
      <c r="C608" s="467"/>
      <c r="D608" s="468"/>
      <c r="E608" s="124" t="s">
        <v>146</v>
      </c>
      <c r="F608" s="125"/>
      <c r="G608" s="134"/>
      <c r="H608" s="128">
        <v>73.460136120000001</v>
      </c>
      <c r="J608" s="18"/>
      <c r="M608" s="357"/>
    </row>
    <row r="609" spans="2:13" ht="12.75" customHeight="1" x14ac:dyDescent="0.2">
      <c r="B609" s="466"/>
      <c r="C609" s="467"/>
      <c r="D609" s="468"/>
      <c r="E609" s="124" t="s">
        <v>146</v>
      </c>
      <c r="F609" s="125"/>
      <c r="G609" s="134"/>
      <c r="H609" s="128">
        <v>72.101566759999997</v>
      </c>
      <c r="J609" s="18"/>
      <c r="M609" s="357"/>
    </row>
    <row r="610" spans="2:13" ht="12.75" customHeight="1" x14ac:dyDescent="0.2">
      <c r="B610" s="466"/>
      <c r="C610" s="467"/>
      <c r="D610" s="468"/>
      <c r="E610" s="124" t="s">
        <v>146</v>
      </c>
      <c r="F610" s="125"/>
      <c r="G610" s="134"/>
      <c r="H610" s="128">
        <v>73.460136120000001</v>
      </c>
      <c r="J610" s="18"/>
      <c r="M610" s="357"/>
    </row>
    <row r="611" spans="2:13" ht="12.75" customHeight="1" x14ac:dyDescent="0.2">
      <c r="B611" s="466"/>
      <c r="C611" s="467"/>
      <c r="D611" s="468"/>
      <c r="E611" s="124" t="s">
        <v>146</v>
      </c>
      <c r="F611" s="125"/>
      <c r="G611" s="134"/>
      <c r="H611" s="128">
        <v>71.950121190000004</v>
      </c>
      <c r="J611" s="18"/>
      <c r="M611" s="357"/>
    </row>
    <row r="612" spans="2:13" ht="12.75" customHeight="1" x14ac:dyDescent="0.2">
      <c r="B612" s="466"/>
      <c r="C612" s="467"/>
      <c r="D612" s="468"/>
      <c r="E612" s="124" t="s">
        <v>146</v>
      </c>
      <c r="F612" s="125"/>
      <c r="G612" s="134"/>
      <c r="H612" s="128">
        <v>73.460136120000001</v>
      </c>
      <c r="J612" s="18"/>
      <c r="M612" s="357"/>
    </row>
    <row r="613" spans="2:13" ht="12.75" customHeight="1" x14ac:dyDescent="0.2">
      <c r="B613" s="466"/>
      <c r="C613" s="467"/>
      <c r="D613" s="468"/>
      <c r="E613" s="124" t="s">
        <v>146</v>
      </c>
      <c r="F613" s="125"/>
      <c r="G613" s="134"/>
      <c r="H613" s="128">
        <v>71.002399620000006</v>
      </c>
      <c r="J613" s="18"/>
      <c r="M613" s="357"/>
    </row>
    <row r="614" spans="2:13" ht="12.75" customHeight="1" x14ac:dyDescent="0.2">
      <c r="B614" s="466"/>
      <c r="C614" s="467"/>
      <c r="D614" s="468"/>
      <c r="E614" s="124" t="s">
        <v>146</v>
      </c>
      <c r="F614" s="125"/>
      <c r="G614" s="134"/>
      <c r="H614" s="128">
        <v>72.910552550000006</v>
      </c>
      <c r="J614" s="18"/>
      <c r="M614" s="357"/>
    </row>
    <row r="615" spans="2:13" ht="12.75" customHeight="1" x14ac:dyDescent="0.2">
      <c r="B615" s="466"/>
      <c r="C615" s="467"/>
      <c r="D615" s="468"/>
      <c r="E615" s="124" t="s">
        <v>146</v>
      </c>
      <c r="F615" s="125"/>
      <c r="G615" s="134"/>
      <c r="H615" s="128">
        <v>71.002399620000006</v>
      </c>
      <c r="J615" s="18"/>
      <c r="M615" s="357"/>
    </row>
    <row r="616" spans="2:13" ht="12.75" customHeight="1" x14ac:dyDescent="0.2">
      <c r="B616" s="466"/>
      <c r="C616" s="467"/>
      <c r="D616" s="468"/>
      <c r="E616" s="124" t="s">
        <v>146</v>
      </c>
      <c r="F616" s="125"/>
      <c r="G616" s="134"/>
      <c r="H616" s="128">
        <v>71.538814009999996</v>
      </c>
      <c r="J616" s="18"/>
      <c r="M616" s="357"/>
    </row>
    <row r="617" spans="2:13" ht="12.75" customHeight="1" x14ac:dyDescent="0.2">
      <c r="B617" s="466"/>
      <c r="C617" s="467"/>
      <c r="D617" s="468"/>
      <c r="E617" s="124" t="s">
        <v>146</v>
      </c>
      <c r="F617" s="125"/>
      <c r="G617" s="134"/>
      <c r="H617" s="128">
        <v>71.694547220000004</v>
      </c>
      <c r="J617" s="18"/>
      <c r="M617" s="357"/>
    </row>
    <row r="618" spans="2:13" ht="12.75" customHeight="1" x14ac:dyDescent="0.2">
      <c r="B618" s="466"/>
      <c r="C618" s="467"/>
      <c r="D618" s="468"/>
      <c r="E618" s="124" t="s">
        <v>146</v>
      </c>
      <c r="F618" s="125"/>
      <c r="G618" s="134"/>
      <c r="H618" s="128">
        <v>73.460136120000001</v>
      </c>
      <c r="J618" s="18"/>
      <c r="M618" s="357"/>
    </row>
    <row r="619" spans="2:13" ht="12.75" customHeight="1" x14ac:dyDescent="0.2">
      <c r="B619" s="466"/>
      <c r="C619" s="467"/>
      <c r="D619" s="468"/>
      <c r="E619" s="124" t="s">
        <v>146</v>
      </c>
      <c r="F619" s="125"/>
      <c r="G619" s="134"/>
      <c r="H619" s="128">
        <v>71.538814009999996</v>
      </c>
      <c r="J619" s="18"/>
      <c r="M619" s="357"/>
    </row>
    <row r="620" spans="2:13" ht="12.75" customHeight="1" x14ac:dyDescent="0.2">
      <c r="B620" s="466"/>
      <c r="C620" s="467"/>
      <c r="D620" s="468"/>
      <c r="E620" s="124" t="s">
        <v>146</v>
      </c>
      <c r="F620" s="125"/>
      <c r="G620" s="134"/>
      <c r="H620" s="128">
        <v>70.180244650000006</v>
      </c>
      <c r="J620" s="18"/>
      <c r="M620" s="357"/>
    </row>
    <row r="621" spans="2:13" ht="12.75" customHeight="1" x14ac:dyDescent="0.2">
      <c r="B621" s="466"/>
      <c r="C621" s="467"/>
      <c r="D621" s="468"/>
      <c r="E621" s="124" t="s">
        <v>146</v>
      </c>
      <c r="F621" s="125"/>
      <c r="G621" s="134"/>
      <c r="H621" s="128">
        <v>71.538814009999996</v>
      </c>
      <c r="J621" s="18"/>
      <c r="M621" s="357"/>
    </row>
    <row r="622" spans="2:13" ht="12.75" customHeight="1" x14ac:dyDescent="0.2">
      <c r="B622" s="466"/>
      <c r="C622" s="467"/>
      <c r="D622" s="468"/>
      <c r="E622" s="124" t="s">
        <v>146</v>
      </c>
      <c r="F622" s="125"/>
      <c r="G622" s="134"/>
      <c r="H622" s="128">
        <v>71.551983190000001</v>
      </c>
      <c r="J622" s="18"/>
      <c r="M622" s="357"/>
    </row>
    <row r="623" spans="2:13" ht="12.75" customHeight="1" x14ac:dyDescent="0.2">
      <c r="B623" s="466"/>
      <c r="C623" s="467"/>
      <c r="D623" s="468"/>
      <c r="E623" s="124" t="s">
        <v>146</v>
      </c>
      <c r="F623" s="125"/>
      <c r="G623" s="134"/>
      <c r="H623" s="128">
        <v>71.400537619999994</v>
      </c>
      <c r="J623" s="18"/>
      <c r="M623" s="357"/>
    </row>
    <row r="624" spans="2:13" ht="12.75" customHeight="1" x14ac:dyDescent="0.2">
      <c r="B624" s="466"/>
      <c r="C624" s="467"/>
      <c r="D624" s="468"/>
      <c r="E624" s="124" t="s">
        <v>147</v>
      </c>
      <c r="F624" s="125"/>
      <c r="G624" s="134"/>
      <c r="H624" s="128">
        <v>68.670229720000009</v>
      </c>
      <c r="J624" s="18"/>
      <c r="M624" s="357"/>
    </row>
    <row r="625" spans="2:13" ht="12.75" customHeight="1" x14ac:dyDescent="0.2">
      <c r="B625" s="466"/>
      <c r="C625" s="467"/>
      <c r="D625" s="468"/>
      <c r="E625" s="124" t="s">
        <v>148</v>
      </c>
      <c r="F625" s="125"/>
      <c r="G625" s="134"/>
      <c r="H625" s="128">
        <v>72.36096898000001</v>
      </c>
      <c r="J625" s="18"/>
      <c r="M625" s="357"/>
    </row>
    <row r="626" spans="2:13" ht="12.75" customHeight="1" x14ac:dyDescent="0.2">
      <c r="B626" s="466"/>
      <c r="C626" s="467"/>
      <c r="D626" s="468"/>
      <c r="E626" s="124" t="s">
        <v>149</v>
      </c>
      <c r="F626" s="125"/>
      <c r="G626" s="134"/>
      <c r="H626" s="128">
        <v>57.589589789999998</v>
      </c>
      <c r="J626" s="18"/>
      <c r="M626" s="357"/>
    </row>
    <row r="627" spans="2:13" ht="12.75" customHeight="1" x14ac:dyDescent="0.2">
      <c r="B627" s="466"/>
      <c r="C627" s="467"/>
      <c r="D627" s="468"/>
      <c r="E627" s="124" t="s">
        <v>149</v>
      </c>
      <c r="F627" s="125"/>
      <c r="G627" s="134"/>
      <c r="H627" s="128">
        <v>57.589589789999998</v>
      </c>
      <c r="J627" s="18"/>
      <c r="M627" s="357"/>
    </row>
    <row r="628" spans="2:13" ht="12.75" customHeight="1" x14ac:dyDescent="0.2">
      <c r="B628" s="466"/>
      <c r="C628" s="467"/>
      <c r="D628" s="468"/>
      <c r="E628" s="124" t="s">
        <v>150</v>
      </c>
      <c r="F628" s="125"/>
      <c r="G628" s="134"/>
      <c r="H628" s="128">
        <v>57.589589789999998</v>
      </c>
      <c r="J628" s="18"/>
      <c r="M628" s="357"/>
    </row>
    <row r="629" spans="2:13" ht="12.75" customHeight="1" x14ac:dyDescent="0.2">
      <c r="B629" s="466"/>
      <c r="C629" s="467"/>
      <c r="D629" s="468"/>
      <c r="E629" s="124" t="s">
        <v>150</v>
      </c>
      <c r="F629" s="125"/>
      <c r="G629" s="134"/>
      <c r="H629" s="128">
        <v>57.589589789999998</v>
      </c>
      <c r="J629" s="18"/>
      <c r="M629" s="357"/>
    </row>
    <row r="630" spans="2:13" ht="12.75" customHeight="1" x14ac:dyDescent="0.2">
      <c r="B630" s="466"/>
      <c r="C630" s="467"/>
      <c r="D630" s="468"/>
      <c r="E630" s="124" t="s">
        <v>150</v>
      </c>
      <c r="F630" s="125"/>
      <c r="G630" s="134"/>
      <c r="H630" s="128">
        <v>55.964727359999998</v>
      </c>
      <c r="J630" s="18"/>
      <c r="M630" s="357"/>
    </row>
    <row r="631" spans="2:13" ht="12.75" customHeight="1" x14ac:dyDescent="0.2">
      <c r="B631" s="466"/>
      <c r="C631" s="467"/>
      <c r="D631" s="468"/>
      <c r="E631" s="124" t="s">
        <v>150</v>
      </c>
      <c r="F631" s="125"/>
      <c r="G631" s="134"/>
      <c r="H631" s="128">
        <v>54.314292219999999</v>
      </c>
      <c r="J631" s="18"/>
      <c r="M631" s="357"/>
    </row>
    <row r="632" spans="2:13" ht="12.75" customHeight="1" x14ac:dyDescent="0.2">
      <c r="B632" s="466"/>
      <c r="C632" s="467"/>
      <c r="D632" s="468"/>
      <c r="E632" s="124" t="s">
        <v>151</v>
      </c>
      <c r="F632" s="125"/>
      <c r="G632" s="134"/>
      <c r="H632" s="128">
        <v>58.610507499999997</v>
      </c>
      <c r="J632" s="18"/>
      <c r="M632" s="357"/>
    </row>
    <row r="633" spans="2:13" ht="12.75" customHeight="1" x14ac:dyDescent="0.2">
      <c r="B633" s="466"/>
      <c r="C633" s="467"/>
      <c r="D633" s="468"/>
      <c r="E633" s="124" t="s">
        <v>151</v>
      </c>
      <c r="F633" s="125"/>
      <c r="G633" s="134"/>
      <c r="H633" s="128">
        <v>57.589589789999998</v>
      </c>
      <c r="J633" s="18"/>
      <c r="M633" s="357"/>
    </row>
    <row r="634" spans="2:13" ht="12.75" customHeight="1" x14ac:dyDescent="0.2">
      <c r="B634" s="466"/>
      <c r="C634" s="467"/>
      <c r="D634" s="468"/>
      <c r="E634" s="124" t="s">
        <v>151</v>
      </c>
      <c r="F634" s="125"/>
      <c r="G634" s="134"/>
      <c r="H634" s="128">
        <v>58.610507499999997</v>
      </c>
      <c r="J634" s="18"/>
      <c r="M634" s="357"/>
    </row>
    <row r="635" spans="2:13" ht="12.75" customHeight="1" x14ac:dyDescent="0.2">
      <c r="B635" s="466"/>
      <c r="C635" s="467"/>
      <c r="D635" s="468"/>
      <c r="E635" s="124" t="s">
        <v>152</v>
      </c>
      <c r="F635" s="125"/>
      <c r="G635" s="134"/>
      <c r="H635" s="128">
        <v>73.250041760000002</v>
      </c>
      <c r="J635" s="18"/>
      <c r="M635" s="357"/>
    </row>
    <row r="636" spans="2:13" ht="12.75" customHeight="1" x14ac:dyDescent="0.2">
      <c r="B636" s="466"/>
      <c r="C636" s="467"/>
      <c r="D636" s="468"/>
      <c r="E636" s="124" t="s">
        <v>152</v>
      </c>
      <c r="F636" s="125"/>
      <c r="G636" s="134"/>
      <c r="H636" s="128">
        <v>73.250041760000002</v>
      </c>
      <c r="J636" s="18"/>
      <c r="M636" s="357"/>
    </row>
    <row r="637" spans="2:13" ht="12.75" customHeight="1" x14ac:dyDescent="0.2">
      <c r="B637" s="466"/>
      <c r="C637" s="467"/>
      <c r="D637" s="468"/>
      <c r="E637" s="124" t="s">
        <v>152</v>
      </c>
      <c r="F637" s="125"/>
      <c r="G637" s="134"/>
      <c r="H637" s="128">
        <v>68.674517359999996</v>
      </c>
      <c r="J637" s="18"/>
      <c r="M637" s="357"/>
    </row>
    <row r="638" spans="2:13" ht="12.75" customHeight="1" x14ac:dyDescent="0.2">
      <c r="B638" s="466"/>
      <c r="C638" s="467"/>
      <c r="D638" s="468"/>
      <c r="E638" s="124" t="s">
        <v>152</v>
      </c>
      <c r="F638" s="125"/>
      <c r="G638" s="134"/>
      <c r="H638" s="128">
        <v>67.198497290000006</v>
      </c>
      <c r="J638" s="18"/>
      <c r="M638" s="357"/>
    </row>
    <row r="639" spans="2:13" ht="12.75" customHeight="1" x14ac:dyDescent="0.2">
      <c r="B639" s="466"/>
      <c r="C639" s="467"/>
      <c r="D639" s="468"/>
      <c r="E639" s="124" t="s">
        <v>152</v>
      </c>
      <c r="F639" s="125"/>
      <c r="G639" s="134"/>
      <c r="H639" s="128">
        <v>67.03893583</v>
      </c>
      <c r="J639" s="18"/>
      <c r="M639" s="357"/>
    </row>
    <row r="640" spans="2:13" ht="12.75" customHeight="1" x14ac:dyDescent="0.2">
      <c r="B640" s="466"/>
      <c r="C640" s="467"/>
      <c r="D640" s="468"/>
      <c r="E640" s="124" t="s">
        <v>152</v>
      </c>
      <c r="F640" s="125"/>
      <c r="G640" s="134"/>
      <c r="H640" s="128">
        <v>69.954377899999997</v>
      </c>
      <c r="J640" s="18"/>
      <c r="M640" s="357"/>
    </row>
    <row r="641" spans="2:13" ht="12.75" customHeight="1" x14ac:dyDescent="0.2">
      <c r="B641" s="466"/>
      <c r="C641" s="467"/>
      <c r="D641" s="468"/>
      <c r="E641" s="124" t="s">
        <v>152</v>
      </c>
      <c r="F641" s="125"/>
      <c r="G641" s="134"/>
      <c r="H641" s="128">
        <v>70.595839470000001</v>
      </c>
      <c r="J641" s="18"/>
      <c r="M641" s="357"/>
    </row>
    <row r="642" spans="2:13" ht="12.75" customHeight="1" x14ac:dyDescent="0.2">
      <c r="B642" s="466"/>
      <c r="C642" s="467"/>
      <c r="D642" s="468"/>
      <c r="E642" s="124" t="s">
        <v>152</v>
      </c>
      <c r="F642" s="125"/>
      <c r="G642" s="134"/>
      <c r="H642" s="128">
        <v>69.496672329999996</v>
      </c>
      <c r="J642" s="18"/>
      <c r="M642" s="357"/>
    </row>
    <row r="643" spans="2:13" ht="12.75" customHeight="1" x14ac:dyDescent="0.2">
      <c r="B643" s="466"/>
      <c r="C643" s="467"/>
      <c r="D643" s="468"/>
      <c r="E643" s="124" t="s">
        <v>152</v>
      </c>
      <c r="F643" s="125"/>
      <c r="G643" s="134"/>
      <c r="H643" s="128">
        <v>66.489352260000004</v>
      </c>
      <c r="J643" s="18"/>
      <c r="M643" s="357"/>
    </row>
    <row r="644" spans="2:13" ht="12.75" customHeight="1" x14ac:dyDescent="0.2">
      <c r="B644" s="466"/>
      <c r="C644" s="467"/>
      <c r="D644" s="468"/>
      <c r="E644" s="124" t="s">
        <v>152</v>
      </c>
      <c r="F644" s="125"/>
      <c r="G644" s="134"/>
      <c r="H644" s="128">
        <v>72.101566759999997</v>
      </c>
      <c r="J644" s="18"/>
      <c r="M644" s="357"/>
    </row>
    <row r="645" spans="2:13" ht="12.75" customHeight="1" x14ac:dyDescent="0.2">
      <c r="B645" s="466"/>
      <c r="C645" s="467"/>
      <c r="D645" s="468"/>
      <c r="E645" s="124" t="s">
        <v>152</v>
      </c>
      <c r="F645" s="125"/>
      <c r="G645" s="134"/>
      <c r="H645" s="128">
        <v>72.101566759999997</v>
      </c>
      <c r="J645" s="18"/>
      <c r="M645" s="357"/>
    </row>
    <row r="646" spans="2:13" ht="12.75" customHeight="1" x14ac:dyDescent="0.2">
      <c r="B646" s="466"/>
      <c r="C646" s="467"/>
      <c r="D646" s="468"/>
      <c r="E646" s="124" t="s">
        <v>152</v>
      </c>
      <c r="F646" s="125"/>
      <c r="G646" s="134"/>
      <c r="H646" s="128">
        <v>70.595839470000001</v>
      </c>
      <c r="J646" s="18"/>
      <c r="M646" s="357"/>
    </row>
    <row r="647" spans="2:13" ht="12.75" customHeight="1" x14ac:dyDescent="0.2">
      <c r="B647" s="466"/>
      <c r="C647" s="467"/>
      <c r="D647" s="468"/>
      <c r="E647" s="124" t="s">
        <v>152</v>
      </c>
      <c r="F647" s="125"/>
      <c r="G647" s="134"/>
      <c r="H647" s="128">
        <v>68.674517359999996</v>
      </c>
      <c r="J647" s="18"/>
      <c r="M647" s="357"/>
    </row>
    <row r="648" spans="2:13" ht="12.75" customHeight="1" x14ac:dyDescent="0.2">
      <c r="B648" s="466"/>
      <c r="C648" s="467"/>
      <c r="D648" s="468"/>
      <c r="E648" s="124" t="s">
        <v>152</v>
      </c>
      <c r="F648" s="125"/>
      <c r="G648" s="134"/>
      <c r="H648" s="128">
        <v>68.674517359999996</v>
      </c>
      <c r="J648" s="18"/>
      <c r="M648" s="357"/>
    </row>
    <row r="649" spans="2:13" ht="12.75" customHeight="1" x14ac:dyDescent="0.2">
      <c r="B649" s="466"/>
      <c r="C649" s="467"/>
      <c r="D649" s="468"/>
      <c r="E649" s="124" t="s">
        <v>152</v>
      </c>
      <c r="F649" s="125"/>
      <c r="G649" s="134"/>
      <c r="H649" s="128">
        <v>68.674517359999996</v>
      </c>
      <c r="J649" s="18"/>
      <c r="M649" s="357"/>
    </row>
    <row r="650" spans="2:13" ht="12.75" customHeight="1" x14ac:dyDescent="0.2">
      <c r="B650" s="466"/>
      <c r="C650" s="467"/>
      <c r="D650" s="468"/>
      <c r="E650" s="124" t="s">
        <v>152</v>
      </c>
      <c r="F650" s="125"/>
      <c r="G650" s="134"/>
      <c r="H650" s="128">
        <v>68.674517359999996</v>
      </c>
      <c r="J650" s="18"/>
      <c r="M650" s="357"/>
    </row>
    <row r="651" spans="2:13" ht="12.75" customHeight="1" x14ac:dyDescent="0.2">
      <c r="B651" s="466"/>
      <c r="C651" s="467"/>
      <c r="D651" s="468"/>
      <c r="E651" s="124" t="s">
        <v>152</v>
      </c>
      <c r="F651" s="125"/>
      <c r="G651" s="134"/>
      <c r="H651" s="128">
        <v>72.826024790000005</v>
      </c>
      <c r="J651" s="18"/>
      <c r="M651" s="357"/>
    </row>
    <row r="652" spans="2:13" ht="12.75" customHeight="1" x14ac:dyDescent="0.2">
      <c r="B652" s="466"/>
      <c r="C652" s="467"/>
      <c r="D652" s="468"/>
      <c r="E652" s="124" t="s">
        <v>152</v>
      </c>
      <c r="F652" s="125"/>
      <c r="G652" s="134"/>
      <c r="H652" s="128">
        <v>70.59155183</v>
      </c>
      <c r="J652" s="18"/>
      <c r="M652" s="357"/>
    </row>
    <row r="653" spans="2:13" ht="12.75" customHeight="1" x14ac:dyDescent="0.2">
      <c r="B653" s="466"/>
      <c r="C653" s="467"/>
      <c r="D653" s="468"/>
      <c r="E653" s="124" t="s">
        <v>152</v>
      </c>
      <c r="F653" s="125"/>
      <c r="G653" s="134"/>
      <c r="H653" s="128">
        <v>70.595839470000001</v>
      </c>
      <c r="J653" s="18"/>
      <c r="M653" s="357"/>
    </row>
    <row r="654" spans="2:13" ht="12.75" customHeight="1" x14ac:dyDescent="0.2">
      <c r="B654" s="466"/>
      <c r="C654" s="467"/>
      <c r="D654" s="468"/>
      <c r="E654" s="124" t="s">
        <v>152</v>
      </c>
      <c r="F654" s="125"/>
      <c r="G654" s="134"/>
      <c r="H654" s="128">
        <v>67.198497290000006</v>
      </c>
      <c r="J654" s="18"/>
      <c r="M654" s="357"/>
    </row>
    <row r="655" spans="2:13" ht="12.75" customHeight="1" x14ac:dyDescent="0.2">
      <c r="B655" s="466"/>
      <c r="C655" s="467"/>
      <c r="D655" s="468"/>
      <c r="E655" s="124" t="s">
        <v>152</v>
      </c>
      <c r="F655" s="125"/>
      <c r="G655" s="134"/>
      <c r="H655" s="128">
        <v>68.674517359999996</v>
      </c>
      <c r="J655" s="18"/>
      <c r="M655" s="357"/>
    </row>
    <row r="656" spans="2:13" ht="12.75" customHeight="1" x14ac:dyDescent="0.2">
      <c r="B656" s="466"/>
      <c r="C656" s="467"/>
      <c r="D656" s="468"/>
      <c r="E656" s="124" t="s">
        <v>152</v>
      </c>
      <c r="F656" s="125"/>
      <c r="G656" s="134"/>
      <c r="H656" s="128">
        <v>65.122667010000001</v>
      </c>
      <c r="J656" s="18"/>
      <c r="M656" s="357"/>
    </row>
    <row r="657" spans="2:13" ht="12.75" customHeight="1" x14ac:dyDescent="0.2">
      <c r="B657" s="466"/>
      <c r="C657" s="467"/>
      <c r="D657" s="468"/>
      <c r="E657" s="124" t="s">
        <v>152</v>
      </c>
      <c r="F657" s="125"/>
      <c r="G657" s="134"/>
      <c r="H657" s="128">
        <v>66.494405549999996</v>
      </c>
      <c r="J657" s="18"/>
      <c r="M657" s="357"/>
    </row>
    <row r="658" spans="2:13" ht="12.75" customHeight="1" x14ac:dyDescent="0.2">
      <c r="B658" s="466"/>
      <c r="C658" s="467"/>
      <c r="D658" s="468"/>
      <c r="E658" s="124" t="s">
        <v>152</v>
      </c>
      <c r="F658" s="125"/>
      <c r="G658" s="134"/>
      <c r="H658" s="128">
        <v>68.674517359999996</v>
      </c>
      <c r="J658" s="18"/>
      <c r="M658" s="357"/>
    </row>
    <row r="659" spans="2:13" ht="12.75" customHeight="1" x14ac:dyDescent="0.2">
      <c r="B659" s="466"/>
      <c r="C659" s="467"/>
      <c r="D659" s="468"/>
      <c r="E659" s="124" t="s">
        <v>152</v>
      </c>
      <c r="F659" s="125"/>
      <c r="G659" s="134"/>
      <c r="H659" s="128">
        <v>70.046255900000006</v>
      </c>
      <c r="J659" s="18"/>
      <c r="M659" s="357"/>
    </row>
    <row r="660" spans="2:13" ht="12.75" customHeight="1" x14ac:dyDescent="0.2">
      <c r="B660" s="466"/>
      <c r="C660" s="467"/>
      <c r="D660" s="468"/>
      <c r="E660" s="124" t="s">
        <v>152</v>
      </c>
      <c r="F660" s="125"/>
      <c r="G660" s="134"/>
      <c r="H660" s="128">
        <v>72.101566759999997</v>
      </c>
      <c r="J660" s="18"/>
      <c r="M660" s="357"/>
    </row>
    <row r="661" spans="2:13" ht="12.75" customHeight="1" x14ac:dyDescent="0.2">
      <c r="B661" s="466"/>
      <c r="C661" s="467"/>
      <c r="D661" s="468"/>
      <c r="E661" s="124" t="s">
        <v>152</v>
      </c>
      <c r="F661" s="125"/>
      <c r="G661" s="134"/>
      <c r="H661" s="128">
        <v>68.674517359999996</v>
      </c>
      <c r="J661" s="18"/>
      <c r="M661" s="357"/>
    </row>
    <row r="662" spans="2:13" ht="12.75" customHeight="1" x14ac:dyDescent="0.2">
      <c r="B662" s="466"/>
      <c r="C662" s="467"/>
      <c r="D662" s="468"/>
      <c r="E662" s="124" t="s">
        <v>152</v>
      </c>
      <c r="F662" s="125"/>
      <c r="G662" s="134"/>
      <c r="H662" s="128">
        <v>74.747346899999997</v>
      </c>
      <c r="J662" s="18"/>
      <c r="M662" s="357"/>
    </row>
    <row r="663" spans="2:13" ht="12.75" customHeight="1" x14ac:dyDescent="0.2">
      <c r="B663" s="466"/>
      <c r="C663" s="467"/>
      <c r="D663" s="468"/>
      <c r="E663" s="124" t="s">
        <v>152</v>
      </c>
      <c r="F663" s="125"/>
      <c r="G663" s="134"/>
      <c r="H663" s="128">
        <v>73.124168900000001</v>
      </c>
      <c r="J663" s="18"/>
      <c r="M663" s="357"/>
    </row>
    <row r="664" spans="2:13" ht="12.75" customHeight="1" x14ac:dyDescent="0.2">
      <c r="B664" s="466"/>
      <c r="C664" s="467"/>
      <c r="D664" s="468"/>
      <c r="E664" s="124" t="s">
        <v>152</v>
      </c>
      <c r="F664" s="125"/>
      <c r="G664" s="134"/>
      <c r="H664" s="128">
        <v>71.551983190000001</v>
      </c>
      <c r="J664" s="18"/>
      <c r="M664" s="357"/>
    </row>
    <row r="665" spans="2:13" ht="12.75" customHeight="1" x14ac:dyDescent="0.2">
      <c r="B665" s="466"/>
      <c r="C665" s="467"/>
      <c r="D665" s="468"/>
      <c r="E665" s="124" t="s">
        <v>153</v>
      </c>
      <c r="F665" s="125"/>
      <c r="G665" s="134"/>
      <c r="H665" s="128">
        <v>74.747346899999997</v>
      </c>
      <c r="J665" s="18"/>
      <c r="M665" s="357"/>
    </row>
    <row r="666" spans="2:13" ht="12.75" customHeight="1" x14ac:dyDescent="0.2">
      <c r="B666" s="466"/>
      <c r="C666" s="467"/>
      <c r="D666" s="468"/>
      <c r="E666" s="124" t="s">
        <v>153</v>
      </c>
      <c r="F666" s="125"/>
      <c r="G666" s="134"/>
      <c r="H666" s="128">
        <v>74.747346899999997</v>
      </c>
      <c r="J666" s="18"/>
      <c r="M666" s="357"/>
    </row>
    <row r="667" spans="2:13" ht="12.75" customHeight="1" x14ac:dyDescent="0.2">
      <c r="B667" s="466"/>
      <c r="C667" s="467"/>
      <c r="D667" s="468"/>
      <c r="E667" s="124" t="s">
        <v>153</v>
      </c>
      <c r="F667" s="125"/>
      <c r="G667" s="134"/>
      <c r="H667" s="128">
        <v>76.105916260000001</v>
      </c>
      <c r="J667" s="18"/>
      <c r="M667" s="357"/>
    </row>
    <row r="668" spans="2:13" ht="12.75" customHeight="1" x14ac:dyDescent="0.2">
      <c r="B668" s="466"/>
      <c r="C668" s="467"/>
      <c r="D668" s="468"/>
      <c r="E668" s="124" t="s">
        <v>153</v>
      </c>
      <c r="F668" s="125"/>
      <c r="G668" s="134"/>
      <c r="H668" s="128">
        <v>71.328719649999996</v>
      </c>
      <c r="J668" s="18"/>
      <c r="M668" s="357"/>
    </row>
    <row r="669" spans="2:13" ht="12.75" customHeight="1" x14ac:dyDescent="0.2">
      <c r="B669" s="466"/>
      <c r="C669" s="467"/>
      <c r="D669" s="468"/>
      <c r="E669" s="124" t="s">
        <v>153</v>
      </c>
      <c r="F669" s="125"/>
      <c r="G669" s="134"/>
      <c r="H669" s="128">
        <v>74.197763329999987</v>
      </c>
      <c r="J669" s="18"/>
      <c r="M669" s="357"/>
    </row>
    <row r="670" spans="2:13" ht="12.75" customHeight="1" x14ac:dyDescent="0.2">
      <c r="B670" s="466"/>
      <c r="C670" s="467"/>
      <c r="D670" s="468"/>
      <c r="E670" s="124" t="s">
        <v>153</v>
      </c>
      <c r="F670" s="125"/>
      <c r="G670" s="134"/>
      <c r="H670" s="128">
        <v>74.747346899999997</v>
      </c>
      <c r="J670" s="18"/>
      <c r="M670" s="357"/>
    </row>
    <row r="671" spans="2:13" ht="12.75" customHeight="1" x14ac:dyDescent="0.2">
      <c r="B671" s="466"/>
      <c r="C671" s="467"/>
      <c r="D671" s="468"/>
      <c r="E671" s="124" t="s">
        <v>153</v>
      </c>
      <c r="F671" s="125"/>
      <c r="G671" s="134"/>
      <c r="H671" s="128">
        <v>74.747346899999997</v>
      </c>
      <c r="J671" s="18"/>
      <c r="M671" s="357"/>
    </row>
    <row r="672" spans="2:13" ht="12.75" customHeight="1" x14ac:dyDescent="0.2">
      <c r="B672" s="466"/>
      <c r="C672" s="467"/>
      <c r="D672" s="468"/>
      <c r="E672" s="124" t="s">
        <v>153</v>
      </c>
      <c r="F672" s="125"/>
      <c r="G672" s="134"/>
      <c r="H672" s="128">
        <v>71.765599539999997</v>
      </c>
      <c r="J672" s="18"/>
      <c r="M672" s="357"/>
    </row>
    <row r="673" spans="2:13" ht="12.75" customHeight="1" x14ac:dyDescent="0.2">
      <c r="B673" s="466"/>
      <c r="C673" s="467"/>
      <c r="D673" s="468"/>
      <c r="E673" s="124" t="s">
        <v>153</v>
      </c>
      <c r="F673" s="125"/>
      <c r="G673" s="134"/>
      <c r="H673" s="128">
        <v>74.747346899999997</v>
      </c>
      <c r="J673" s="18"/>
      <c r="M673" s="357"/>
    </row>
    <row r="674" spans="2:13" ht="12.75" customHeight="1" x14ac:dyDescent="0.2">
      <c r="B674" s="466"/>
      <c r="C674" s="467"/>
      <c r="D674" s="468"/>
      <c r="E674" s="124" t="s">
        <v>153</v>
      </c>
      <c r="F674" s="125"/>
      <c r="G674" s="134"/>
      <c r="H674" s="128">
        <v>74.197763329999987</v>
      </c>
      <c r="J674" s="18"/>
      <c r="M674" s="357"/>
    </row>
    <row r="675" spans="2:13" ht="12.75" customHeight="1" x14ac:dyDescent="0.2">
      <c r="B675" s="466"/>
      <c r="C675" s="467"/>
      <c r="D675" s="468"/>
      <c r="E675" s="124" t="s">
        <v>153</v>
      </c>
      <c r="F675" s="125"/>
      <c r="G675" s="134"/>
      <c r="H675" s="128">
        <v>74.747346899999997</v>
      </c>
      <c r="J675" s="18"/>
      <c r="M675" s="357"/>
    </row>
    <row r="676" spans="2:13" ht="12.75" customHeight="1" x14ac:dyDescent="0.2">
      <c r="B676" s="466"/>
      <c r="C676" s="467"/>
      <c r="D676" s="468"/>
      <c r="E676" s="124" t="s">
        <v>153</v>
      </c>
      <c r="F676" s="125"/>
      <c r="G676" s="134"/>
      <c r="H676" s="128">
        <v>74.197763329999987</v>
      </c>
      <c r="J676" s="18"/>
      <c r="M676" s="357"/>
    </row>
    <row r="677" spans="2:13" ht="12.75" customHeight="1" x14ac:dyDescent="0.2">
      <c r="B677" s="466"/>
      <c r="C677" s="467"/>
      <c r="D677" s="468"/>
      <c r="E677" s="124" t="s">
        <v>153</v>
      </c>
      <c r="F677" s="125"/>
      <c r="G677" s="134"/>
      <c r="H677" s="128">
        <v>74.747346899999997</v>
      </c>
      <c r="J677" s="18"/>
      <c r="M677" s="357"/>
    </row>
    <row r="678" spans="2:13" ht="12.75" customHeight="1" x14ac:dyDescent="0.2">
      <c r="B678" s="466"/>
      <c r="C678" s="467"/>
      <c r="D678" s="468"/>
      <c r="E678" s="124" t="s">
        <v>153</v>
      </c>
      <c r="F678" s="125"/>
      <c r="G678" s="134"/>
      <c r="H678" s="128">
        <v>74.747346899999997</v>
      </c>
      <c r="J678" s="18"/>
      <c r="M678" s="357"/>
    </row>
    <row r="679" spans="2:13" ht="12.75" customHeight="1" x14ac:dyDescent="0.2">
      <c r="B679" s="466"/>
      <c r="C679" s="467"/>
      <c r="D679" s="468"/>
      <c r="E679" s="124" t="s">
        <v>153</v>
      </c>
      <c r="F679" s="125"/>
      <c r="G679" s="134"/>
      <c r="H679" s="128">
        <v>74.747346899999997</v>
      </c>
      <c r="J679" s="18"/>
      <c r="M679" s="357"/>
    </row>
    <row r="680" spans="2:13" ht="12.75" customHeight="1" x14ac:dyDescent="0.2">
      <c r="B680" s="466"/>
      <c r="C680" s="467"/>
      <c r="D680" s="468"/>
      <c r="E680" s="124" t="s">
        <v>153</v>
      </c>
      <c r="F680" s="125"/>
      <c r="G680" s="134"/>
      <c r="H680" s="128">
        <v>74.747346899999997</v>
      </c>
      <c r="J680" s="18"/>
      <c r="M680" s="357"/>
    </row>
    <row r="681" spans="2:13" ht="12.75" customHeight="1" x14ac:dyDescent="0.2">
      <c r="B681" s="466"/>
      <c r="C681" s="467"/>
      <c r="D681" s="468"/>
      <c r="E681" s="124" t="s">
        <v>153</v>
      </c>
      <c r="F681" s="125"/>
      <c r="G681" s="134"/>
      <c r="H681" s="128">
        <v>74.747346899999997</v>
      </c>
      <c r="J681" s="18"/>
      <c r="M681" s="357"/>
    </row>
    <row r="682" spans="2:13" ht="12.75" customHeight="1" x14ac:dyDescent="0.2">
      <c r="B682" s="466"/>
      <c r="C682" s="467"/>
      <c r="D682" s="468"/>
      <c r="E682" s="124" t="s">
        <v>153</v>
      </c>
      <c r="F682" s="125"/>
      <c r="G682" s="134"/>
      <c r="H682" s="128">
        <v>74.747346899999997</v>
      </c>
      <c r="J682" s="18"/>
      <c r="M682" s="357"/>
    </row>
    <row r="683" spans="2:13" ht="12.75" customHeight="1" x14ac:dyDescent="0.2">
      <c r="B683" s="466"/>
      <c r="C683" s="467"/>
      <c r="D683" s="468"/>
      <c r="E683" s="124" t="s">
        <v>153</v>
      </c>
      <c r="F683" s="125"/>
      <c r="G683" s="134"/>
      <c r="H683" s="128">
        <v>74.747346899999997</v>
      </c>
      <c r="J683" s="18"/>
      <c r="M683" s="357"/>
    </row>
    <row r="684" spans="2:13" ht="12.75" customHeight="1" x14ac:dyDescent="0.2">
      <c r="B684" s="466"/>
      <c r="C684" s="467"/>
      <c r="D684" s="468"/>
      <c r="E684" s="124" t="s">
        <v>153</v>
      </c>
      <c r="F684" s="125"/>
      <c r="G684" s="134"/>
      <c r="H684" s="128">
        <v>71.328719649999996</v>
      </c>
      <c r="J684" s="18"/>
      <c r="M684" s="357"/>
    </row>
    <row r="685" spans="2:13" ht="12.75" customHeight="1" x14ac:dyDescent="0.2">
      <c r="B685" s="466"/>
      <c r="C685" s="467"/>
      <c r="D685" s="468"/>
      <c r="E685" s="124" t="s">
        <v>153</v>
      </c>
      <c r="F685" s="125"/>
      <c r="G685" s="134"/>
      <c r="H685" s="128">
        <v>74.747346899999997</v>
      </c>
      <c r="J685" s="18"/>
      <c r="M685" s="357"/>
    </row>
    <row r="686" spans="2:13" ht="12.75" customHeight="1" x14ac:dyDescent="0.2">
      <c r="B686" s="466"/>
      <c r="C686" s="467"/>
      <c r="D686" s="468"/>
      <c r="E686" s="124" t="s">
        <v>153</v>
      </c>
      <c r="F686" s="125"/>
      <c r="G686" s="134"/>
      <c r="H686" s="128">
        <v>72.826024790000005</v>
      </c>
      <c r="J686" s="18"/>
      <c r="M686" s="357"/>
    </row>
    <row r="687" spans="2:13" ht="12.75" customHeight="1" x14ac:dyDescent="0.2">
      <c r="B687" s="466"/>
      <c r="C687" s="467"/>
      <c r="D687" s="468"/>
      <c r="E687" s="124" t="s">
        <v>153</v>
      </c>
      <c r="F687" s="125"/>
      <c r="G687" s="134"/>
      <c r="H687" s="128">
        <v>69.844277430000005</v>
      </c>
      <c r="J687" s="18"/>
      <c r="M687" s="357"/>
    </row>
    <row r="688" spans="2:13" ht="12.75" customHeight="1" x14ac:dyDescent="0.2">
      <c r="B688" s="466"/>
      <c r="C688" s="467"/>
      <c r="D688" s="468"/>
      <c r="E688" s="124" t="s">
        <v>153</v>
      </c>
      <c r="F688" s="125"/>
      <c r="G688" s="134"/>
      <c r="H688" s="128">
        <v>74.197763329999987</v>
      </c>
      <c r="J688" s="18"/>
      <c r="M688" s="357"/>
    </row>
    <row r="689" spans="2:13" ht="12.75" customHeight="1" x14ac:dyDescent="0.2">
      <c r="B689" s="466"/>
      <c r="C689" s="467"/>
      <c r="D689" s="468"/>
      <c r="E689" s="124" t="s">
        <v>153</v>
      </c>
      <c r="F689" s="125"/>
      <c r="G689" s="134"/>
      <c r="H689" s="128">
        <v>72.826024790000005</v>
      </c>
      <c r="J689" s="18"/>
      <c r="M689" s="357"/>
    </row>
    <row r="690" spans="2:13" ht="12.75" customHeight="1" x14ac:dyDescent="0.2">
      <c r="B690" s="469"/>
      <c r="C690" s="470"/>
      <c r="D690" s="471"/>
      <c r="E690" s="126" t="s">
        <v>153</v>
      </c>
      <c r="F690" s="129"/>
      <c r="G690" s="135"/>
      <c r="H690" s="130">
        <v>72.826024790000005</v>
      </c>
      <c r="J690" s="18"/>
      <c r="M690" s="357"/>
    </row>
    <row r="691" spans="2:13" ht="12.75" customHeight="1" x14ac:dyDescent="0.2">
      <c r="B691" s="463"/>
      <c r="C691" s="464"/>
      <c r="D691" s="465"/>
      <c r="E691" s="136" t="s">
        <v>182</v>
      </c>
      <c r="F691" s="137"/>
      <c r="G691" s="138"/>
      <c r="H691" s="88">
        <f>AVERAGE(H162:H690)</f>
        <v>62.044591616937581</v>
      </c>
      <c r="J691" s="18"/>
      <c r="M691" s="357"/>
    </row>
    <row r="692" spans="2:13" ht="12.75" customHeight="1" x14ac:dyDescent="0.2">
      <c r="B692" s="466"/>
      <c r="C692" s="467"/>
      <c r="D692" s="468"/>
      <c r="E692" s="124"/>
      <c r="F692" s="125"/>
      <c r="G692" s="134"/>
      <c r="H692" s="128"/>
      <c r="J692" s="18"/>
      <c r="M692" s="357"/>
    </row>
    <row r="693" spans="2:13" ht="12.75" customHeight="1" x14ac:dyDescent="0.2">
      <c r="B693" s="466"/>
      <c r="C693" s="467"/>
      <c r="D693" s="468"/>
      <c r="E693" s="124" t="s">
        <v>154</v>
      </c>
      <c r="F693" s="125"/>
      <c r="G693" s="134"/>
      <c r="H693" s="128">
        <v>89.035796400000009</v>
      </c>
      <c r="J693" s="18"/>
      <c r="M693" s="357"/>
    </row>
    <row r="694" spans="2:13" ht="12.75" customHeight="1" x14ac:dyDescent="0.2">
      <c r="B694" s="466"/>
      <c r="C694" s="467"/>
      <c r="D694" s="468"/>
      <c r="E694" s="124" t="s">
        <v>154</v>
      </c>
      <c r="F694" s="125"/>
      <c r="G694" s="134"/>
      <c r="H694" s="128">
        <v>94.554498719999998</v>
      </c>
      <c r="J694" s="18"/>
      <c r="M694" s="357"/>
    </row>
    <row r="695" spans="2:13" ht="12.75" customHeight="1" x14ac:dyDescent="0.2">
      <c r="B695" s="466"/>
      <c r="C695" s="467"/>
      <c r="D695" s="468"/>
      <c r="E695" s="124" t="s">
        <v>154</v>
      </c>
      <c r="F695" s="125"/>
      <c r="G695" s="134"/>
      <c r="H695" s="128">
        <v>103.347639</v>
      </c>
      <c r="J695" s="18"/>
      <c r="M695" s="357"/>
    </row>
    <row r="696" spans="2:13" ht="12.75" customHeight="1" x14ac:dyDescent="0.2">
      <c r="B696" s="466"/>
      <c r="C696" s="467"/>
      <c r="D696" s="468"/>
      <c r="E696" s="124" t="s">
        <v>155</v>
      </c>
      <c r="F696" s="125"/>
      <c r="G696" s="134"/>
      <c r="H696" s="128">
        <v>72.278107919999997</v>
      </c>
      <c r="J696" s="18"/>
      <c r="M696" s="357"/>
    </row>
    <row r="697" spans="2:13" ht="12.75" customHeight="1" x14ac:dyDescent="0.2">
      <c r="B697" s="466"/>
      <c r="C697" s="467"/>
      <c r="D697" s="468"/>
      <c r="E697" s="124" t="s">
        <v>155</v>
      </c>
      <c r="F697" s="125"/>
      <c r="G697" s="134"/>
      <c r="H697" s="128">
        <v>89.035796400000009</v>
      </c>
      <c r="J697" s="18"/>
      <c r="M697" s="357"/>
    </row>
    <row r="698" spans="2:13" ht="12.75" customHeight="1" x14ac:dyDescent="0.2">
      <c r="B698" s="466"/>
      <c r="C698" s="467"/>
      <c r="D698" s="468"/>
      <c r="E698" s="124" t="s">
        <v>155</v>
      </c>
      <c r="F698" s="125"/>
      <c r="G698" s="134"/>
      <c r="H698" s="128">
        <v>98.103995999999995</v>
      </c>
      <c r="J698" s="18"/>
      <c r="M698" s="357"/>
    </row>
    <row r="699" spans="2:13" ht="12.75" customHeight="1" x14ac:dyDescent="0.2">
      <c r="B699" s="466"/>
      <c r="C699" s="467"/>
      <c r="D699" s="468"/>
      <c r="E699" s="124" t="s">
        <v>155</v>
      </c>
      <c r="F699" s="125"/>
      <c r="G699" s="134"/>
      <c r="H699" s="128">
        <v>97.437500400000005</v>
      </c>
      <c r="J699" s="18"/>
      <c r="M699" s="357"/>
    </row>
    <row r="700" spans="2:13" ht="12.75" customHeight="1" x14ac:dyDescent="0.2">
      <c r="B700" s="466"/>
      <c r="C700" s="467"/>
      <c r="D700" s="468"/>
      <c r="E700" s="124" t="s">
        <v>155</v>
      </c>
      <c r="F700" s="125"/>
      <c r="G700" s="134"/>
      <c r="H700" s="128">
        <v>101.54557740000001</v>
      </c>
      <c r="J700" s="18"/>
      <c r="M700" s="357"/>
    </row>
    <row r="701" spans="2:13" ht="12.75" customHeight="1" x14ac:dyDescent="0.2">
      <c r="B701" s="466"/>
      <c r="C701" s="467"/>
      <c r="D701" s="468"/>
      <c r="E701" s="124" t="s">
        <v>155</v>
      </c>
      <c r="F701" s="125"/>
      <c r="G701" s="134"/>
      <c r="H701" s="128">
        <v>105.62767740000001</v>
      </c>
      <c r="J701" s="18"/>
      <c r="M701" s="357"/>
    </row>
    <row r="702" spans="2:13" ht="12.75" customHeight="1" x14ac:dyDescent="0.2">
      <c r="B702" s="466"/>
      <c r="C702" s="467"/>
      <c r="D702" s="468"/>
      <c r="E702" s="124" t="s">
        <v>156</v>
      </c>
      <c r="F702" s="125"/>
      <c r="G702" s="134"/>
      <c r="H702" s="128">
        <v>101.40455940000001</v>
      </c>
      <c r="J702" s="18"/>
      <c r="M702" s="357"/>
    </row>
    <row r="703" spans="2:13" ht="12.75" customHeight="1" x14ac:dyDescent="0.2">
      <c r="B703" s="466"/>
      <c r="C703" s="467"/>
      <c r="D703" s="468"/>
      <c r="E703" s="124" t="s">
        <v>155</v>
      </c>
      <c r="F703" s="125"/>
      <c r="G703" s="134"/>
      <c r="H703" s="128">
        <v>100.219266</v>
      </c>
      <c r="J703" s="18"/>
      <c r="M703" s="357"/>
    </row>
    <row r="704" spans="2:13" ht="12.75" customHeight="1" x14ac:dyDescent="0.2">
      <c r="B704" s="466"/>
      <c r="C704" s="467"/>
      <c r="D704" s="468"/>
      <c r="E704" s="124" t="s">
        <v>157</v>
      </c>
      <c r="F704" s="125"/>
      <c r="G704" s="134"/>
      <c r="H704" s="128">
        <v>88.506904679999991</v>
      </c>
      <c r="J704" s="18"/>
      <c r="M704" s="357"/>
    </row>
    <row r="705" spans="2:13" ht="12.75" customHeight="1" x14ac:dyDescent="0.2">
      <c r="B705" s="466"/>
      <c r="C705" s="467"/>
      <c r="D705" s="468"/>
      <c r="E705" s="124" t="s">
        <v>157</v>
      </c>
      <c r="F705" s="125"/>
      <c r="G705" s="134"/>
      <c r="H705" s="128">
        <v>87.666437400000007</v>
      </c>
      <c r="J705" s="18"/>
      <c r="M705" s="357"/>
    </row>
    <row r="706" spans="2:13" ht="12.75" customHeight="1" x14ac:dyDescent="0.2">
      <c r="B706" s="466"/>
      <c r="C706" s="467"/>
      <c r="D706" s="468"/>
      <c r="E706" s="124" t="s">
        <v>157</v>
      </c>
      <c r="F706" s="125"/>
      <c r="G706" s="134"/>
      <c r="H706" s="128">
        <v>100.3988784</v>
      </c>
      <c r="J706" s="18"/>
      <c r="M706" s="357"/>
    </row>
    <row r="707" spans="2:13" ht="12.75" customHeight="1" x14ac:dyDescent="0.2">
      <c r="B707" s="466"/>
      <c r="C707" s="467"/>
      <c r="D707" s="468"/>
      <c r="E707" s="124" t="s">
        <v>157</v>
      </c>
      <c r="F707" s="125"/>
      <c r="G707" s="134"/>
      <c r="H707" s="128">
        <v>108.27733140000001</v>
      </c>
      <c r="J707" s="18"/>
      <c r="M707" s="357"/>
    </row>
    <row r="708" spans="2:13" ht="12.75" customHeight="1" x14ac:dyDescent="0.2">
      <c r="B708" s="466"/>
      <c r="C708" s="467"/>
      <c r="D708" s="468"/>
      <c r="E708" s="124" t="s">
        <v>158</v>
      </c>
      <c r="F708" s="125"/>
      <c r="G708" s="134"/>
      <c r="H708" s="128">
        <v>90.482195759999996</v>
      </c>
      <c r="J708" s="18"/>
      <c r="M708" s="357"/>
    </row>
    <row r="709" spans="2:13" ht="12.75" customHeight="1" x14ac:dyDescent="0.2">
      <c r="B709" s="466"/>
      <c r="C709" s="467"/>
      <c r="D709" s="468"/>
      <c r="E709" s="124" t="s">
        <v>158</v>
      </c>
      <c r="F709" s="125"/>
      <c r="G709" s="134"/>
      <c r="H709" s="128">
        <v>84.837319440000002</v>
      </c>
      <c r="J709" s="18"/>
      <c r="M709" s="357"/>
    </row>
    <row r="710" spans="2:13" ht="12.75" customHeight="1" x14ac:dyDescent="0.2">
      <c r="B710" s="466"/>
      <c r="C710" s="467"/>
      <c r="D710" s="468"/>
      <c r="E710" s="124" t="s">
        <v>158</v>
      </c>
      <c r="F710" s="125"/>
      <c r="G710" s="134"/>
      <c r="H710" s="128">
        <v>97.437500400000005</v>
      </c>
      <c r="J710" s="18"/>
      <c r="M710" s="357"/>
    </row>
    <row r="711" spans="2:13" ht="12.75" customHeight="1" x14ac:dyDescent="0.2">
      <c r="B711" s="466"/>
      <c r="C711" s="467"/>
      <c r="D711" s="468"/>
      <c r="E711" s="124" t="s">
        <v>158</v>
      </c>
      <c r="F711" s="125"/>
      <c r="G711" s="134"/>
      <c r="H711" s="128">
        <v>87.850503000000003</v>
      </c>
      <c r="J711" s="18"/>
      <c r="M711" s="357"/>
    </row>
    <row r="712" spans="2:13" ht="12.75" customHeight="1" x14ac:dyDescent="0.2">
      <c r="B712" s="469"/>
      <c r="C712" s="470"/>
      <c r="D712" s="471"/>
      <c r="E712" s="126" t="s">
        <v>159</v>
      </c>
      <c r="F712" s="129"/>
      <c r="G712" s="135"/>
      <c r="H712" s="130">
        <v>90.015173549999986</v>
      </c>
      <c r="J712" s="18"/>
      <c r="M712" s="357"/>
    </row>
    <row r="713" spans="2:13" ht="12.75" customHeight="1" x14ac:dyDescent="0.2">
      <c r="B713" s="463"/>
      <c r="C713" s="464"/>
      <c r="D713" s="465"/>
      <c r="E713" s="136" t="s">
        <v>179</v>
      </c>
      <c r="F713" s="137"/>
      <c r="G713" s="138"/>
      <c r="H713" s="88">
        <f>AVERAGE(H693:H712)</f>
        <v>94.40313295350002</v>
      </c>
      <c r="J713" s="18"/>
      <c r="M713" s="357"/>
    </row>
    <row r="714" spans="2:13" ht="12.75" customHeight="1" x14ac:dyDescent="0.2">
      <c r="B714" s="466"/>
      <c r="C714" s="467"/>
      <c r="D714" s="468"/>
      <c r="E714" s="124"/>
      <c r="F714" s="125"/>
      <c r="G714" s="134"/>
      <c r="H714" s="128"/>
      <c r="J714" s="18"/>
      <c r="M714" s="357"/>
    </row>
    <row r="715" spans="2:13" ht="12.75" customHeight="1" x14ac:dyDescent="0.2">
      <c r="B715" s="466"/>
      <c r="C715" s="467"/>
      <c r="D715" s="468"/>
      <c r="E715" s="124" t="s">
        <v>160</v>
      </c>
      <c r="F715" s="125"/>
      <c r="G715" s="134"/>
      <c r="H715" s="128">
        <v>81.066868870000008</v>
      </c>
      <c r="J715" s="18"/>
      <c r="M715" s="357"/>
    </row>
    <row r="716" spans="2:13" ht="12.75" customHeight="1" x14ac:dyDescent="0.2">
      <c r="B716" s="466"/>
      <c r="C716" s="467"/>
      <c r="D716" s="468"/>
      <c r="E716" s="124" t="s">
        <v>160</v>
      </c>
      <c r="F716" s="125"/>
      <c r="G716" s="134"/>
      <c r="H716" s="128">
        <v>67.514863869999999</v>
      </c>
      <c r="J716" s="18"/>
      <c r="M716" s="357"/>
    </row>
    <row r="717" spans="2:13" ht="12.75" customHeight="1" x14ac:dyDescent="0.2">
      <c r="B717" s="466"/>
      <c r="C717" s="467"/>
      <c r="D717" s="468"/>
      <c r="E717" s="124" t="s">
        <v>160</v>
      </c>
      <c r="F717" s="125"/>
      <c r="G717" s="134"/>
      <c r="H717" s="128">
        <v>71.389971650000007</v>
      </c>
      <c r="J717" s="18"/>
      <c r="M717" s="357"/>
    </row>
    <row r="718" spans="2:13" ht="12.75" customHeight="1" x14ac:dyDescent="0.2">
      <c r="B718" s="466"/>
      <c r="C718" s="467"/>
      <c r="D718" s="468"/>
      <c r="E718" s="124" t="s">
        <v>160</v>
      </c>
      <c r="F718" s="125"/>
      <c r="G718" s="134"/>
      <c r="H718" s="128">
        <v>78.153264359999994</v>
      </c>
      <c r="J718" s="18"/>
      <c r="M718" s="357"/>
    </row>
    <row r="719" spans="2:13" ht="12.75" customHeight="1" x14ac:dyDescent="0.2">
      <c r="B719" s="466"/>
      <c r="C719" s="467"/>
      <c r="D719" s="468"/>
      <c r="E719" s="124" t="s">
        <v>160</v>
      </c>
      <c r="F719" s="125"/>
      <c r="G719" s="134"/>
      <c r="H719" s="128">
        <v>57.84225429</v>
      </c>
      <c r="J719" s="18"/>
      <c r="M719" s="357"/>
    </row>
    <row r="720" spans="2:13" ht="12.75" customHeight="1" x14ac:dyDescent="0.2">
      <c r="B720" s="466"/>
      <c r="C720" s="467"/>
      <c r="D720" s="468"/>
      <c r="E720" s="124" t="s">
        <v>160</v>
      </c>
      <c r="F720" s="125"/>
      <c r="G720" s="134"/>
      <c r="H720" s="128">
        <v>74.27386894</v>
      </c>
      <c r="J720" s="18"/>
      <c r="M720" s="357"/>
    </row>
    <row r="721" spans="2:13" ht="12.75" customHeight="1" x14ac:dyDescent="0.2">
      <c r="B721" s="466"/>
      <c r="C721" s="467"/>
      <c r="D721" s="468"/>
      <c r="E721" s="124" t="s">
        <v>160</v>
      </c>
      <c r="F721" s="125"/>
      <c r="G721" s="134"/>
      <c r="H721" s="128">
        <v>70.997040069999997</v>
      </c>
      <c r="J721" s="18"/>
      <c r="M721" s="357"/>
    </row>
    <row r="722" spans="2:13" ht="12.75" customHeight="1" x14ac:dyDescent="0.2">
      <c r="B722" s="466"/>
      <c r="C722" s="467"/>
      <c r="D722" s="468"/>
      <c r="E722" s="124" t="s">
        <v>160</v>
      </c>
      <c r="F722" s="125"/>
      <c r="G722" s="134"/>
      <c r="H722" s="128">
        <v>56.483684929999995</v>
      </c>
      <c r="J722" s="18"/>
      <c r="M722" s="357"/>
    </row>
    <row r="723" spans="2:13" ht="12.75" customHeight="1" x14ac:dyDescent="0.2">
      <c r="B723" s="466"/>
      <c r="C723" s="467"/>
      <c r="D723" s="468"/>
      <c r="E723" s="124" t="s">
        <v>160</v>
      </c>
      <c r="F723" s="125"/>
      <c r="G723" s="134"/>
      <c r="H723" s="128">
        <v>74.859284930000001</v>
      </c>
      <c r="J723" s="18"/>
      <c r="M723" s="357"/>
    </row>
    <row r="724" spans="2:13" ht="12.75" customHeight="1" x14ac:dyDescent="0.2">
      <c r="B724" s="466"/>
      <c r="C724" s="467"/>
      <c r="D724" s="468"/>
      <c r="E724" s="124" t="s">
        <v>160</v>
      </c>
      <c r="F724" s="125"/>
      <c r="G724" s="134"/>
      <c r="H724" s="128">
        <v>79.114461370000001</v>
      </c>
      <c r="J724" s="18"/>
      <c r="M724" s="357"/>
    </row>
    <row r="725" spans="2:13" ht="12.75" customHeight="1" x14ac:dyDescent="0.2">
      <c r="B725" s="466"/>
      <c r="C725" s="467"/>
      <c r="D725" s="468"/>
      <c r="E725" s="124" t="s">
        <v>160</v>
      </c>
      <c r="F725" s="125"/>
      <c r="G725" s="134"/>
      <c r="H725" s="128">
        <v>78.730105069999993</v>
      </c>
      <c r="J725" s="18"/>
      <c r="M725" s="357"/>
    </row>
    <row r="726" spans="2:13" ht="12.75" customHeight="1" x14ac:dyDescent="0.2">
      <c r="B726" s="466"/>
      <c r="C726" s="467"/>
      <c r="D726" s="468"/>
      <c r="E726" s="124" t="s">
        <v>160</v>
      </c>
      <c r="F726" s="125"/>
      <c r="G726" s="134"/>
      <c r="H726" s="128">
        <v>79.114461370000001</v>
      </c>
      <c r="J726" s="18"/>
      <c r="M726" s="357"/>
    </row>
    <row r="727" spans="2:13" ht="12.75" customHeight="1" x14ac:dyDescent="0.2">
      <c r="B727" s="466"/>
      <c r="C727" s="467"/>
      <c r="D727" s="468"/>
      <c r="E727" s="124" t="s">
        <v>160</v>
      </c>
      <c r="F727" s="125"/>
      <c r="G727" s="134"/>
      <c r="H727" s="128">
        <v>79.114461370000001</v>
      </c>
      <c r="J727" s="18"/>
      <c r="M727" s="357"/>
    </row>
    <row r="728" spans="2:13" ht="12.75" customHeight="1" x14ac:dyDescent="0.2">
      <c r="B728" s="466"/>
      <c r="C728" s="467"/>
      <c r="D728" s="468"/>
      <c r="E728" s="124" t="s">
        <v>160</v>
      </c>
      <c r="F728" s="125"/>
      <c r="G728" s="134"/>
      <c r="H728" s="128">
        <v>83.949541120000006</v>
      </c>
      <c r="J728" s="18"/>
      <c r="M728" s="357"/>
    </row>
    <row r="729" spans="2:13" ht="12.75" customHeight="1" x14ac:dyDescent="0.2">
      <c r="B729" s="466"/>
      <c r="C729" s="467"/>
      <c r="D729" s="468"/>
      <c r="E729" s="124" t="s">
        <v>160</v>
      </c>
      <c r="F729" s="125"/>
      <c r="G729" s="134"/>
      <c r="H729" s="128">
        <v>74.276931539999993</v>
      </c>
      <c r="J729" s="18"/>
      <c r="M729" s="357"/>
    </row>
    <row r="730" spans="2:13" ht="12.75" customHeight="1" x14ac:dyDescent="0.2">
      <c r="B730" s="466"/>
      <c r="C730" s="467"/>
      <c r="D730" s="468"/>
      <c r="E730" s="124" t="s">
        <v>160</v>
      </c>
      <c r="F730" s="125"/>
      <c r="G730" s="134"/>
      <c r="H730" s="128">
        <v>77.173538619999988</v>
      </c>
      <c r="J730" s="18"/>
      <c r="M730" s="357"/>
    </row>
    <row r="731" spans="2:13" ht="12.75" customHeight="1" x14ac:dyDescent="0.2">
      <c r="B731" s="466"/>
      <c r="C731" s="467"/>
      <c r="D731" s="468"/>
      <c r="E731" s="124" t="s">
        <v>160</v>
      </c>
      <c r="F731" s="125"/>
      <c r="G731" s="134"/>
      <c r="H731" s="128">
        <v>83.949541120000006</v>
      </c>
      <c r="J731" s="18"/>
      <c r="M731" s="357"/>
    </row>
    <row r="732" spans="2:13" ht="12.75" customHeight="1" x14ac:dyDescent="0.2">
      <c r="B732" s="466"/>
      <c r="C732" s="467"/>
      <c r="D732" s="468"/>
      <c r="E732" s="124" t="s">
        <v>160</v>
      </c>
      <c r="F732" s="125"/>
      <c r="G732" s="134"/>
      <c r="H732" s="128">
        <v>82.009996540000003</v>
      </c>
      <c r="J732" s="18"/>
      <c r="M732" s="357"/>
    </row>
    <row r="733" spans="2:13" ht="12.75" customHeight="1" x14ac:dyDescent="0.2">
      <c r="B733" s="466"/>
      <c r="C733" s="467"/>
      <c r="D733" s="468"/>
      <c r="E733" s="124" t="s">
        <v>160</v>
      </c>
      <c r="F733" s="125"/>
      <c r="G733" s="134"/>
      <c r="H733" s="128">
        <v>78.139176399999997</v>
      </c>
      <c r="J733" s="18"/>
      <c r="M733" s="357"/>
    </row>
    <row r="734" spans="2:13" ht="12.75" customHeight="1" x14ac:dyDescent="0.2">
      <c r="B734" s="466"/>
      <c r="C734" s="467"/>
      <c r="D734" s="468"/>
      <c r="E734" s="124" t="s">
        <v>160</v>
      </c>
      <c r="F734" s="125"/>
      <c r="G734" s="134"/>
      <c r="H734" s="128">
        <v>68.476214010000007</v>
      </c>
      <c r="J734" s="18"/>
      <c r="M734" s="357"/>
    </row>
    <row r="735" spans="2:13" ht="12.75" customHeight="1" x14ac:dyDescent="0.2">
      <c r="B735" s="466"/>
      <c r="C735" s="467"/>
      <c r="D735" s="468"/>
      <c r="E735" s="124" t="s">
        <v>160</v>
      </c>
      <c r="F735" s="125"/>
      <c r="G735" s="134"/>
      <c r="H735" s="128">
        <v>58.820601859999996</v>
      </c>
      <c r="J735" s="18"/>
      <c r="M735" s="357"/>
    </row>
    <row r="736" spans="2:13" ht="12.75" customHeight="1" x14ac:dyDescent="0.2">
      <c r="B736" s="466"/>
      <c r="C736" s="467"/>
      <c r="D736" s="468"/>
      <c r="E736" s="124" t="s">
        <v>160</v>
      </c>
      <c r="F736" s="125"/>
      <c r="G736" s="134"/>
      <c r="H736" s="128">
        <v>66.545091580000005</v>
      </c>
      <c r="J736" s="18"/>
      <c r="M736" s="357"/>
    </row>
    <row r="737" spans="2:13" ht="12.75" customHeight="1" x14ac:dyDescent="0.2">
      <c r="B737" s="466"/>
      <c r="C737" s="467"/>
      <c r="D737" s="468"/>
      <c r="E737" s="124" t="s">
        <v>160</v>
      </c>
      <c r="F737" s="125"/>
      <c r="G737" s="134"/>
      <c r="H737" s="128">
        <v>57.84225429</v>
      </c>
      <c r="J737" s="18"/>
      <c r="M737" s="357"/>
    </row>
    <row r="738" spans="2:13" ht="12.75" customHeight="1" x14ac:dyDescent="0.2">
      <c r="B738" s="466"/>
      <c r="C738" s="467"/>
      <c r="D738" s="468"/>
      <c r="E738" s="124" t="s">
        <v>160</v>
      </c>
      <c r="F738" s="125"/>
      <c r="G738" s="134"/>
      <c r="H738" s="128">
        <v>82.988190979999999</v>
      </c>
      <c r="J738" s="18"/>
      <c r="M738" s="357"/>
    </row>
    <row r="739" spans="2:13" ht="12.75" customHeight="1" x14ac:dyDescent="0.2">
      <c r="B739" s="466"/>
      <c r="C739" s="467"/>
      <c r="D739" s="468"/>
      <c r="E739" s="124" t="s">
        <v>160</v>
      </c>
      <c r="F739" s="125"/>
      <c r="G739" s="134"/>
      <c r="H739" s="128">
        <v>64.60125936</v>
      </c>
      <c r="J739" s="18"/>
      <c r="M739" s="357"/>
    </row>
    <row r="740" spans="2:13" ht="12.75" customHeight="1" x14ac:dyDescent="0.2">
      <c r="B740" s="466"/>
      <c r="C740" s="467"/>
      <c r="D740" s="468"/>
      <c r="E740" s="124" t="s">
        <v>160</v>
      </c>
      <c r="F740" s="125"/>
      <c r="G740" s="134"/>
      <c r="H740" s="128">
        <v>67.514863869999999</v>
      </c>
      <c r="J740" s="18"/>
      <c r="M740" s="357"/>
    </row>
    <row r="741" spans="2:13" ht="12.75" customHeight="1" x14ac:dyDescent="0.2">
      <c r="B741" s="466"/>
      <c r="C741" s="467"/>
      <c r="D741" s="468"/>
      <c r="E741" s="124" t="s">
        <v>160</v>
      </c>
      <c r="F741" s="125"/>
      <c r="G741" s="134"/>
      <c r="H741" s="128">
        <v>68.476214010000007</v>
      </c>
      <c r="J741" s="18"/>
      <c r="M741" s="357"/>
    </row>
    <row r="742" spans="2:13" ht="12.75" customHeight="1" x14ac:dyDescent="0.2">
      <c r="B742" s="466"/>
      <c r="C742" s="467"/>
      <c r="D742" s="468"/>
      <c r="E742" s="124" t="s">
        <v>160</v>
      </c>
      <c r="F742" s="125"/>
      <c r="G742" s="134"/>
      <c r="H742" s="128">
        <v>77.18762658</v>
      </c>
      <c r="J742" s="18"/>
      <c r="M742" s="357"/>
    </row>
    <row r="743" spans="2:13" ht="12.75" customHeight="1" x14ac:dyDescent="0.2">
      <c r="B743" s="466"/>
      <c r="C743" s="467"/>
      <c r="D743" s="468"/>
      <c r="E743" s="124" t="s">
        <v>160</v>
      </c>
      <c r="F743" s="125"/>
      <c r="G743" s="134"/>
      <c r="H743" s="128">
        <v>81.066868870000008</v>
      </c>
      <c r="J743" s="18"/>
      <c r="M743" s="357"/>
    </row>
    <row r="744" spans="2:13" ht="12.75" customHeight="1" x14ac:dyDescent="0.2">
      <c r="B744" s="466"/>
      <c r="C744" s="467"/>
      <c r="D744" s="468"/>
      <c r="E744" s="124" t="s">
        <v>160</v>
      </c>
      <c r="F744" s="125"/>
      <c r="G744" s="134"/>
      <c r="H744" s="128">
        <v>67.514863869999999</v>
      </c>
      <c r="J744" s="18"/>
      <c r="M744" s="357"/>
    </row>
    <row r="745" spans="2:13" ht="12.75" customHeight="1" x14ac:dyDescent="0.2">
      <c r="B745" s="466"/>
      <c r="C745" s="467"/>
      <c r="D745" s="468"/>
      <c r="E745" s="124" t="s">
        <v>160</v>
      </c>
      <c r="F745" s="125"/>
      <c r="G745" s="134"/>
      <c r="H745" s="128">
        <v>83.949541120000006</v>
      </c>
      <c r="J745" s="18"/>
      <c r="M745" s="357"/>
    </row>
    <row r="746" spans="2:13" ht="12.75" customHeight="1" x14ac:dyDescent="0.2">
      <c r="B746" s="466"/>
      <c r="C746" s="467"/>
      <c r="D746" s="468"/>
      <c r="E746" s="124" t="s">
        <v>160</v>
      </c>
      <c r="F746" s="125"/>
      <c r="G746" s="134"/>
      <c r="H746" s="128">
        <v>57.84225429</v>
      </c>
      <c r="J746" s="18"/>
      <c r="M746" s="357"/>
    </row>
    <row r="747" spans="2:13" ht="12.75" customHeight="1" x14ac:dyDescent="0.2">
      <c r="B747" s="466"/>
      <c r="C747" s="467"/>
      <c r="D747" s="468"/>
      <c r="E747" s="124" t="s">
        <v>160</v>
      </c>
      <c r="F747" s="125"/>
      <c r="G747" s="134"/>
      <c r="H747" s="128">
        <v>82.028219010000001</v>
      </c>
      <c r="J747" s="18"/>
      <c r="M747" s="357"/>
    </row>
    <row r="748" spans="2:13" ht="12.75" customHeight="1" x14ac:dyDescent="0.2">
      <c r="B748" s="466"/>
      <c r="C748" s="467"/>
      <c r="D748" s="468"/>
      <c r="E748" s="124" t="s">
        <v>160</v>
      </c>
      <c r="F748" s="125"/>
      <c r="G748" s="134"/>
      <c r="H748" s="128">
        <v>81.035783480000006</v>
      </c>
      <c r="J748" s="18"/>
      <c r="M748" s="357"/>
    </row>
    <row r="749" spans="2:13" ht="12.75" customHeight="1" x14ac:dyDescent="0.2">
      <c r="B749" s="466"/>
      <c r="C749" s="467"/>
      <c r="D749" s="468"/>
      <c r="E749" s="124" t="s">
        <v>160</v>
      </c>
      <c r="F749" s="125"/>
      <c r="G749" s="134"/>
      <c r="H749" s="128">
        <v>83.949541120000006</v>
      </c>
      <c r="J749" s="18"/>
      <c r="M749" s="357"/>
    </row>
    <row r="750" spans="2:13" ht="12.75" customHeight="1" x14ac:dyDescent="0.2">
      <c r="B750" s="466"/>
      <c r="C750" s="467"/>
      <c r="D750" s="468"/>
      <c r="E750" s="124" t="s">
        <v>160</v>
      </c>
      <c r="F750" s="125"/>
      <c r="G750" s="134"/>
      <c r="H750" s="128">
        <v>83.949541120000006</v>
      </c>
      <c r="J750" s="18"/>
      <c r="M750" s="357"/>
    </row>
    <row r="751" spans="2:13" ht="12.75" customHeight="1" x14ac:dyDescent="0.2">
      <c r="B751" s="466"/>
      <c r="C751" s="467"/>
      <c r="D751" s="468"/>
      <c r="E751" s="124" t="s">
        <v>160</v>
      </c>
      <c r="F751" s="125"/>
      <c r="G751" s="134"/>
      <c r="H751" s="128">
        <v>83.949541120000006</v>
      </c>
      <c r="J751" s="18"/>
      <c r="M751" s="357"/>
    </row>
    <row r="752" spans="2:13" ht="12.75" customHeight="1" x14ac:dyDescent="0.2">
      <c r="B752" s="466"/>
      <c r="C752" s="467"/>
      <c r="D752" s="468"/>
      <c r="E752" s="124" t="s">
        <v>160</v>
      </c>
      <c r="F752" s="125"/>
      <c r="G752" s="134"/>
      <c r="H752" s="128">
        <v>83.949541120000006</v>
      </c>
      <c r="J752" s="18"/>
      <c r="M752" s="357"/>
    </row>
    <row r="753" spans="2:13" ht="12.75" customHeight="1" x14ac:dyDescent="0.2">
      <c r="B753" s="466"/>
      <c r="C753" s="467"/>
      <c r="D753" s="468"/>
      <c r="E753" s="124" t="s">
        <v>160</v>
      </c>
      <c r="F753" s="125"/>
      <c r="G753" s="134"/>
      <c r="H753" s="128">
        <v>83.949541120000006</v>
      </c>
      <c r="J753" s="18"/>
      <c r="M753" s="357"/>
    </row>
    <row r="754" spans="2:13" ht="12.75" customHeight="1" x14ac:dyDescent="0.2">
      <c r="B754" s="466"/>
      <c r="C754" s="467"/>
      <c r="D754" s="468"/>
      <c r="E754" s="124" t="s">
        <v>160</v>
      </c>
      <c r="F754" s="125"/>
      <c r="G754" s="134"/>
      <c r="H754" s="128">
        <v>57.84225429</v>
      </c>
      <c r="J754" s="18"/>
      <c r="M754" s="357"/>
    </row>
    <row r="755" spans="2:13" ht="12.75" customHeight="1" x14ac:dyDescent="0.2">
      <c r="B755" s="466"/>
      <c r="C755" s="467"/>
      <c r="D755" s="468"/>
      <c r="E755" s="124" t="s">
        <v>160</v>
      </c>
      <c r="F755" s="125"/>
      <c r="G755" s="134"/>
      <c r="H755" s="128">
        <v>63.635621580000006</v>
      </c>
      <c r="J755" s="18"/>
      <c r="M755" s="357"/>
    </row>
    <row r="756" spans="2:13" ht="12.75" customHeight="1" x14ac:dyDescent="0.2">
      <c r="B756" s="466"/>
      <c r="C756" s="467"/>
      <c r="D756" s="468"/>
      <c r="E756" s="124" t="s">
        <v>160</v>
      </c>
      <c r="F756" s="125"/>
      <c r="G756" s="134"/>
      <c r="H756" s="128">
        <v>64.60125936</v>
      </c>
      <c r="J756" s="18"/>
      <c r="M756" s="357"/>
    </row>
    <row r="757" spans="2:13" ht="12.75" customHeight="1" x14ac:dyDescent="0.2">
      <c r="B757" s="466"/>
      <c r="C757" s="467"/>
      <c r="D757" s="468"/>
      <c r="E757" s="124" t="s">
        <v>160</v>
      </c>
      <c r="F757" s="125"/>
      <c r="G757" s="134"/>
      <c r="H757" s="128">
        <v>83.949541120000006</v>
      </c>
      <c r="J757" s="18"/>
      <c r="M757" s="357"/>
    </row>
    <row r="758" spans="2:13" ht="12.75" customHeight="1" x14ac:dyDescent="0.2">
      <c r="B758" s="466"/>
      <c r="C758" s="467"/>
      <c r="D758" s="468"/>
      <c r="E758" s="124" t="s">
        <v>160</v>
      </c>
      <c r="F758" s="125"/>
      <c r="G758" s="134"/>
      <c r="H758" s="128">
        <v>61.704499149999997</v>
      </c>
      <c r="J758" s="18"/>
      <c r="M758" s="357"/>
    </row>
    <row r="759" spans="2:13" ht="12.75" customHeight="1" x14ac:dyDescent="0.2">
      <c r="B759" s="466"/>
      <c r="C759" s="467"/>
      <c r="D759" s="468"/>
      <c r="E759" s="124" t="s">
        <v>160</v>
      </c>
      <c r="F759" s="125"/>
      <c r="G759" s="134"/>
      <c r="H759" s="128">
        <v>83.949541120000006</v>
      </c>
      <c r="J759" s="18"/>
      <c r="M759" s="357"/>
    </row>
    <row r="760" spans="2:13" ht="12.75" customHeight="1" x14ac:dyDescent="0.2">
      <c r="B760" s="466"/>
      <c r="C760" s="467"/>
      <c r="D760" s="468"/>
      <c r="E760" s="124" t="s">
        <v>160</v>
      </c>
      <c r="F760" s="125"/>
      <c r="G760" s="134"/>
      <c r="H760" s="128">
        <v>82.028219010000001</v>
      </c>
      <c r="J760" s="18"/>
      <c r="M760" s="357"/>
    </row>
    <row r="761" spans="2:13" ht="12.75" customHeight="1" x14ac:dyDescent="0.2">
      <c r="B761" s="466"/>
      <c r="C761" s="467"/>
      <c r="D761" s="468"/>
      <c r="E761" s="124" t="s">
        <v>160</v>
      </c>
      <c r="F761" s="125"/>
      <c r="G761" s="134"/>
      <c r="H761" s="128">
        <v>79.114461370000001</v>
      </c>
      <c r="J761" s="18"/>
      <c r="M761" s="357"/>
    </row>
    <row r="762" spans="2:13" ht="12.75" customHeight="1" x14ac:dyDescent="0.2">
      <c r="B762" s="466"/>
      <c r="C762" s="467"/>
      <c r="D762" s="468"/>
      <c r="E762" s="124" t="s">
        <v>160</v>
      </c>
      <c r="F762" s="125"/>
      <c r="G762" s="134"/>
      <c r="H762" s="128">
        <v>82.028219010000001</v>
      </c>
      <c r="J762" s="18"/>
      <c r="M762" s="357"/>
    </row>
    <row r="763" spans="2:13" ht="12.75" customHeight="1" x14ac:dyDescent="0.2">
      <c r="B763" s="466"/>
      <c r="C763" s="467"/>
      <c r="D763" s="468"/>
      <c r="E763" s="124" t="s">
        <v>160</v>
      </c>
      <c r="F763" s="125"/>
      <c r="G763" s="134"/>
      <c r="H763" s="128">
        <v>69.061630000000008</v>
      </c>
      <c r="J763" s="18"/>
      <c r="M763" s="357"/>
    </row>
    <row r="764" spans="2:13" ht="12.75" customHeight="1" x14ac:dyDescent="0.2">
      <c r="B764" s="466"/>
      <c r="C764" s="467"/>
      <c r="D764" s="468"/>
      <c r="E764" s="124" t="s">
        <v>160</v>
      </c>
      <c r="F764" s="125"/>
      <c r="G764" s="134"/>
      <c r="H764" s="128">
        <v>70.420199359999998</v>
      </c>
      <c r="J764" s="18"/>
      <c r="M764" s="357"/>
    </row>
    <row r="765" spans="2:13" ht="12.75" customHeight="1" x14ac:dyDescent="0.2">
      <c r="B765" s="469"/>
      <c r="C765" s="470"/>
      <c r="D765" s="471"/>
      <c r="E765" s="126" t="s">
        <v>160</v>
      </c>
      <c r="F765" s="129"/>
      <c r="G765" s="135"/>
      <c r="H765" s="130">
        <v>80.669649649999997</v>
      </c>
      <c r="J765" s="18"/>
      <c r="M765" s="357"/>
    </row>
    <row r="766" spans="2:13" ht="12.75" customHeight="1" x14ac:dyDescent="0.2">
      <c r="B766" s="463"/>
      <c r="C766" s="464"/>
      <c r="D766" s="465"/>
      <c r="E766" s="136" t="s">
        <v>184</v>
      </c>
      <c r="F766" s="137"/>
      <c r="G766" s="138"/>
      <c r="H766" s="88">
        <f>AVERAGE(H715:H765)</f>
        <v>74.368548318235298</v>
      </c>
      <c r="J766" s="18"/>
      <c r="M766" s="357"/>
    </row>
    <row r="767" spans="2:13" ht="12.75" customHeight="1" x14ac:dyDescent="0.2">
      <c r="B767" s="466"/>
      <c r="C767" s="467"/>
      <c r="D767" s="468"/>
      <c r="E767" s="124"/>
      <c r="F767" s="125"/>
      <c r="G767" s="134"/>
      <c r="H767" s="128"/>
      <c r="J767" s="18"/>
      <c r="M767" s="357"/>
    </row>
    <row r="768" spans="2:13" ht="12.75" customHeight="1" x14ac:dyDescent="0.2">
      <c r="B768" s="466"/>
      <c r="C768" s="467"/>
      <c r="D768" s="468"/>
      <c r="E768" s="124" t="s">
        <v>161</v>
      </c>
      <c r="F768" s="125"/>
      <c r="G768" s="134"/>
      <c r="H768" s="128">
        <v>65.186522220000001</v>
      </c>
      <c r="J768" s="18"/>
      <c r="M768" s="357"/>
    </row>
    <row r="769" spans="2:13" ht="12.75" customHeight="1" x14ac:dyDescent="0.2">
      <c r="B769" s="466"/>
      <c r="C769" s="467"/>
      <c r="D769" s="468"/>
      <c r="E769" s="124" t="s">
        <v>161</v>
      </c>
      <c r="F769" s="125"/>
      <c r="G769" s="134"/>
      <c r="H769" s="128">
        <v>57.462032499999992</v>
      </c>
      <c r="J769" s="18"/>
      <c r="M769" s="357"/>
    </row>
    <row r="770" spans="2:13" ht="12.75" customHeight="1" x14ac:dyDescent="0.2">
      <c r="B770" s="466"/>
      <c r="C770" s="467"/>
      <c r="D770" s="468"/>
      <c r="E770" s="124" t="s">
        <v>161</v>
      </c>
      <c r="F770" s="125"/>
      <c r="G770" s="134"/>
      <c r="H770" s="128">
        <v>70.420199359999998</v>
      </c>
      <c r="J770" s="18"/>
      <c r="M770" s="357"/>
    </row>
    <row r="771" spans="2:13" ht="12.75" customHeight="1" x14ac:dyDescent="0.2">
      <c r="B771" s="466"/>
      <c r="C771" s="467"/>
      <c r="D771" s="468"/>
      <c r="E771" s="124" t="s">
        <v>161</v>
      </c>
      <c r="F771" s="125"/>
      <c r="G771" s="134"/>
      <c r="H771" s="128">
        <v>56.483684929999995</v>
      </c>
      <c r="J771" s="18"/>
      <c r="M771" s="357"/>
    </row>
    <row r="772" spans="2:13" ht="12.75" customHeight="1" x14ac:dyDescent="0.2">
      <c r="B772" s="466"/>
      <c r="C772" s="467"/>
      <c r="D772" s="468"/>
      <c r="E772" s="124" t="s">
        <v>161</v>
      </c>
      <c r="F772" s="125"/>
      <c r="G772" s="134"/>
      <c r="H772" s="128">
        <v>61.704499149999997</v>
      </c>
      <c r="J772" s="18"/>
      <c r="M772" s="357"/>
    </row>
    <row r="773" spans="2:13" ht="12.75" customHeight="1" x14ac:dyDescent="0.2">
      <c r="B773" s="466"/>
      <c r="C773" s="467"/>
      <c r="D773" s="468"/>
      <c r="E773" s="124" t="s">
        <v>161</v>
      </c>
      <c r="F773" s="125"/>
      <c r="G773" s="134"/>
      <c r="H773" s="128">
        <v>60.75601193</v>
      </c>
      <c r="J773" s="18"/>
      <c r="M773" s="357"/>
    </row>
    <row r="774" spans="2:13" ht="12.75" customHeight="1" x14ac:dyDescent="0.2">
      <c r="B774" s="466"/>
      <c r="C774" s="467"/>
      <c r="D774" s="468"/>
      <c r="E774" s="124" t="s">
        <v>161</v>
      </c>
      <c r="F774" s="125"/>
      <c r="G774" s="134"/>
      <c r="H774" s="128">
        <v>72.915299579999996</v>
      </c>
      <c r="J774" s="18"/>
      <c r="M774" s="357"/>
    </row>
    <row r="775" spans="2:13" ht="12.75" customHeight="1" x14ac:dyDescent="0.2">
      <c r="B775" s="466"/>
      <c r="C775" s="467"/>
      <c r="D775" s="468"/>
      <c r="E775" s="124" t="s">
        <v>161</v>
      </c>
      <c r="F775" s="125"/>
      <c r="G775" s="134"/>
      <c r="H775" s="128">
        <v>74.859284930000001</v>
      </c>
      <c r="J775" s="18"/>
      <c r="M775" s="357"/>
    </row>
    <row r="776" spans="2:13" ht="12.75" customHeight="1" x14ac:dyDescent="0.2">
      <c r="B776" s="466"/>
      <c r="C776" s="467"/>
      <c r="D776" s="468"/>
      <c r="E776" s="124" t="s">
        <v>161</v>
      </c>
      <c r="F776" s="125"/>
      <c r="G776" s="134"/>
      <c r="H776" s="128">
        <v>65.186522220000001</v>
      </c>
      <c r="J776" s="18"/>
      <c r="M776" s="357"/>
    </row>
    <row r="777" spans="2:13" ht="12.75" customHeight="1" x14ac:dyDescent="0.2">
      <c r="B777" s="466"/>
      <c r="C777" s="467"/>
      <c r="D777" s="468"/>
      <c r="E777" s="124" t="s">
        <v>161</v>
      </c>
      <c r="F777" s="125"/>
      <c r="G777" s="134"/>
      <c r="H777" s="128">
        <v>69.454561580000004</v>
      </c>
      <c r="J777" s="18"/>
      <c r="M777" s="357"/>
    </row>
    <row r="778" spans="2:13" ht="12.75" customHeight="1" x14ac:dyDescent="0.2">
      <c r="B778" s="466"/>
      <c r="C778" s="467"/>
      <c r="D778" s="468"/>
      <c r="E778" s="124" t="s">
        <v>161</v>
      </c>
      <c r="F778" s="125"/>
      <c r="G778" s="134"/>
      <c r="H778" s="128">
        <v>74.27386894</v>
      </c>
      <c r="J778" s="18"/>
      <c r="M778" s="357"/>
    </row>
    <row r="779" spans="2:13" ht="12.75" customHeight="1" x14ac:dyDescent="0.2">
      <c r="B779" s="466"/>
      <c r="C779" s="467"/>
      <c r="D779" s="468"/>
      <c r="E779" s="124" t="s">
        <v>161</v>
      </c>
      <c r="F779" s="125"/>
      <c r="G779" s="134"/>
      <c r="H779" s="128">
        <v>75.829057219999996</v>
      </c>
      <c r="J779" s="18"/>
      <c r="M779" s="357"/>
    </row>
    <row r="780" spans="2:13" ht="12.75" customHeight="1" x14ac:dyDescent="0.2">
      <c r="B780" s="466"/>
      <c r="C780" s="467"/>
      <c r="D780" s="468"/>
      <c r="E780" s="124" t="s">
        <v>161</v>
      </c>
      <c r="F780" s="125"/>
      <c r="G780" s="134"/>
      <c r="H780" s="128">
        <v>82.009996540000003</v>
      </c>
      <c r="J780" s="18"/>
      <c r="M780" s="357"/>
    </row>
    <row r="781" spans="2:13" ht="12.75" customHeight="1" x14ac:dyDescent="0.2">
      <c r="B781" s="466"/>
      <c r="C781" s="467"/>
      <c r="D781" s="468"/>
      <c r="E781" s="124" t="s">
        <v>161</v>
      </c>
      <c r="F781" s="125"/>
      <c r="G781" s="134"/>
      <c r="H781" s="128">
        <v>79.114461370000001</v>
      </c>
      <c r="J781" s="18"/>
      <c r="M781" s="357"/>
    </row>
    <row r="782" spans="2:13" ht="12.75" customHeight="1" x14ac:dyDescent="0.2">
      <c r="B782" s="466"/>
      <c r="C782" s="467"/>
      <c r="D782" s="468"/>
      <c r="E782" s="124" t="s">
        <v>161</v>
      </c>
      <c r="F782" s="125"/>
      <c r="G782" s="134"/>
      <c r="H782" s="128">
        <v>80.088674429999998</v>
      </c>
      <c r="J782" s="18"/>
      <c r="M782" s="357"/>
    </row>
    <row r="783" spans="2:13" ht="12.75" customHeight="1" x14ac:dyDescent="0.2">
      <c r="B783" s="466"/>
      <c r="C783" s="467"/>
      <c r="D783" s="468"/>
      <c r="E783" s="124" t="s">
        <v>161</v>
      </c>
      <c r="F783" s="125"/>
      <c r="G783" s="134"/>
      <c r="H783" s="128">
        <v>76.217854289999991</v>
      </c>
      <c r="J783" s="18"/>
      <c r="M783" s="357"/>
    </row>
    <row r="784" spans="2:13" ht="12.75" customHeight="1" x14ac:dyDescent="0.2">
      <c r="B784" s="466"/>
      <c r="C784" s="467"/>
      <c r="D784" s="468"/>
      <c r="E784" s="124" t="s">
        <v>161</v>
      </c>
      <c r="F784" s="125"/>
      <c r="G784" s="134"/>
      <c r="H784" s="128">
        <v>69.454561580000004</v>
      </c>
      <c r="J784" s="18"/>
      <c r="M784" s="357"/>
    </row>
    <row r="785" spans="2:13" ht="12.75" customHeight="1" x14ac:dyDescent="0.2">
      <c r="B785" s="466"/>
      <c r="C785" s="467"/>
      <c r="D785" s="468"/>
      <c r="E785" s="124" t="s">
        <v>161</v>
      </c>
      <c r="F785" s="125"/>
      <c r="G785" s="134"/>
      <c r="H785" s="128">
        <v>77.18762658</v>
      </c>
      <c r="J785" s="18"/>
      <c r="M785" s="357"/>
    </row>
    <row r="786" spans="2:13" ht="12.75" customHeight="1" x14ac:dyDescent="0.2">
      <c r="B786" s="466"/>
      <c r="C786" s="467"/>
      <c r="D786" s="468"/>
      <c r="E786" s="124" t="s">
        <v>161</v>
      </c>
      <c r="F786" s="125"/>
      <c r="G786" s="134"/>
      <c r="H786" s="128">
        <v>56.483684929999995</v>
      </c>
      <c r="J786" s="18"/>
      <c r="M786" s="357"/>
    </row>
    <row r="787" spans="2:13" ht="12.75" customHeight="1" x14ac:dyDescent="0.2">
      <c r="B787" s="466"/>
      <c r="C787" s="467"/>
      <c r="D787" s="468"/>
      <c r="E787" s="124" t="s">
        <v>161</v>
      </c>
      <c r="F787" s="125"/>
      <c r="G787" s="134"/>
      <c r="H787" s="128">
        <v>71.971100000000007</v>
      </c>
      <c r="J787" s="18"/>
      <c r="M787" s="357"/>
    </row>
    <row r="788" spans="2:13" ht="12.75" customHeight="1" x14ac:dyDescent="0.2">
      <c r="B788" s="466"/>
      <c r="C788" s="467"/>
      <c r="D788" s="468"/>
      <c r="E788" s="124" t="s">
        <v>161</v>
      </c>
      <c r="F788" s="125"/>
      <c r="G788" s="134"/>
      <c r="H788" s="128">
        <v>83.949541120000006</v>
      </c>
      <c r="J788" s="18"/>
      <c r="M788" s="357"/>
    </row>
    <row r="789" spans="2:13" ht="12.75" customHeight="1" x14ac:dyDescent="0.2">
      <c r="B789" s="466"/>
      <c r="C789" s="467"/>
      <c r="D789" s="468"/>
      <c r="E789" s="124" t="s">
        <v>161</v>
      </c>
      <c r="F789" s="125"/>
      <c r="G789" s="134"/>
      <c r="H789" s="128">
        <v>63.635621580000006</v>
      </c>
      <c r="J789" s="18"/>
      <c r="M789" s="357"/>
    </row>
    <row r="790" spans="2:13" ht="12.75" customHeight="1" x14ac:dyDescent="0.2">
      <c r="B790" s="466"/>
      <c r="C790" s="467"/>
      <c r="D790" s="468"/>
      <c r="E790" s="124" t="s">
        <v>161</v>
      </c>
      <c r="F790" s="125"/>
      <c r="G790" s="134"/>
      <c r="H790" s="128">
        <v>77.18762658</v>
      </c>
      <c r="J790" s="18"/>
      <c r="M790" s="357"/>
    </row>
    <row r="791" spans="2:13" ht="12.75" customHeight="1" x14ac:dyDescent="0.2">
      <c r="B791" s="469"/>
      <c r="C791" s="470"/>
      <c r="D791" s="471"/>
      <c r="E791" s="126" t="s">
        <v>161</v>
      </c>
      <c r="F791" s="129"/>
      <c r="G791" s="135"/>
      <c r="H791" s="130">
        <v>82.168639219999989</v>
      </c>
      <c r="J791" s="18"/>
      <c r="M791" s="357"/>
    </row>
    <row r="792" spans="2:13" ht="12.75" customHeight="1" x14ac:dyDescent="0.2">
      <c r="B792" s="466"/>
      <c r="C792" s="467"/>
      <c r="D792" s="468"/>
      <c r="E792" s="136" t="s">
        <v>185</v>
      </c>
      <c r="F792" s="105"/>
      <c r="G792" s="106"/>
      <c r="H792" s="139">
        <f>AVERAGE(H768:H791)</f>
        <v>71.000038865833318</v>
      </c>
      <c r="J792" s="18"/>
      <c r="M792" s="357"/>
    </row>
    <row r="793" spans="2:13" ht="12.75" customHeight="1" x14ac:dyDescent="0.2">
      <c r="B793" s="466"/>
      <c r="C793" s="467"/>
      <c r="D793" s="468"/>
      <c r="E793" s="124"/>
      <c r="F793" s="125"/>
      <c r="G793" s="134"/>
      <c r="H793" s="128"/>
      <c r="J793" s="18"/>
      <c r="M793" s="357"/>
    </row>
    <row r="794" spans="2:13" ht="12.75" customHeight="1" x14ac:dyDescent="0.2">
      <c r="B794" s="466"/>
      <c r="C794" s="467"/>
      <c r="D794" s="468"/>
      <c r="E794" s="124" t="s">
        <v>107</v>
      </c>
      <c r="F794" s="125"/>
      <c r="G794" s="134"/>
      <c r="H794" s="128">
        <v>114.05658355</v>
      </c>
      <c r="J794" s="18"/>
      <c r="M794" s="357"/>
    </row>
    <row r="795" spans="2:13" ht="12.75" customHeight="1" x14ac:dyDescent="0.2">
      <c r="B795" s="466"/>
      <c r="C795" s="467"/>
      <c r="D795" s="468"/>
      <c r="E795" s="124" t="s">
        <v>129</v>
      </c>
      <c r="F795" s="125"/>
      <c r="G795" s="134"/>
      <c r="H795" s="128">
        <v>111.33148440000001</v>
      </c>
      <c r="J795" s="18"/>
      <c r="M795" s="357"/>
    </row>
    <row r="796" spans="2:13" ht="12.75" customHeight="1" x14ac:dyDescent="0.2">
      <c r="B796" s="466"/>
      <c r="C796" s="467"/>
      <c r="D796" s="468"/>
      <c r="E796" s="124" t="s">
        <v>162</v>
      </c>
      <c r="F796" s="125"/>
      <c r="G796" s="134"/>
      <c r="H796" s="128">
        <v>98.672372760000002</v>
      </c>
      <c r="J796" s="18"/>
      <c r="M796" s="357"/>
    </row>
    <row r="797" spans="2:13" ht="12.75" customHeight="1" x14ac:dyDescent="0.2">
      <c r="B797" s="466"/>
      <c r="C797" s="467"/>
      <c r="D797" s="468"/>
      <c r="E797" s="124" t="s">
        <v>162</v>
      </c>
      <c r="F797" s="125"/>
      <c r="G797" s="134"/>
      <c r="H797" s="128">
        <v>90.961953839999993</v>
      </c>
      <c r="J797" s="18"/>
      <c r="M797" s="357"/>
    </row>
    <row r="798" spans="2:13" ht="12.75" customHeight="1" x14ac:dyDescent="0.2">
      <c r="B798" s="466"/>
      <c r="C798" s="467"/>
      <c r="D798" s="468"/>
      <c r="E798" s="124" t="s">
        <v>162</v>
      </c>
      <c r="F798" s="125"/>
      <c r="G798" s="134"/>
      <c r="H798" s="128">
        <v>90.961953839999993</v>
      </c>
      <c r="J798" s="18"/>
      <c r="M798" s="357"/>
    </row>
    <row r="799" spans="2:13" ht="12.75" customHeight="1" x14ac:dyDescent="0.2">
      <c r="B799" s="466"/>
      <c r="C799" s="467"/>
      <c r="D799" s="468"/>
      <c r="E799" s="124" t="s">
        <v>162</v>
      </c>
      <c r="F799" s="125"/>
      <c r="G799" s="134"/>
      <c r="H799" s="128">
        <v>88.890176760000003</v>
      </c>
      <c r="J799" s="18"/>
      <c r="M799" s="357"/>
    </row>
    <row r="800" spans="2:13" ht="12.75" customHeight="1" x14ac:dyDescent="0.2">
      <c r="B800" s="466"/>
      <c r="C800" s="467"/>
      <c r="D800" s="468"/>
      <c r="E800" s="124" t="s">
        <v>162</v>
      </c>
      <c r="F800" s="125"/>
      <c r="G800" s="134"/>
      <c r="H800" s="128">
        <v>98.103995999999995</v>
      </c>
      <c r="J800" s="18"/>
      <c r="M800" s="357"/>
    </row>
    <row r="801" spans="1:13" ht="12.75" customHeight="1" x14ac:dyDescent="0.2">
      <c r="B801" s="466"/>
      <c r="C801" s="467"/>
      <c r="D801" s="468"/>
      <c r="E801" s="124" t="s">
        <v>163</v>
      </c>
      <c r="F801" s="125"/>
      <c r="G801" s="134"/>
      <c r="H801" s="128">
        <v>108.90241223999999</v>
      </c>
      <c r="J801" s="18"/>
      <c r="M801" s="357"/>
    </row>
    <row r="802" spans="1:13" ht="12.75" customHeight="1" x14ac:dyDescent="0.2">
      <c r="B802" s="466"/>
      <c r="C802" s="467"/>
      <c r="D802" s="468"/>
      <c r="E802" s="124" t="s">
        <v>164</v>
      </c>
      <c r="F802" s="125"/>
      <c r="G802" s="134"/>
      <c r="H802" s="128">
        <v>101.54557740000001</v>
      </c>
      <c r="J802" s="18"/>
      <c r="M802" s="357"/>
    </row>
    <row r="803" spans="1:13" ht="12.75" customHeight="1" x14ac:dyDescent="0.2">
      <c r="B803" s="466"/>
      <c r="C803" s="467"/>
      <c r="D803" s="468"/>
      <c r="E803" s="124" t="s">
        <v>164</v>
      </c>
      <c r="F803" s="125"/>
      <c r="G803" s="134"/>
      <c r="H803" s="128">
        <v>103.5866274</v>
      </c>
      <c r="J803" s="18"/>
      <c r="M803" s="357"/>
    </row>
    <row r="804" spans="1:13" ht="12.75" customHeight="1" x14ac:dyDescent="0.2">
      <c r="B804" s="469"/>
      <c r="C804" s="470"/>
      <c r="D804" s="471"/>
      <c r="E804" s="126" t="s">
        <v>165</v>
      </c>
      <c r="F804" s="129"/>
      <c r="G804" s="135"/>
      <c r="H804" s="130">
        <v>101.54557740000001</v>
      </c>
      <c r="J804" s="18"/>
      <c r="M804" s="357"/>
    </row>
    <row r="805" spans="1:13" ht="25.5" customHeight="1" x14ac:dyDescent="0.25">
      <c r="E805" s="372" t="s">
        <v>183</v>
      </c>
      <c r="F805" s="372"/>
      <c r="G805" s="373"/>
      <c r="H805" s="139">
        <f>AVERAGE(H794:H804)</f>
        <v>100.77806505363637</v>
      </c>
      <c r="J805" s="18"/>
      <c r="M805" s="369"/>
    </row>
    <row r="807" spans="1:13" ht="15.75" x14ac:dyDescent="0.25">
      <c r="B807" s="24" t="s">
        <v>65</v>
      </c>
      <c r="C807" s="25"/>
      <c r="D807" s="25"/>
      <c r="E807" s="25"/>
      <c r="F807" s="25"/>
      <c r="G807" s="26"/>
      <c r="H807" s="26"/>
      <c r="I807" s="26"/>
      <c r="J807" s="26"/>
      <c r="K807" s="25"/>
      <c r="M807" s="27"/>
    </row>
    <row r="808" spans="1:13" x14ac:dyDescent="0.25">
      <c r="E808" s="37"/>
    </row>
    <row r="809" spans="1:13" x14ac:dyDescent="0.25">
      <c r="B809" s="83"/>
      <c r="C809" s="84"/>
      <c r="D809" s="84"/>
      <c r="E809" s="84"/>
      <c r="F809" s="82" t="s">
        <v>12</v>
      </c>
      <c r="G809" s="29" t="s">
        <v>13</v>
      </c>
      <c r="H809" s="29" t="s">
        <v>14</v>
      </c>
      <c r="I809" s="29" t="s">
        <v>15</v>
      </c>
      <c r="J809" s="29" t="s">
        <v>16</v>
      </c>
      <c r="K809" s="29" t="s">
        <v>17</v>
      </c>
      <c r="M809" s="32" t="s">
        <v>4</v>
      </c>
    </row>
    <row r="810" spans="1:13" x14ac:dyDescent="0.25">
      <c r="A810" s="45"/>
      <c r="B810" s="171" t="s">
        <v>77</v>
      </c>
      <c r="C810" s="172"/>
      <c r="D810" s="172"/>
      <c r="E810" s="172" t="s">
        <v>66</v>
      </c>
      <c r="F810" s="341">
        <f>G810/1.025</f>
        <v>4560.5211835102036</v>
      </c>
      <c r="G810" s="341">
        <f>+'Unit Rates'!$F8*'Input Sheet'!G$878</f>
        <v>4674.5342130979579</v>
      </c>
      <c r="H810" s="341">
        <f>+'Unit Rates'!$F8*'Input Sheet'!H$878</f>
        <v>4878.482831472681</v>
      </c>
      <c r="I810" s="341">
        <f>+'Unit Rates'!$F8*'Input Sheet'!I$878</f>
        <v>5043.6570364699028</v>
      </c>
      <c r="J810" s="341">
        <f>+'Unit Rates'!$F8*'Input Sheet'!J$878</f>
        <v>5221.335783226571</v>
      </c>
      <c r="K810" s="341">
        <f>+'Unit Rates'!$F8*'Input Sheet'!K$878</f>
        <v>5401.1395229960081</v>
      </c>
      <c r="M810" s="356" t="s">
        <v>69</v>
      </c>
    </row>
    <row r="811" spans="1:13" x14ac:dyDescent="0.25">
      <c r="A811" s="45"/>
      <c r="B811" s="171" t="s">
        <v>78</v>
      </c>
      <c r="C811" s="172"/>
      <c r="D811" s="172"/>
      <c r="E811" s="172" t="s">
        <v>66</v>
      </c>
      <c r="F811" s="341">
        <f t="shared" ref="F811:F834" si="3">G811/1.025</f>
        <v>2732.1381027742518</v>
      </c>
      <c r="G811" s="341">
        <f>+'Unit Rates'!$F9*'Input Sheet'!G$878</f>
        <v>2800.4415553436079</v>
      </c>
      <c r="H811" s="341">
        <f>+'Unit Rates'!$F9*'Input Sheet'!H$878</f>
        <v>2922.6240359961507</v>
      </c>
      <c r="I811" s="341">
        <f>+'Unit Rates'!$F9*'Input Sheet'!I$878</f>
        <v>3021.5773619230367</v>
      </c>
      <c r="J811" s="341">
        <f>+'Unit Rates'!$F9*'Input Sheet'!J$878</f>
        <v>3128.021966505145</v>
      </c>
      <c r="K811" s="341">
        <f>+'Unit Rates'!$F9*'Input Sheet'!K$878</f>
        <v>3235.7396217199976</v>
      </c>
      <c r="M811" s="357"/>
    </row>
    <row r="812" spans="1:13" x14ac:dyDescent="0.25">
      <c r="A812" s="45"/>
      <c r="B812" s="171" t="s">
        <v>79</v>
      </c>
      <c r="C812" s="172"/>
      <c r="D812" s="172"/>
      <c r="E812" s="172" t="s">
        <v>66</v>
      </c>
      <c r="F812" s="341">
        <f t="shared" si="3"/>
        <v>3587.4349021680978</v>
      </c>
      <c r="G812" s="341">
        <f>+'Unit Rates'!$F10*'Input Sheet'!G$878</f>
        <v>3677.1207747222998</v>
      </c>
      <c r="H812" s="341">
        <f>+'Unit Rates'!$F10*'Input Sheet'!H$878</f>
        <v>3837.5525241574146</v>
      </c>
      <c r="I812" s="341">
        <f>+'Unit Rates'!$F10*'Input Sheet'!I$878</f>
        <v>3967.4832237641681</v>
      </c>
      <c r="J812" s="341">
        <f>+'Unit Rates'!$F10*'Input Sheet'!J$878</f>
        <v>4107.2503494587254</v>
      </c>
      <c r="K812" s="341">
        <f>+'Unit Rates'!$F10*'Input Sheet'!K$878</f>
        <v>4248.6890547368675</v>
      </c>
      <c r="M812" s="357"/>
    </row>
    <row r="813" spans="1:13" x14ac:dyDescent="0.25">
      <c r="A813" s="45"/>
      <c r="B813" s="171" t="s">
        <v>80</v>
      </c>
      <c r="C813" s="172"/>
      <c r="D813" s="172"/>
      <c r="E813" s="172" t="s">
        <v>66</v>
      </c>
      <c r="F813" s="341">
        <f t="shared" si="3"/>
        <v>1832.8292850760863</v>
      </c>
      <c r="G813" s="341">
        <f>+'Unit Rates'!$F11*'Input Sheet'!G$878</f>
        <v>1878.6500172029882</v>
      </c>
      <c r="H813" s="341">
        <f>+'Unit Rates'!$F11*'Input Sheet'!H$878</f>
        <v>1960.6149912413907</v>
      </c>
      <c r="I813" s="341">
        <f>+'Unit Rates'!$F11*'Input Sheet'!I$878</f>
        <v>2026.9969041579873</v>
      </c>
      <c r="J813" s="341">
        <f>+'Unit Rates'!$F11*'Input Sheet'!J$878</f>
        <v>2098.4042712739943</v>
      </c>
      <c r="K813" s="341">
        <f>+'Unit Rates'!$F11*'Input Sheet'!K$878</f>
        <v>2170.6656524966493</v>
      </c>
      <c r="M813" s="357"/>
    </row>
    <row r="814" spans="1:13" x14ac:dyDescent="0.25">
      <c r="A814" s="45"/>
      <c r="B814" s="171" t="s">
        <v>81</v>
      </c>
      <c r="C814" s="172"/>
      <c r="D814" s="172"/>
      <c r="E814" s="172" t="s">
        <v>66</v>
      </c>
      <c r="F814" s="341">
        <f t="shared" si="3"/>
        <v>2286.1622727961462</v>
      </c>
      <c r="G814" s="341">
        <f>+'Unit Rates'!$F12*'Input Sheet'!G$878</f>
        <v>2343.3163296160496</v>
      </c>
      <c r="H814" s="341">
        <f>+'Unit Rates'!$F12*'Input Sheet'!H$878</f>
        <v>2445.5545647114327</v>
      </c>
      <c r="I814" s="341">
        <f>+'Unit Rates'!$F12*'Input Sheet'!I$878</f>
        <v>2528.3554159100004</v>
      </c>
      <c r="J814" s="341">
        <f>+'Unit Rates'!$F12*'Input Sheet'!J$878</f>
        <v>2617.4247198705939</v>
      </c>
      <c r="K814" s="341">
        <f>+'Unit Rates'!$F12*'Input Sheet'!K$878</f>
        <v>2707.5592702493627</v>
      </c>
      <c r="M814" s="357"/>
    </row>
    <row r="815" spans="1:13" x14ac:dyDescent="0.25">
      <c r="A815" s="45"/>
      <c r="B815" s="171" t="s">
        <v>82</v>
      </c>
      <c r="C815" s="172"/>
      <c r="D815" s="172"/>
      <c r="E815" s="172" t="s">
        <v>66</v>
      </c>
      <c r="F815" s="341">
        <f t="shared" si="3"/>
        <v>977.89586224132734</v>
      </c>
      <c r="G815" s="341">
        <f>+'Unit Rates'!$F13*'Input Sheet'!G$878</f>
        <v>1002.3432587973605</v>
      </c>
      <c r="H815" s="341">
        <f>+'Unit Rates'!$F13*'Input Sheet'!H$878</f>
        <v>1046.0752144211187</v>
      </c>
      <c r="I815" s="341">
        <f>+'Unit Rates'!$F13*'Input Sheet'!I$878</f>
        <v>1081.4929145295655</v>
      </c>
      <c r="J815" s="341">
        <f>+'Unit Rates'!$F13*'Input Sheet'!J$878</f>
        <v>1119.5919177509113</v>
      </c>
      <c r="K815" s="341">
        <f>+'Unit Rates'!$F13*'Input Sheet'!K$878</f>
        <v>1158.1465754448186</v>
      </c>
      <c r="M815" s="357"/>
    </row>
    <row r="816" spans="1:13" x14ac:dyDescent="0.25">
      <c r="A816" s="45"/>
      <c r="B816" s="171" t="s">
        <v>83</v>
      </c>
      <c r="C816" s="172"/>
      <c r="D816" s="172"/>
      <c r="E816" s="172" t="s">
        <v>66</v>
      </c>
      <c r="F816" s="341">
        <f t="shared" si="3"/>
        <v>2252.289658759677</v>
      </c>
      <c r="G816" s="341">
        <f>+'Unit Rates'!$F14*'Input Sheet'!G$878</f>
        <v>2308.5969002286688</v>
      </c>
      <c r="H816" s="341">
        <f>+'Unit Rates'!$F14*'Input Sheet'!H$878</f>
        <v>2409.3203363448351</v>
      </c>
      <c r="I816" s="341">
        <f>+'Unit Rates'!$F14*'Input Sheet'!I$878</f>
        <v>2490.8943799331496</v>
      </c>
      <c r="J816" s="341">
        <f>+'Unit Rates'!$F14*'Input Sheet'!J$878</f>
        <v>2578.6440006011553</v>
      </c>
      <c r="K816" s="341">
        <f>+'Unit Rates'!$F14*'Input Sheet'!K$878</f>
        <v>2667.4430846078903</v>
      </c>
      <c r="M816" s="357"/>
    </row>
    <row r="817" spans="1:13" x14ac:dyDescent="0.25">
      <c r="A817" s="45"/>
      <c r="B817" s="171" t="s">
        <v>84</v>
      </c>
      <c r="C817" s="172"/>
      <c r="D817" s="172"/>
      <c r="E817" s="172" t="s">
        <v>66</v>
      </c>
      <c r="F817" s="341">
        <f t="shared" si="3"/>
        <v>944.02324820485842</v>
      </c>
      <c r="G817" s="341">
        <f>+'Unit Rates'!$F15*'Input Sheet'!G$878</f>
        <v>967.62382940997975</v>
      </c>
      <c r="H817" s="341">
        <f>+'Unit Rates'!$F15*'Input Sheet'!H$878</f>
        <v>1009.840986054521</v>
      </c>
      <c r="I817" s="341">
        <f>+'Unit Rates'!$F15*'Input Sheet'!I$878</f>
        <v>1044.0318785527145</v>
      </c>
      <c r="J817" s="341">
        <f>+'Unit Rates'!$F15*'Input Sheet'!J$878</f>
        <v>1080.8111984814723</v>
      </c>
      <c r="K817" s="341">
        <f>+'Unit Rates'!$F15*'Input Sheet'!K$878</f>
        <v>1118.0303898033462</v>
      </c>
      <c r="M817" s="357"/>
    </row>
    <row r="818" spans="1:13" x14ac:dyDescent="0.25">
      <c r="A818" s="45"/>
      <c r="B818" s="171" t="s">
        <v>85</v>
      </c>
      <c r="C818" s="172"/>
      <c r="D818" s="172"/>
      <c r="E818" s="172" t="s">
        <v>66</v>
      </c>
      <c r="F818" s="341">
        <f t="shared" si="3"/>
        <v>2187.7923212708911</v>
      </c>
      <c r="G818" s="341">
        <f>+'Unit Rates'!$F16*'Input Sheet'!G$878</f>
        <v>2242.4871293026631</v>
      </c>
      <c r="H818" s="341">
        <f>+'Unit Rates'!$F16*'Input Sheet'!H$878</f>
        <v>2340.3262146307552</v>
      </c>
      <c r="I818" s="341">
        <f>+'Unit Rates'!$F16*'Input Sheet'!I$878</f>
        <v>2419.5642759890852</v>
      </c>
      <c r="J818" s="341">
        <f>+'Unit Rates'!$F16*'Input Sheet'!J$878</f>
        <v>2504.8010684883311</v>
      </c>
      <c r="K818" s="341">
        <f>+'Unit Rates'!$F16*'Input Sheet'!K$878</f>
        <v>2591.0572715349722</v>
      </c>
      <c r="M818" s="357"/>
    </row>
    <row r="819" spans="1:13" x14ac:dyDescent="0.25">
      <c r="A819" s="45"/>
      <c r="B819" s="171" t="s">
        <v>86</v>
      </c>
      <c r="C819" s="172"/>
      <c r="D819" s="172"/>
      <c r="E819" s="172" t="s">
        <v>66</v>
      </c>
      <c r="F819" s="341">
        <f t="shared" si="3"/>
        <v>879.5259107160723</v>
      </c>
      <c r="G819" s="341">
        <f>+'Unit Rates'!$F17*'Input Sheet'!G$878</f>
        <v>901.51405848397405</v>
      </c>
      <c r="H819" s="341">
        <f>+'Unit Rates'!$F17*'Input Sheet'!H$878</f>
        <v>940.84686434044136</v>
      </c>
      <c r="I819" s="341">
        <f>+'Unit Rates'!$F17*'Input Sheet'!I$878</f>
        <v>972.70177460865045</v>
      </c>
      <c r="J819" s="341">
        <f>+'Unit Rates'!$F17*'Input Sheet'!J$878</f>
        <v>1006.9682663686486</v>
      </c>
      <c r="K819" s="341">
        <f>+'Unit Rates'!$F17*'Input Sheet'!K$878</f>
        <v>1041.6445767304281</v>
      </c>
      <c r="M819" s="357"/>
    </row>
    <row r="820" spans="1:13" x14ac:dyDescent="0.25">
      <c r="A820" s="45"/>
      <c r="B820" s="171" t="s">
        <v>87</v>
      </c>
      <c r="C820" s="172"/>
      <c r="D820" s="172"/>
      <c r="E820" s="172" t="s">
        <v>66</v>
      </c>
      <c r="F820" s="341">
        <f t="shared" si="3"/>
        <v>2187.7923212708911</v>
      </c>
      <c r="G820" s="341">
        <f>+'Unit Rates'!$F18*'Input Sheet'!G$878</f>
        <v>2242.4871293026631</v>
      </c>
      <c r="H820" s="341">
        <f>+'Unit Rates'!$F18*'Input Sheet'!H$878</f>
        <v>2340.3262146307552</v>
      </c>
      <c r="I820" s="341">
        <f>+'Unit Rates'!$F18*'Input Sheet'!I$878</f>
        <v>2419.5642759890852</v>
      </c>
      <c r="J820" s="341">
        <f>+'Unit Rates'!$F18*'Input Sheet'!J$878</f>
        <v>2504.8010684883311</v>
      </c>
      <c r="K820" s="341">
        <f>+'Unit Rates'!$F18*'Input Sheet'!K$878</f>
        <v>2591.0572715349722</v>
      </c>
      <c r="M820" s="357"/>
    </row>
    <row r="821" spans="1:13" x14ac:dyDescent="0.25">
      <c r="A821" s="45"/>
      <c r="B821" s="171" t="s">
        <v>88</v>
      </c>
      <c r="C821" s="172"/>
      <c r="D821" s="172"/>
      <c r="E821" s="172" t="s">
        <v>66</v>
      </c>
      <c r="F821" s="341">
        <f t="shared" si="3"/>
        <v>879.5259107160723</v>
      </c>
      <c r="G821" s="341">
        <f>+'Unit Rates'!$F19*'Input Sheet'!G$878</f>
        <v>901.51405848397405</v>
      </c>
      <c r="H821" s="341">
        <f>+'Unit Rates'!$F19*'Input Sheet'!H$878</f>
        <v>940.84686434044136</v>
      </c>
      <c r="I821" s="341">
        <f>+'Unit Rates'!$F19*'Input Sheet'!I$878</f>
        <v>972.70177460865045</v>
      </c>
      <c r="J821" s="341">
        <f>+'Unit Rates'!$F19*'Input Sheet'!J$878</f>
        <v>1006.9682663686486</v>
      </c>
      <c r="K821" s="341">
        <f>+'Unit Rates'!$F19*'Input Sheet'!K$878</f>
        <v>1041.6445767304281</v>
      </c>
      <c r="M821" s="357"/>
    </row>
    <row r="822" spans="1:13" x14ac:dyDescent="0.25">
      <c r="A822" s="45"/>
      <c r="B822" s="171" t="s">
        <v>90</v>
      </c>
      <c r="C822" s="172"/>
      <c r="D822" s="172"/>
      <c r="E822" s="172" t="s">
        <v>66</v>
      </c>
      <c r="F822" s="341">
        <f t="shared" si="3"/>
        <v>3440.8472503820858</v>
      </c>
      <c r="G822" s="341">
        <f>+'Unit Rates'!$F22*'Input Sheet'!G$878</f>
        <v>3526.8684316416375</v>
      </c>
      <c r="H822" s="341">
        <f>+'Unit Rates'!$F22*'Input Sheet'!H$878</f>
        <v>3680.7447134340077</v>
      </c>
      <c r="I822" s="341">
        <f>+'Unit Rates'!$F22*'Input Sheet'!I$878</f>
        <v>3805.3662613293932</v>
      </c>
      <c r="J822" s="341">
        <f>+'Unit Rates'!$F22*'Input Sheet'!J$878</f>
        <v>3939.4223050639503</v>
      </c>
      <c r="K822" s="341">
        <f>+'Unit Rates'!$F22*'Input Sheet'!K$878</f>
        <v>4075.0816252817967</v>
      </c>
      <c r="M822" s="357"/>
    </row>
    <row r="823" spans="1:13" x14ac:dyDescent="0.25">
      <c r="A823" s="45"/>
      <c r="B823" s="171" t="s">
        <v>91</v>
      </c>
      <c r="C823" s="172"/>
      <c r="D823" s="172"/>
      <c r="E823" s="172" t="s">
        <v>66</v>
      </c>
      <c r="F823" s="341">
        <f t="shared" si="3"/>
        <v>4888.2329957164793</v>
      </c>
      <c r="G823" s="341">
        <f>+'Unit Rates'!$F23*'Input Sheet'!G$878</f>
        <v>5010.4388206093909</v>
      </c>
      <c r="H823" s="341">
        <f>+'Unit Rates'!$F23*'Input Sheet'!H$878</f>
        <v>5229.0428629225471</v>
      </c>
      <c r="I823" s="341">
        <f>+'Unit Rates'!$F23*'Input Sheet'!I$878</f>
        <v>5406.0862240690903</v>
      </c>
      <c r="J823" s="341">
        <f>+'Unit Rates'!$F23*'Input Sheet'!J$878</f>
        <v>5596.5326834943689</v>
      </c>
      <c r="K823" s="341">
        <f>+'Unit Rates'!$F23*'Input Sheet'!K$878</f>
        <v>5789.256834556787</v>
      </c>
      <c r="M823" s="357"/>
    </row>
    <row r="824" spans="1:13" x14ac:dyDescent="0.25">
      <c r="A824" s="45"/>
      <c r="B824" s="171" t="s">
        <v>92</v>
      </c>
      <c r="C824" s="172"/>
      <c r="D824" s="172"/>
      <c r="E824" s="172" t="s">
        <v>66</v>
      </c>
      <c r="F824" s="341">
        <f t="shared" si="3"/>
        <v>5226.3788995050108</v>
      </c>
      <c r="G824" s="341">
        <f>+'Unit Rates'!$F24*'Input Sheet'!G$878</f>
        <v>5357.0383719926358</v>
      </c>
      <c r="H824" s="341">
        <f>+'Unit Rates'!$F24*'Input Sheet'!H$878</f>
        <v>5590.7644556496853</v>
      </c>
      <c r="I824" s="341">
        <f>+'Unit Rates'!$F24*'Input Sheet'!I$878</f>
        <v>5780.0548777315635</v>
      </c>
      <c r="J824" s="341">
        <f>+'Unit Rates'!$F24*'Input Sheet'!J$878</f>
        <v>5983.6755639586581</v>
      </c>
      <c r="K824" s="341">
        <f>+'Unit Rates'!$F24*'Input Sheet'!K$878</f>
        <v>6189.7315022538014</v>
      </c>
      <c r="M824" s="357"/>
    </row>
    <row r="825" spans="1:13" x14ac:dyDescent="0.25">
      <c r="A825" s="45"/>
      <c r="B825" s="171" t="s">
        <v>93</v>
      </c>
      <c r="C825" s="172"/>
      <c r="D825" s="172"/>
      <c r="E825" s="172" t="s">
        <v>66</v>
      </c>
      <c r="F825" s="341">
        <f t="shared" si="3"/>
        <v>4153.6012926087315</v>
      </c>
      <c r="G825" s="341">
        <f>+'Unit Rates'!$F25*'Input Sheet'!G$878</f>
        <v>4257.4413249239497</v>
      </c>
      <c r="H825" s="341">
        <f>+'Unit Rates'!$F25*'Input Sheet'!H$878</f>
        <v>4443.1922974158679</v>
      </c>
      <c r="I825" s="341">
        <f>+'Unit Rates'!$F25*'Input Sheet'!I$878</f>
        <v>4593.6285663806393</v>
      </c>
      <c r="J825" s="341">
        <f>+'Unit Rates'!$F25*'Input Sheet'!J$878</f>
        <v>4755.4536391083057</v>
      </c>
      <c r="K825" s="341">
        <f>+'Unit Rates'!$F25*'Input Sheet'!K$878</f>
        <v>4919.2140989045656</v>
      </c>
      <c r="M825" s="357"/>
    </row>
    <row r="826" spans="1:13" x14ac:dyDescent="0.25">
      <c r="A826" s="45"/>
      <c r="B826" s="171" t="s">
        <v>94</v>
      </c>
      <c r="C826" s="172"/>
      <c r="D826" s="172"/>
      <c r="E826" s="172" t="s">
        <v>66</v>
      </c>
      <c r="F826" s="341">
        <f t="shared" si="3"/>
        <v>4320.6860905205467</v>
      </c>
      <c r="G826" s="341">
        <f>+'Unit Rates'!$F26*'Input Sheet'!G$878</f>
        <v>4428.7032427835602</v>
      </c>
      <c r="H826" s="341">
        <f>+'Unit Rates'!$F26*'Input Sheet'!H$878</f>
        <v>4621.9263247810204</v>
      </c>
      <c r="I826" s="341">
        <f>+'Unit Rates'!$F26*'Input Sheet'!I$878</f>
        <v>4778.4141167081225</v>
      </c>
      <c r="J826" s="341">
        <f>+'Unit Rates'!$F26*'Input Sheet'!J$878</f>
        <v>4946.7488439907111</v>
      </c>
      <c r="K826" s="341">
        <f>+'Unit Rates'!$F26*'Input Sheet'!K$878</f>
        <v>5117.0968121690821</v>
      </c>
      <c r="M826" s="357"/>
    </row>
    <row r="827" spans="1:13" x14ac:dyDescent="0.25">
      <c r="A827" s="45"/>
      <c r="B827" s="171" t="s">
        <v>95</v>
      </c>
      <c r="C827" s="172"/>
      <c r="D827" s="172"/>
      <c r="E827" s="172" t="s">
        <v>66</v>
      </c>
      <c r="F827" s="341">
        <f t="shared" si="3"/>
        <v>4533.4386351903877</v>
      </c>
      <c r="G827" s="341">
        <f>+'Unit Rates'!$F27*'Input Sheet'!G$878</f>
        <v>4646.7746010701467</v>
      </c>
      <c r="H827" s="341">
        <f>+'Unit Rates'!$F27*'Input Sheet'!H$878</f>
        <v>4849.5120753475976</v>
      </c>
      <c r="I827" s="341">
        <f>+'Unit Rates'!$F27*'Input Sheet'!I$878</f>
        <v>5013.705397193964</v>
      </c>
      <c r="J827" s="341">
        <f>+'Unit Rates'!$F27*'Input Sheet'!J$878</f>
        <v>5190.3290028711781</v>
      </c>
      <c r="K827" s="341">
        <f>+'Unit Rates'!$F27*'Input Sheet'!K$878</f>
        <v>5369.0649823398853</v>
      </c>
      <c r="M827" s="357"/>
    </row>
    <row r="828" spans="1:13" x14ac:dyDescent="0.25">
      <c r="A828" s="45"/>
      <c r="B828" s="171" t="s">
        <v>96</v>
      </c>
      <c r="C828" s="172"/>
      <c r="D828" s="172"/>
      <c r="E828" s="172" t="s">
        <v>66</v>
      </c>
      <c r="F828" s="341">
        <f t="shared" si="3"/>
        <v>5573.1097456156022</v>
      </c>
      <c r="G828" s="341">
        <f>+'Unit Rates'!$F28*'Input Sheet'!G$878</f>
        <v>5712.4374892559917</v>
      </c>
      <c r="H828" s="341">
        <f>+'Unit Rates'!$F28*'Input Sheet'!H$878</f>
        <v>5961.6695368515147</v>
      </c>
      <c r="I828" s="341">
        <f>+'Unit Rates'!$F28*'Input Sheet'!I$878</f>
        <v>6163.5179516604985</v>
      </c>
      <c r="J828" s="341">
        <f>+'Unit Rates'!$F28*'Input Sheet'!J$878</f>
        <v>6380.6473356262559</v>
      </c>
      <c r="K828" s="341">
        <f>+'Unit Rates'!$F28*'Input Sheet'!K$878</f>
        <v>6600.3735322790462</v>
      </c>
      <c r="M828" s="357"/>
    </row>
    <row r="829" spans="1:13" x14ac:dyDescent="0.25">
      <c r="A829" s="45"/>
      <c r="B829" s="171" t="s">
        <v>97</v>
      </c>
      <c r="C829" s="172"/>
      <c r="D829" s="172"/>
      <c r="E829" s="172" t="s">
        <v>66</v>
      </c>
      <c r="F829" s="341">
        <f t="shared" si="3"/>
        <v>5436.2017188357759</v>
      </c>
      <c r="G829" s="341">
        <f>+'Unit Rates'!$F29*'Input Sheet'!G$878</f>
        <v>5572.10676180667</v>
      </c>
      <c r="H829" s="341">
        <f>+'Unit Rates'!$F29*'Input Sheet'!H$878</f>
        <v>5815.2162190703866</v>
      </c>
      <c r="I829" s="341">
        <f>+'Unit Rates'!$F29*'Input Sheet'!I$878</f>
        <v>6012.1060614769749</v>
      </c>
      <c r="J829" s="341">
        <f>+'Unit Rates'!$F29*'Input Sheet'!J$878</f>
        <v>6223.9014834589298</v>
      </c>
      <c r="K829" s="341">
        <f>+'Unit Rates'!$F29*'Input Sheet'!K$878</f>
        <v>6438.2299252874527</v>
      </c>
      <c r="M829" s="357"/>
    </row>
    <row r="830" spans="1:13" x14ac:dyDescent="0.25">
      <c r="A830" s="45"/>
      <c r="B830" s="171" t="s">
        <v>98</v>
      </c>
      <c r="C830" s="172"/>
      <c r="D830" s="172"/>
      <c r="E830" s="172" t="s">
        <v>66</v>
      </c>
      <c r="F830" s="341">
        <f t="shared" si="3"/>
        <v>6130.9103231540075</v>
      </c>
      <c r="G830" s="341">
        <f>+'Unit Rates'!$F30*'Input Sheet'!G$878</f>
        <v>6284.1830812328571</v>
      </c>
      <c r="H830" s="341">
        <f>+'Unit Rates'!$F30*'Input Sheet'!H$878</f>
        <v>6558.3602288596921</v>
      </c>
      <c r="I830" s="341">
        <f>+'Unit Rates'!$F30*'Input Sheet'!I$878</f>
        <v>6780.4112177242541</v>
      </c>
      <c r="J830" s="341">
        <f>+'Unit Rates'!$F30*'Input Sheet'!J$878</f>
        <v>7019.2726151089</v>
      </c>
      <c r="K830" s="341">
        <f>+'Unit Rates'!$F30*'Input Sheet'!K$878</f>
        <v>7260.9907345817401</v>
      </c>
      <c r="M830" s="357"/>
    </row>
    <row r="831" spans="1:13" x14ac:dyDescent="0.25">
      <c r="A831" s="45"/>
      <c r="B831" s="171" t="s">
        <v>99</v>
      </c>
      <c r="C831" s="172"/>
      <c r="D831" s="172"/>
      <c r="E831" s="172" t="s">
        <v>66</v>
      </c>
      <c r="F831" s="341">
        <f t="shared" si="3"/>
        <v>4457.2685485781103</v>
      </c>
      <c r="G831" s="341">
        <f>+'Unit Rates'!$F31*'Input Sheet'!G$878</f>
        <v>4568.7002622925629</v>
      </c>
      <c r="H831" s="341">
        <f>+'Unit Rates'!$F31*'Input Sheet'!H$878</f>
        <v>4768.0313750378655</v>
      </c>
      <c r="I831" s="341">
        <f>+'Unit Rates'!$F31*'Input Sheet'!I$878</f>
        <v>4929.4659478302319</v>
      </c>
      <c r="J831" s="341">
        <f>+'Unit Rates'!$F31*'Input Sheet'!J$878</f>
        <v>5103.1219528791344</v>
      </c>
      <c r="K831" s="341">
        <f>+'Unit Rates'!$F31*'Input Sheet'!K$878</f>
        <v>5278.8548399642405</v>
      </c>
      <c r="M831" s="357"/>
    </row>
    <row r="832" spans="1:13" x14ac:dyDescent="0.25">
      <c r="A832" s="45"/>
      <c r="B832" s="171" t="s">
        <v>100</v>
      </c>
      <c r="C832" s="172"/>
      <c r="D832" s="172"/>
      <c r="E832" s="172" t="s">
        <v>66</v>
      </c>
      <c r="F832" s="341">
        <f t="shared" si="3"/>
        <v>4669.290335586149</v>
      </c>
      <c r="G832" s="341">
        <f>+'Unit Rates'!$F32*'Input Sheet'!G$878</f>
        <v>4786.022593975802</v>
      </c>
      <c r="H832" s="341">
        <f>+'Unit Rates'!$F32*'Input Sheet'!H$878</f>
        <v>4994.8354191801936</v>
      </c>
      <c r="I832" s="341">
        <f>+'Unit Rates'!$F32*'Input Sheet'!I$878</f>
        <v>5163.9490551107319</v>
      </c>
      <c r="J832" s="341">
        <f>+'Unit Rates'!$F32*'Input Sheet'!J$878</f>
        <v>5345.8654681009266</v>
      </c>
      <c r="K832" s="341">
        <f>+'Unit Rates'!$F32*'Input Sheet'!K$878</f>
        <v>5529.9575555235915</v>
      </c>
      <c r="M832" s="357"/>
    </row>
    <row r="833" spans="1:13" x14ac:dyDescent="0.25">
      <c r="A833" s="45"/>
      <c r="B833" s="171" t="s">
        <v>102</v>
      </c>
      <c r="C833" s="172"/>
      <c r="D833" s="172"/>
      <c r="E833" s="172" t="s">
        <v>66</v>
      </c>
      <c r="F833" s="341">
        <f t="shared" si="3"/>
        <v>4996.9364846746685</v>
      </c>
      <c r="G833" s="341">
        <f>+'Unit Rates'!$F35*'Input Sheet'!G$878</f>
        <v>5121.859896791535</v>
      </c>
      <c r="H833" s="341">
        <f>+'Unit Rates'!$F35*'Input Sheet'!H$878</f>
        <v>5345.3252094493391</v>
      </c>
      <c r="I833" s="341">
        <f>+'Unit Rates'!$F35*'Input Sheet'!I$878</f>
        <v>5526.3056233244197</v>
      </c>
      <c r="J833" s="341">
        <f>+'Unit Rates'!$F35*'Input Sheet'!J$878</f>
        <v>5720.9871907360412</v>
      </c>
      <c r="K833" s="341">
        <f>+'Unit Rates'!$F35*'Input Sheet'!K$878</f>
        <v>5917.9971006085134</v>
      </c>
      <c r="M833" s="357"/>
    </row>
    <row r="834" spans="1:13" x14ac:dyDescent="0.25">
      <c r="A834" s="45"/>
      <c r="B834" s="171" t="s">
        <v>103</v>
      </c>
      <c r="C834" s="172"/>
      <c r="D834" s="172"/>
      <c r="E834" s="172" t="s">
        <v>66</v>
      </c>
      <c r="F834" s="341">
        <f t="shared" si="3"/>
        <v>4581.1157653825931</v>
      </c>
      <c r="G834" s="341">
        <f>+'Unit Rates'!$F36*'Input Sheet'!G$878</f>
        <v>4695.6436595171572</v>
      </c>
      <c r="H834" s="341">
        <f>+'Unit Rates'!$F36*'Input Sheet'!H$878</f>
        <v>4900.5132771263679</v>
      </c>
      <c r="I834" s="341">
        <f>+'Unit Rates'!$F36*'Input Sheet'!I$878</f>
        <v>5066.4333823291017</v>
      </c>
      <c r="J834" s="341">
        <f>+'Unit Rates'!$F36*'Input Sheet'!J$878</f>
        <v>5244.9144977953583</v>
      </c>
      <c r="K834" s="341">
        <f>+'Unit Rates'!$F36*'Input Sheet'!K$878</f>
        <v>5425.5302024018474</v>
      </c>
      <c r="M834" s="357"/>
    </row>
    <row r="835" spans="1:13" x14ac:dyDescent="0.25">
      <c r="A835" s="45"/>
      <c r="B835" s="172"/>
      <c r="C835" s="172"/>
      <c r="D835" s="172"/>
      <c r="E835" s="172"/>
      <c r="F835" s="342"/>
      <c r="G835" s="341"/>
      <c r="H835" s="341"/>
      <c r="I835" s="341"/>
      <c r="J835" s="341"/>
      <c r="K835" s="341"/>
      <c r="M835" s="357"/>
    </row>
    <row r="836" spans="1:13" x14ac:dyDescent="0.25">
      <c r="B836" s="171" t="s">
        <v>77</v>
      </c>
      <c r="C836" s="172"/>
      <c r="D836" s="172"/>
      <c r="E836" s="172" t="s">
        <v>234</v>
      </c>
      <c r="F836" s="341">
        <f t="shared" ref="F836:F860" si="4">G836/1.025</f>
        <v>2013.5688852291935</v>
      </c>
      <c r="G836" s="341">
        <f>+'Unit Rates'!$E8*'Input Sheet'!G$878</f>
        <v>2063.9081073599232</v>
      </c>
      <c r="H836" s="341">
        <f>+'Unit Rates'!$E8*'Input Sheet'!H$878</f>
        <v>2153.9558399808552</v>
      </c>
      <c r="I836" s="341">
        <f>+'Unit Rates'!$E8*'Input Sheet'!I$878</f>
        <v>2226.8838292263481</v>
      </c>
      <c r="J836" s="341">
        <f>+'Unit Rates'!$E8*'Input Sheet'!J$878</f>
        <v>2305.3328445120032</v>
      </c>
      <c r="K836" s="341">
        <f>+'Unit Rates'!$E8*'Input Sheet'!K$878</f>
        <v>2384.7200902409922</v>
      </c>
      <c r="M836" s="357"/>
    </row>
    <row r="837" spans="1:13" x14ac:dyDescent="0.25">
      <c r="B837" s="171" t="s">
        <v>78</v>
      </c>
      <c r="C837" s="172"/>
      <c r="D837" s="172"/>
      <c r="E837" s="172" t="s">
        <v>234</v>
      </c>
      <c r="F837" s="341">
        <f t="shared" si="4"/>
        <v>1206.2981515768336</v>
      </c>
      <c r="G837" s="341">
        <f>+'Unit Rates'!$E9*'Input Sheet'!G$878</f>
        <v>1236.4556053662543</v>
      </c>
      <c r="H837" s="341">
        <f>+'Unit Rates'!$E9*'Input Sheet'!H$878</f>
        <v>1290.401817095659</v>
      </c>
      <c r="I837" s="341">
        <f>+'Unit Rates'!$E9*'Input Sheet'!I$878</f>
        <v>1334.0918538609219</v>
      </c>
      <c r="J837" s="341">
        <f>+'Unit Rates'!$E9*'Input Sheet'!J$878</f>
        <v>1381.0894524165517</v>
      </c>
      <c r="K837" s="341">
        <f>+'Unit Rates'!$E9*'Input Sheet'!K$878</f>
        <v>1428.649130401323</v>
      </c>
      <c r="M837" s="357"/>
    </row>
    <row r="838" spans="1:13" x14ac:dyDescent="0.25">
      <c r="B838" s="171" t="s">
        <v>79</v>
      </c>
      <c r="C838" s="172"/>
      <c r="D838" s="172"/>
      <c r="E838" s="172" t="s">
        <v>234</v>
      </c>
      <c r="F838" s="341">
        <f t="shared" si="4"/>
        <v>1583.9302145793338</v>
      </c>
      <c r="G838" s="341">
        <f>+'Unit Rates'!$E10*'Input Sheet'!G$878</f>
        <v>1623.5284699438171</v>
      </c>
      <c r="H838" s="341">
        <f>+'Unit Rates'!$E10*'Input Sheet'!H$878</f>
        <v>1694.3625623351591</v>
      </c>
      <c r="I838" s="341">
        <f>+'Unit Rates'!$E10*'Input Sheet'!I$878</f>
        <v>1751.7297805623637</v>
      </c>
      <c r="J838" s="341">
        <f>+'Unit Rates'!$E10*'Input Sheet'!J$878</f>
        <v>1813.4399939682494</v>
      </c>
      <c r="K838" s="341">
        <f>+'Unit Rates'!$E10*'Input Sheet'!K$878</f>
        <v>1875.8882459673696</v>
      </c>
      <c r="M838" s="357"/>
    </row>
    <row r="839" spans="1:13" x14ac:dyDescent="0.25">
      <c r="B839" s="171" t="s">
        <v>80</v>
      </c>
      <c r="C839" s="172"/>
      <c r="D839" s="172"/>
      <c r="E839" s="172" t="s">
        <v>234</v>
      </c>
      <c r="F839" s="341">
        <f t="shared" si="4"/>
        <v>809.23382917508957</v>
      </c>
      <c r="G839" s="341">
        <f>+'Unit Rates'!$E11*'Input Sheet'!G$878</f>
        <v>829.46467490446673</v>
      </c>
      <c r="H839" s="341">
        <f>+'Unit Rates'!$E11*'Input Sheet'!H$878</f>
        <v>865.65398633648033</v>
      </c>
      <c r="I839" s="341">
        <f>+'Unit Rates'!$E11*'Input Sheet'!I$878</f>
        <v>894.9630387478918</v>
      </c>
      <c r="J839" s="341">
        <f>+'Unit Rates'!$E11*'Input Sheet'!J$878</f>
        <v>926.49093804168717</v>
      </c>
      <c r="K839" s="341">
        <f>+'Unit Rates'!$E11*'Input Sheet'!K$878</f>
        <v>958.39590306185391</v>
      </c>
      <c r="M839" s="357"/>
    </row>
    <row r="840" spans="1:13" x14ac:dyDescent="0.25">
      <c r="B840" s="171" t="s">
        <v>81</v>
      </c>
      <c r="C840" s="172"/>
      <c r="D840" s="172"/>
      <c r="E840" s="172" t="s">
        <v>234</v>
      </c>
      <c r="F840" s="341">
        <f t="shared" si="4"/>
        <v>1009.390162626985</v>
      </c>
      <c r="G840" s="341">
        <f>+'Unit Rates'!$E12*'Input Sheet'!G$878</f>
        <v>1034.6249166926596</v>
      </c>
      <c r="H840" s="341">
        <f>+'Unit Rates'!$E12*'Input Sheet'!H$878</f>
        <v>1079.7653120082578</v>
      </c>
      <c r="I840" s="341">
        <f>+'Unit Rates'!$E12*'Input Sheet'!I$878</f>
        <v>1116.3236813119172</v>
      </c>
      <c r="J840" s="341">
        <f>+'Unit Rates'!$E12*'Input Sheet'!J$878</f>
        <v>1155.6497082872004</v>
      </c>
      <c r="K840" s="341">
        <f>+'Unit Rates'!$E12*'Input Sheet'!K$878</f>
        <v>1195.4460646297705</v>
      </c>
      <c r="M840" s="357"/>
    </row>
    <row r="841" spans="1:13" x14ac:dyDescent="0.25">
      <c r="B841" s="171" t="s">
        <v>82</v>
      </c>
      <c r="C841" s="172"/>
      <c r="D841" s="172"/>
      <c r="E841" s="172" t="s">
        <v>234</v>
      </c>
      <c r="F841" s="341">
        <f t="shared" si="4"/>
        <v>431.76220479430754</v>
      </c>
      <c r="G841" s="341">
        <f>+'Unit Rates'!$E13*'Input Sheet'!G$878</f>
        <v>442.5562599141652</v>
      </c>
      <c r="H841" s="341">
        <f>+'Unit Rates'!$E13*'Input Sheet'!H$878</f>
        <v>461.86486557367141</v>
      </c>
      <c r="I841" s="341">
        <f>+'Unit Rates'!$E13*'Input Sheet'!I$878</f>
        <v>477.50254733307418</v>
      </c>
      <c r="J841" s="341">
        <f>+'Unit Rates'!$E13*'Input Sheet'!J$878</f>
        <v>494.3240824949176</v>
      </c>
      <c r="K841" s="341">
        <f>+'Unit Rates'!$E13*'Input Sheet'!K$878</f>
        <v>511.34679897605469</v>
      </c>
      <c r="M841" s="357"/>
    </row>
    <row r="842" spans="1:13" x14ac:dyDescent="0.25">
      <c r="B842" s="171" t="s">
        <v>83</v>
      </c>
      <c r="C842" s="172"/>
      <c r="D842" s="172"/>
      <c r="E842" s="172" t="s">
        <v>234</v>
      </c>
      <c r="F842" s="341">
        <f t="shared" si="4"/>
        <v>994.43466983554151</v>
      </c>
      <c r="G842" s="341">
        <f>+'Unit Rates'!$E14*'Input Sheet'!G$878</f>
        <v>1019.2955365814299</v>
      </c>
      <c r="H842" s="341">
        <f>+'Unit Rates'!$E14*'Input Sheet'!H$878</f>
        <v>1063.7671153365534</v>
      </c>
      <c r="I842" s="341">
        <f>+'Unit Rates'!$E14*'Input Sheet'!I$878</f>
        <v>1099.7838225071434</v>
      </c>
      <c r="J842" s="341">
        <f>+'Unit Rates'!$E14*'Input Sheet'!J$878</f>
        <v>1138.5271807238821</v>
      </c>
      <c r="K842" s="341">
        <f>+'Unit Rates'!$E14*'Input Sheet'!K$878</f>
        <v>1177.7338997364648</v>
      </c>
      <c r="M842" s="357"/>
    </row>
    <row r="843" spans="1:13" x14ac:dyDescent="0.25">
      <c r="B843" s="171" t="s">
        <v>84</v>
      </c>
      <c r="C843" s="172"/>
      <c r="D843" s="172"/>
      <c r="E843" s="172" t="s">
        <v>234</v>
      </c>
      <c r="F843" s="341">
        <f t="shared" si="4"/>
        <v>416.80671200286412</v>
      </c>
      <c r="G843" s="341">
        <f>+'Unit Rates'!$E15*'Input Sheet'!G$878</f>
        <v>427.22687980293568</v>
      </c>
      <c r="H843" s="341">
        <f>+'Unit Rates'!$E15*'Input Sheet'!H$878</f>
        <v>445.86666890196705</v>
      </c>
      <c r="I843" s="341">
        <f>+'Unit Rates'!$E15*'Input Sheet'!I$878</f>
        <v>460.96268852830036</v>
      </c>
      <c r="J843" s="341">
        <f>+'Unit Rates'!$E15*'Input Sheet'!J$878</f>
        <v>477.20155493159922</v>
      </c>
      <c r="K843" s="341">
        <f>+'Unit Rates'!$E15*'Input Sheet'!K$878</f>
        <v>493.63463408274879</v>
      </c>
      <c r="M843" s="357"/>
    </row>
    <row r="844" spans="1:13" x14ac:dyDescent="0.25">
      <c r="B844" s="171" t="s">
        <v>85</v>
      </c>
      <c r="C844" s="172"/>
      <c r="D844" s="172"/>
      <c r="E844" s="172" t="s">
        <v>234</v>
      </c>
      <c r="F844" s="341">
        <f t="shared" si="4"/>
        <v>965.95769829616461</v>
      </c>
      <c r="G844" s="341">
        <f>+'Unit Rates'!$E16*'Input Sheet'!G$878</f>
        <v>990.10664075356863</v>
      </c>
      <c r="H844" s="341">
        <f>+'Unit Rates'!$E16*'Input Sheet'!H$878</f>
        <v>1033.3047161595678</v>
      </c>
      <c r="I844" s="341">
        <f>+'Unit Rates'!$E16*'Input Sheet'!I$878</f>
        <v>1068.2900365773121</v>
      </c>
      <c r="J844" s="341">
        <f>+'Unit Rates'!$E16*'Input Sheet'!J$878</f>
        <v>1105.9239267286821</v>
      </c>
      <c r="K844" s="341">
        <f>+'Unit Rates'!$E16*'Input Sheet'!K$878</f>
        <v>1144.0079087175664</v>
      </c>
      <c r="M844" s="357"/>
    </row>
    <row r="845" spans="1:13" x14ac:dyDescent="0.25">
      <c r="B845" s="171" t="s">
        <v>86</v>
      </c>
      <c r="C845" s="172"/>
      <c r="D845" s="172"/>
      <c r="E845" s="172" t="s">
        <v>234</v>
      </c>
      <c r="F845" s="341">
        <f t="shared" si="4"/>
        <v>388.3297404634871</v>
      </c>
      <c r="G845" s="341">
        <f>+'Unit Rates'!$E17*'Input Sheet'!G$878</f>
        <v>398.03798397507427</v>
      </c>
      <c r="H845" s="341">
        <f>+'Unit Rates'!$E17*'Input Sheet'!H$878</f>
        <v>415.40426972498142</v>
      </c>
      <c r="I845" s="341">
        <f>+'Unit Rates'!$E17*'Input Sheet'!I$878</f>
        <v>429.46890259846896</v>
      </c>
      <c r="J845" s="341">
        <f>+'Unit Rates'!$E17*'Input Sheet'!J$878</f>
        <v>444.5983009363992</v>
      </c>
      <c r="K845" s="341">
        <f>+'Unit Rates'!$E17*'Input Sheet'!K$878</f>
        <v>459.90864306385032</v>
      </c>
      <c r="M845" s="357"/>
    </row>
    <row r="846" spans="1:13" x14ac:dyDescent="0.25">
      <c r="B846" s="171" t="s">
        <v>87</v>
      </c>
      <c r="C846" s="172"/>
      <c r="D846" s="172"/>
      <c r="E846" s="172" t="s">
        <v>234</v>
      </c>
      <c r="F846" s="341">
        <f t="shared" si="4"/>
        <v>965.95769829616461</v>
      </c>
      <c r="G846" s="341">
        <f>+'Unit Rates'!$E18*'Input Sheet'!G$878</f>
        <v>990.10664075356863</v>
      </c>
      <c r="H846" s="341">
        <f>+'Unit Rates'!$E18*'Input Sheet'!H$878</f>
        <v>1033.3047161595678</v>
      </c>
      <c r="I846" s="341">
        <f>+'Unit Rates'!$E18*'Input Sheet'!I$878</f>
        <v>1068.2900365773121</v>
      </c>
      <c r="J846" s="341">
        <f>+'Unit Rates'!$E18*'Input Sheet'!J$878</f>
        <v>1105.9239267286821</v>
      </c>
      <c r="K846" s="341">
        <f>+'Unit Rates'!$E18*'Input Sheet'!K$878</f>
        <v>1144.0079087175664</v>
      </c>
      <c r="M846" s="357"/>
    </row>
    <row r="847" spans="1:13" x14ac:dyDescent="0.25">
      <c r="B847" s="171" t="s">
        <v>88</v>
      </c>
      <c r="C847" s="172"/>
      <c r="D847" s="172"/>
      <c r="E847" s="172" t="s">
        <v>234</v>
      </c>
      <c r="F847" s="341">
        <f t="shared" si="4"/>
        <v>388.3297404634871</v>
      </c>
      <c r="G847" s="341">
        <f>+'Unit Rates'!$E19*'Input Sheet'!G$878</f>
        <v>398.03798397507427</v>
      </c>
      <c r="H847" s="341">
        <f>+'Unit Rates'!$E19*'Input Sheet'!H$878</f>
        <v>415.40426972498142</v>
      </c>
      <c r="I847" s="341">
        <f>+'Unit Rates'!$E19*'Input Sheet'!I$878</f>
        <v>429.46890259846896</v>
      </c>
      <c r="J847" s="341">
        <f>+'Unit Rates'!$E19*'Input Sheet'!J$878</f>
        <v>444.5983009363992</v>
      </c>
      <c r="K847" s="341">
        <f>+'Unit Rates'!$E19*'Input Sheet'!K$878</f>
        <v>459.90864306385032</v>
      </c>
      <c r="M847" s="357"/>
    </row>
    <row r="848" spans="1:13" x14ac:dyDescent="0.25">
      <c r="B848" s="171" t="s">
        <v>90</v>
      </c>
      <c r="C848" s="172"/>
      <c r="D848" s="172"/>
      <c r="E848" s="172" t="s">
        <v>234</v>
      </c>
      <c r="F848" s="341">
        <f t="shared" si="4"/>
        <v>1519.2085911687529</v>
      </c>
      <c r="G848" s="341">
        <f>+'Unit Rates'!$E22*'Input Sheet'!G$878</f>
        <v>1557.1888059479716</v>
      </c>
      <c r="H848" s="341">
        <f>+'Unit Rates'!$E22*'Input Sheet'!H$878</f>
        <v>1625.1285173809956</v>
      </c>
      <c r="I848" s="341">
        <f>+'Unit Rates'!$E22*'Input Sheet'!I$878</f>
        <v>1680.1516301292856</v>
      </c>
      <c r="J848" s="341">
        <f>+'Unit Rates'!$E22*'Input Sheet'!J$878</f>
        <v>1739.3402771455164</v>
      </c>
      <c r="K848" s="341">
        <f>+'Unit Rates'!$E22*'Input Sheet'!K$878</f>
        <v>1799.236805456728</v>
      </c>
      <c r="M848" s="357"/>
    </row>
    <row r="849" spans="2:13" x14ac:dyDescent="0.25">
      <c r="B849" s="171" t="s">
        <v>91</v>
      </c>
      <c r="C849" s="172"/>
      <c r="D849" s="172"/>
      <c r="E849" s="172" t="s">
        <v>234</v>
      </c>
      <c r="F849" s="341">
        <f t="shared" si="4"/>
        <v>2158.260748686942</v>
      </c>
      <c r="G849" s="341">
        <f>+'Unit Rates'!$E23*'Input Sheet'!G$878</f>
        <v>2212.2172674041153</v>
      </c>
      <c r="H849" s="341">
        <f>+'Unit Rates'!$E23*'Input Sheet'!H$878</f>
        <v>2308.735687136199</v>
      </c>
      <c r="I849" s="341">
        <f>+'Unit Rates'!$E23*'Input Sheet'!I$878</f>
        <v>2386.9041659122777</v>
      </c>
      <c r="J849" s="341">
        <f>+'Unit Rates'!$E23*'Input Sheet'!J$878</f>
        <v>2470.9904028948772</v>
      </c>
      <c r="K849" s="341">
        <f>+'Unit Rates'!$E23*'Input Sheet'!K$878</f>
        <v>2556.0822900709845</v>
      </c>
      <c r="M849" s="357"/>
    </row>
    <row r="850" spans="2:13" x14ac:dyDescent="0.25">
      <c r="B850" s="171" t="s">
        <v>92</v>
      </c>
      <c r="C850" s="172"/>
      <c r="D850" s="172"/>
      <c r="E850" s="172" t="s">
        <v>234</v>
      </c>
      <c r="F850" s="341">
        <f t="shared" si="4"/>
        <v>2307.5594895848458</v>
      </c>
      <c r="G850" s="341">
        <f>+'Unit Rates'!$E24*'Input Sheet'!G$878</f>
        <v>2365.2484768244667</v>
      </c>
      <c r="H850" s="341">
        <f>+'Unit Rates'!$E24*'Input Sheet'!H$878</f>
        <v>2468.4436053593317</v>
      </c>
      <c r="I850" s="341">
        <f>+'Unit Rates'!$E24*'Input Sheet'!I$878</f>
        <v>2552.0194268145897</v>
      </c>
      <c r="J850" s="341">
        <f>+'Unit Rates'!$E24*'Input Sheet'!J$878</f>
        <v>2641.9223702892032</v>
      </c>
      <c r="K850" s="341">
        <f>+'Unit Rates'!$E24*'Input Sheet'!K$878</f>
        <v>2732.9005303003919</v>
      </c>
      <c r="M850" s="357"/>
    </row>
    <row r="851" spans="2:13" x14ac:dyDescent="0.25">
      <c r="B851" s="171" t="s">
        <v>93</v>
      </c>
      <c r="C851" s="172"/>
      <c r="D851" s="172"/>
      <c r="E851" s="172" t="s">
        <v>234</v>
      </c>
      <c r="F851" s="341">
        <f t="shared" si="4"/>
        <v>1833.9049393489099</v>
      </c>
      <c r="G851" s="341">
        <f>+'Unit Rates'!$E25*'Input Sheet'!G$878</f>
        <v>1879.7525628326325</v>
      </c>
      <c r="H851" s="341">
        <f>+'Unit Rates'!$E25*'Input Sheet'!H$878</f>
        <v>1961.7656406280321</v>
      </c>
      <c r="I851" s="341">
        <f>+'Unit Rates'!$E25*'Input Sheet'!I$878</f>
        <v>2028.1865118856201</v>
      </c>
      <c r="J851" s="341">
        <f>+'Unit Rates'!$E25*'Input Sheet'!J$878</f>
        <v>2099.6357866905619</v>
      </c>
      <c r="K851" s="341">
        <f>+'Unit Rates'!$E25*'Input Sheet'!K$878</f>
        <v>2171.9395768075447</v>
      </c>
      <c r="M851" s="357"/>
    </row>
    <row r="852" spans="2:13" x14ac:dyDescent="0.25">
      <c r="B852" s="171" t="s">
        <v>94</v>
      </c>
      <c r="C852" s="172"/>
      <c r="D852" s="172"/>
      <c r="E852" s="172" t="s">
        <v>234</v>
      </c>
      <c r="F852" s="341">
        <f t="shared" si="4"/>
        <v>1907.6764967504014</v>
      </c>
      <c r="G852" s="341">
        <f>+'Unit Rates'!$E26*'Input Sheet'!G$878</f>
        <v>1955.3684091691612</v>
      </c>
      <c r="H852" s="341">
        <f>+'Unit Rates'!$E26*'Input Sheet'!H$878</f>
        <v>2040.6805851601325</v>
      </c>
      <c r="I852" s="341">
        <f>+'Unit Rates'!$E26*'Input Sheet'!I$878</f>
        <v>2109.7733348839924</v>
      </c>
      <c r="J852" s="341">
        <f>+'Unit Rates'!$E26*'Input Sheet'!J$878</f>
        <v>2184.0967631766493</v>
      </c>
      <c r="K852" s="341">
        <f>+'Unit Rates'!$E26*'Input Sheet'!K$878</f>
        <v>2259.3090809323953</v>
      </c>
      <c r="M852" s="357"/>
    </row>
    <row r="853" spans="2:13" x14ac:dyDescent="0.25">
      <c r="B853" s="171" t="s">
        <v>95</v>
      </c>
      <c r="C853" s="172"/>
      <c r="D853" s="172"/>
      <c r="E853" s="172" t="s">
        <v>234</v>
      </c>
      <c r="F853" s="341">
        <f t="shared" si="4"/>
        <v>2001.6113535271859</v>
      </c>
      <c r="G853" s="341">
        <f>+'Unit Rates'!$E27*'Input Sheet'!G$878</f>
        <v>2051.6516373653653</v>
      </c>
      <c r="H853" s="341">
        <f>+'Unit Rates'!$E27*'Input Sheet'!H$878</f>
        <v>2141.1646236334873</v>
      </c>
      <c r="I853" s="341">
        <f>+'Unit Rates'!$E27*'Input Sheet'!I$878</f>
        <v>2213.6595317215565</v>
      </c>
      <c r="J853" s="341">
        <f>+'Unit Rates'!$E27*'Input Sheet'!J$878</f>
        <v>2291.6426793658557</v>
      </c>
      <c r="K853" s="341">
        <f>+'Unit Rates'!$E27*'Input Sheet'!K$878</f>
        <v>2370.558485793958</v>
      </c>
      <c r="M853" s="357"/>
    </row>
    <row r="854" spans="2:13" x14ac:dyDescent="0.25">
      <c r="B854" s="171" t="s">
        <v>96</v>
      </c>
      <c r="C854" s="172"/>
      <c r="D854" s="172"/>
      <c r="E854" s="172" t="s">
        <v>234</v>
      </c>
      <c r="F854" s="341">
        <f t="shared" si="4"/>
        <v>2460.6486684712168</v>
      </c>
      <c r="G854" s="341">
        <f>+'Unit Rates'!$E28*'Input Sheet'!G$878</f>
        <v>2522.1648851829968</v>
      </c>
      <c r="H854" s="341">
        <f>+'Unit Rates'!$E28*'Input Sheet'!H$878</f>
        <v>2632.2062326620671</v>
      </c>
      <c r="I854" s="341">
        <f>+'Unit Rates'!$E28*'Input Sheet'!I$878</f>
        <v>2721.326679917478</v>
      </c>
      <c r="J854" s="341">
        <f>+'Unit Rates'!$E28*'Input Sheet'!J$878</f>
        <v>2817.1940060474967</v>
      </c>
      <c r="K854" s="341">
        <f>+'Unit Rates'!$E28*'Input Sheet'!K$878</f>
        <v>2914.2078812268396</v>
      </c>
      <c r="M854" s="357"/>
    </row>
    <row r="855" spans="2:13" x14ac:dyDescent="0.25">
      <c r="B855" s="171" t="s">
        <v>97</v>
      </c>
      <c r="C855" s="172"/>
      <c r="D855" s="172"/>
      <c r="E855" s="172" t="s">
        <v>234</v>
      </c>
      <c r="F855" s="341">
        <f t="shared" si="4"/>
        <v>2400.2008091654084</v>
      </c>
      <c r="G855" s="341">
        <f>+'Unit Rates'!$E29*'Input Sheet'!G$878</f>
        <v>2460.2058293945433</v>
      </c>
      <c r="H855" s="341">
        <f>+'Unit Rates'!$E29*'Input Sheet'!H$878</f>
        <v>2567.5439206243705</v>
      </c>
      <c r="I855" s="341">
        <f>+'Unit Rates'!$E29*'Input Sheet'!I$878</f>
        <v>2654.4750507594654</v>
      </c>
      <c r="J855" s="341">
        <f>+'Unit Rates'!$E29*'Input Sheet'!J$878</f>
        <v>2747.9873171378895</v>
      </c>
      <c r="K855" s="341">
        <f>+'Unit Rates'!$E29*'Input Sheet'!K$878</f>
        <v>2842.6179666447943</v>
      </c>
      <c r="M855" s="357"/>
    </row>
    <row r="856" spans="2:13" x14ac:dyDescent="0.25">
      <c r="B856" s="171" t="s">
        <v>98</v>
      </c>
      <c r="C856" s="172"/>
      <c r="D856" s="172"/>
      <c r="E856" s="172" t="s">
        <v>234</v>
      </c>
      <c r="F856" s="341">
        <f t="shared" si="4"/>
        <v>2706.9297056376113</v>
      </c>
      <c r="G856" s="341">
        <f>+'Unit Rates'!$E30*'Input Sheet'!G$878</f>
        <v>2774.6029482785511</v>
      </c>
      <c r="H856" s="341">
        <f>+'Unit Rates'!$E30*'Input Sheet'!H$878</f>
        <v>2895.6580977422705</v>
      </c>
      <c r="I856" s="341">
        <f>+'Unit Rates'!$E30*'Input Sheet'!I$878</f>
        <v>2993.6984190390381</v>
      </c>
      <c r="J856" s="341">
        <f>+'Unit Rates'!$E30*'Input Sheet'!J$878</f>
        <v>3099.1608998175825</v>
      </c>
      <c r="K856" s="341">
        <f>+'Unit Rates'!$E30*'Input Sheet'!K$878</f>
        <v>3205.8846852758052</v>
      </c>
      <c r="M856" s="357"/>
    </row>
    <row r="857" spans="2:13" x14ac:dyDescent="0.25">
      <c r="B857" s="171" t="s">
        <v>99</v>
      </c>
      <c r="C857" s="172"/>
      <c r="D857" s="172"/>
      <c r="E857" s="172" t="s">
        <v>234</v>
      </c>
      <c r="F857" s="341">
        <f t="shared" si="4"/>
        <v>1967.9806104133818</v>
      </c>
      <c r="G857" s="341">
        <f>+'Unit Rates'!$E31*'Input Sheet'!G$878</f>
        <v>2017.1801256737162</v>
      </c>
      <c r="H857" s="341">
        <f>+'Unit Rates'!$E31*'Input Sheet'!H$878</f>
        <v>2105.1891295422442</v>
      </c>
      <c r="I857" s="341">
        <f>+'Unit Rates'!$E31*'Input Sheet'!I$878</f>
        <v>2176.4659901673667</v>
      </c>
      <c r="J857" s="341">
        <f>+'Unit Rates'!$E31*'Input Sheet'!J$878</f>
        <v>2253.1388778548517</v>
      </c>
      <c r="K857" s="341">
        <f>+'Unit Rates'!$E31*'Input Sheet'!K$878</f>
        <v>2330.7287539474146</v>
      </c>
      <c r="M857" s="357"/>
    </row>
    <row r="858" spans="2:13" x14ac:dyDescent="0.25">
      <c r="B858" s="171" t="s">
        <v>100</v>
      </c>
      <c r="C858" s="172"/>
      <c r="D858" s="172"/>
      <c r="E858" s="172" t="s">
        <v>234</v>
      </c>
      <c r="F858" s="341">
        <f t="shared" si="4"/>
        <v>2061.5928218539784</v>
      </c>
      <c r="G858" s="341">
        <f>+'Unit Rates'!$E32*'Input Sheet'!G$878</f>
        <v>2113.1326424003278</v>
      </c>
      <c r="H858" s="341">
        <f>+'Unit Rates'!$E32*'Input Sheet'!H$878</f>
        <v>2205.3280276972209</v>
      </c>
      <c r="I858" s="341">
        <f>+'Unit Rates'!$E32*'Input Sheet'!I$878</f>
        <v>2279.9953610294192</v>
      </c>
      <c r="J858" s="341">
        <f>+'Unit Rates'!$E32*'Input Sheet'!J$878</f>
        <v>2360.3153977467182</v>
      </c>
      <c r="K858" s="341">
        <f>+'Unit Rates'!$E32*'Input Sheet'!K$878</f>
        <v>2441.5960418519298</v>
      </c>
      <c r="M858" s="357"/>
    </row>
    <row r="859" spans="2:13" x14ac:dyDescent="0.25">
      <c r="B859" s="171" t="s">
        <v>102</v>
      </c>
      <c r="C859" s="172"/>
      <c r="D859" s="172"/>
      <c r="E859" s="172" t="s">
        <v>234</v>
      </c>
      <c r="F859" s="341">
        <f t="shared" si="4"/>
        <v>2206.2556936229489</v>
      </c>
      <c r="G859" s="341">
        <f>+'Unit Rates'!$E35*'Input Sheet'!G$878</f>
        <v>2261.4120859635223</v>
      </c>
      <c r="H859" s="341">
        <f>+'Unit Rates'!$E35*'Input Sheet'!H$878</f>
        <v>2360.0768618498241</v>
      </c>
      <c r="I859" s="341">
        <f>+'Unit Rates'!$E35*'Input Sheet'!I$878</f>
        <v>2439.9836346836855</v>
      </c>
      <c r="J859" s="341">
        <f>+'Unit Rates'!$E35*'Input Sheet'!J$878</f>
        <v>2525.9397635763853</v>
      </c>
      <c r="K859" s="341">
        <f>+'Unit Rates'!$E35*'Input Sheet'!K$878</f>
        <v>2612.9239060983782</v>
      </c>
      <c r="M859" s="357"/>
    </row>
    <row r="860" spans="2:13" x14ac:dyDescent="0.25">
      <c r="B860" s="171" t="s">
        <v>103</v>
      </c>
      <c r="C860" s="172"/>
      <c r="D860" s="172"/>
      <c r="E860" s="172" t="s">
        <v>234</v>
      </c>
      <c r="F860" s="341">
        <f t="shared" si="4"/>
        <v>2022.6618392127175</v>
      </c>
      <c r="G860" s="341">
        <f>+'Unit Rates'!$E36*'Input Sheet'!G$878</f>
        <v>2073.2283851930351</v>
      </c>
      <c r="H860" s="341">
        <f>+'Unit Rates'!$E36*'Input Sheet'!H$878</f>
        <v>2163.6827589252052</v>
      </c>
      <c r="I860" s="341">
        <f>+'Unit Rates'!$E36*'Input Sheet'!I$878</f>
        <v>2236.9400792679276</v>
      </c>
      <c r="J860" s="341">
        <f>+'Unit Rates'!$E36*'Input Sheet'!J$878</f>
        <v>2315.7433577184925</v>
      </c>
      <c r="K860" s="341">
        <f>+'Unit Rates'!$E36*'Input Sheet'!K$878</f>
        <v>2395.4891035105225</v>
      </c>
      <c r="M860" s="357"/>
    </row>
    <row r="861" spans="2:13" x14ac:dyDescent="0.25">
      <c r="G861" s="40"/>
      <c r="H861" s="40"/>
      <c r="I861" s="40"/>
      <c r="J861" s="40"/>
      <c r="K861" s="40"/>
      <c r="M861" s="357"/>
    </row>
    <row r="862" spans="2:13" x14ac:dyDescent="0.25">
      <c r="B862" s="85" t="s">
        <v>47</v>
      </c>
      <c r="C862" s="85"/>
      <c r="D862" s="85"/>
      <c r="E862" s="85"/>
      <c r="F862" s="85"/>
      <c r="G862" s="86"/>
      <c r="H862" s="86">
        <f>(H810-G810)/G810</f>
        <v>4.3629719898778972E-2</v>
      </c>
      <c r="I862" s="86">
        <f>(I810-H810)/H810</f>
        <v>3.3857699351041923E-2</v>
      </c>
      <c r="J862" s="86">
        <f>(J810-I810)/I810</f>
        <v>3.5228157956003106E-2</v>
      </c>
      <c r="K862" s="86">
        <f>(K810-J810)/J810</f>
        <v>3.4436348711196219E-2</v>
      </c>
      <c r="M862" s="369"/>
    </row>
    <row r="863" spans="2:13" x14ac:dyDescent="0.25">
      <c r="E863" s="37"/>
      <c r="H863" s="39"/>
      <c r="I863" s="39"/>
      <c r="J863" s="39"/>
    </row>
    <row r="864" spans="2:13" ht="15.75" x14ac:dyDescent="0.25">
      <c r="B864" s="24" t="s">
        <v>32</v>
      </c>
      <c r="C864" s="25"/>
      <c r="D864" s="25"/>
      <c r="E864" s="25"/>
      <c r="F864" s="25"/>
      <c r="G864" s="26"/>
      <c r="H864" s="26"/>
      <c r="I864" s="26"/>
      <c r="J864" s="26"/>
      <c r="K864" s="25"/>
      <c r="M864" s="27"/>
    </row>
    <row r="866" spans="2:13" x14ac:dyDescent="0.25">
      <c r="B866" s="402" t="s">
        <v>18</v>
      </c>
      <c r="C866" s="403"/>
      <c r="D866" s="403"/>
      <c r="E866" s="404"/>
      <c r="F866" s="82" t="s">
        <v>12</v>
      </c>
      <c r="G866" s="82" t="s">
        <v>13</v>
      </c>
      <c r="H866" s="82" t="s">
        <v>14</v>
      </c>
      <c r="I866" s="82" t="s">
        <v>15</v>
      </c>
      <c r="J866" s="82" t="s">
        <v>16</v>
      </c>
      <c r="K866" s="36" t="s">
        <v>17</v>
      </c>
      <c r="M866" s="32" t="s">
        <v>4</v>
      </c>
    </row>
    <row r="867" spans="2:13" ht="12.75" customHeight="1" x14ac:dyDescent="0.25">
      <c r="B867" s="405" t="s">
        <v>245</v>
      </c>
      <c r="C867" s="406"/>
      <c r="D867" s="406"/>
      <c r="E867" s="407"/>
      <c r="F867" s="33"/>
      <c r="G867" s="38">
        <v>18449161.14072692</v>
      </c>
      <c r="H867" s="38">
        <v>19652616.51053571</v>
      </c>
      <c r="I867" s="38">
        <v>20750302.453561164</v>
      </c>
      <c r="J867" s="38">
        <v>21950966.582370307</v>
      </c>
      <c r="K867" s="33">
        <v>23217206.584968176</v>
      </c>
      <c r="M867" s="356" t="s">
        <v>244</v>
      </c>
    </row>
    <row r="868" spans="2:13" x14ac:dyDescent="0.25">
      <c r="B868" s="408" t="s">
        <v>246</v>
      </c>
      <c r="C868" s="409"/>
      <c r="D868" s="409"/>
      <c r="E868" s="410"/>
      <c r="F868" s="33"/>
      <c r="G868" s="38">
        <v>40098372.700329572</v>
      </c>
      <c r="H868" s="38">
        <v>44414981.708611391</v>
      </c>
      <c r="I868" s="38">
        <v>47124811.758132517</v>
      </c>
      <c r="J868" s="38">
        <v>50429626.415997855</v>
      </c>
      <c r="K868" s="33">
        <v>53924251.70079805</v>
      </c>
      <c r="M868" s="357"/>
    </row>
    <row r="869" spans="2:13" x14ac:dyDescent="0.25">
      <c r="B869" s="411" t="s">
        <v>18</v>
      </c>
      <c r="C869" s="412"/>
      <c r="D869" s="412"/>
      <c r="E869" s="413"/>
      <c r="F869" s="46"/>
      <c r="G869" s="46">
        <f t="shared" ref="G869:K869" si="5">+G868/G867</f>
        <v>2.1734523534412387</v>
      </c>
      <c r="H869" s="46">
        <f t="shared" si="5"/>
        <v>2.2600034801880273</v>
      </c>
      <c r="I869" s="46">
        <f t="shared" si="5"/>
        <v>2.2710421625707418</v>
      </c>
      <c r="J869" s="46">
        <f t="shared" si="5"/>
        <v>2.2973761190315822</v>
      </c>
      <c r="K869" s="108">
        <f t="shared" si="5"/>
        <v>2.3225986082111594</v>
      </c>
      <c r="M869" s="357"/>
    </row>
    <row r="870" spans="2:13" x14ac:dyDescent="0.25">
      <c r="F870" s="20"/>
      <c r="K870" s="20"/>
      <c r="M870" s="357"/>
    </row>
    <row r="871" spans="2:13" x14ac:dyDescent="0.25">
      <c r="F871" s="393" t="s">
        <v>19</v>
      </c>
      <c r="G871" s="394"/>
      <c r="H871" s="394"/>
      <c r="I871" s="394"/>
      <c r="J871" s="395"/>
      <c r="K871" s="107">
        <f>AVERAGE(G869:K869)</f>
        <v>2.2648945446885498</v>
      </c>
      <c r="M871" s="369"/>
    </row>
    <row r="872" spans="2:13" x14ac:dyDescent="0.25">
      <c r="G872" s="18"/>
      <c r="H872" s="18"/>
      <c r="I872" s="18"/>
      <c r="J872" s="18"/>
      <c r="K872" s="153"/>
    </row>
    <row r="873" spans="2:13" ht="15.75" x14ac:dyDescent="0.25">
      <c r="B873" s="24" t="s">
        <v>258</v>
      </c>
      <c r="C873" s="25"/>
      <c r="D873" s="25"/>
      <c r="E873" s="25"/>
      <c r="F873" s="25"/>
      <c r="G873" s="26"/>
      <c r="H873" s="26"/>
      <c r="I873" s="26"/>
      <c r="J873" s="26"/>
      <c r="K873" s="25"/>
      <c r="M873" s="27"/>
    </row>
    <row r="875" spans="2:13" x14ac:dyDescent="0.2">
      <c r="B875" s="414" t="s">
        <v>259</v>
      </c>
      <c r="C875" s="415"/>
      <c r="D875" s="415"/>
      <c r="E875" s="416"/>
      <c r="F875" s="82" t="s">
        <v>12</v>
      </c>
      <c r="G875" s="82" t="s">
        <v>13</v>
      </c>
      <c r="H875" s="82" t="s">
        <v>14</v>
      </c>
      <c r="I875" s="82" t="s">
        <v>15</v>
      </c>
      <c r="J875" s="82" t="s">
        <v>16</v>
      </c>
      <c r="K875" s="36" t="s">
        <v>17</v>
      </c>
      <c r="M875" s="343" t="s">
        <v>4</v>
      </c>
    </row>
    <row r="876" spans="2:13" ht="12.75" customHeight="1" x14ac:dyDescent="0.2">
      <c r="B876" s="396" t="s">
        <v>247</v>
      </c>
      <c r="C876" s="397"/>
      <c r="D876" s="397"/>
      <c r="E876" s="398"/>
      <c r="F876" s="17"/>
      <c r="G876" s="17">
        <v>17254695.000010207</v>
      </c>
      <c r="H876" s="17">
        <v>17611834.848126188</v>
      </c>
      <c r="I876" s="17">
        <v>17986550.838063825</v>
      </c>
      <c r="J876" s="17">
        <v>18379810.552560411</v>
      </c>
      <c r="K876" s="154">
        <v>18792890.146016706</v>
      </c>
      <c r="M876" s="399" t="s">
        <v>262</v>
      </c>
    </row>
    <row r="877" spans="2:13" x14ac:dyDescent="0.2">
      <c r="B877" s="387" t="s">
        <v>260</v>
      </c>
      <c r="C877" s="388"/>
      <c r="D877" s="388"/>
      <c r="E877" s="389"/>
      <c r="F877" s="17"/>
      <c r="G877" s="17">
        <v>18449161.14072692</v>
      </c>
      <c r="H877" s="17">
        <v>19652616.51053571</v>
      </c>
      <c r="I877" s="17">
        <v>20750302.453561164</v>
      </c>
      <c r="J877" s="17">
        <v>21950966.582370307</v>
      </c>
      <c r="K877" s="154">
        <v>23217206.584968176</v>
      </c>
      <c r="M877" s="400"/>
    </row>
    <row r="878" spans="2:13" x14ac:dyDescent="0.2">
      <c r="B878" s="390" t="s">
        <v>261</v>
      </c>
      <c r="C878" s="391"/>
      <c r="D878" s="391"/>
      <c r="E878" s="392"/>
      <c r="F878" s="46"/>
      <c r="G878" s="46">
        <f t="shared" ref="G878:K878" si="6">+G877/G876</f>
        <v>1.0692255725595849</v>
      </c>
      <c r="H878" s="46">
        <f t="shared" si="6"/>
        <v>1.1158755847989712</v>
      </c>
      <c r="I878" s="46">
        <f t="shared" si="6"/>
        <v>1.1536565648622628</v>
      </c>
      <c r="J878" s="46">
        <f t="shared" si="6"/>
        <v>1.1942977605562106</v>
      </c>
      <c r="K878" s="108">
        <f t="shared" si="6"/>
        <v>1.2354250147037249</v>
      </c>
      <c r="M878" s="400"/>
    </row>
    <row r="879" spans="2:13" x14ac:dyDescent="0.25">
      <c r="F879" s="20"/>
      <c r="K879" s="20"/>
      <c r="M879" s="400"/>
    </row>
    <row r="880" spans="2:13" x14ac:dyDescent="0.25">
      <c r="F880" s="393" t="s">
        <v>20</v>
      </c>
      <c r="G880" s="394"/>
      <c r="H880" s="394"/>
      <c r="I880" s="394"/>
      <c r="J880" s="395"/>
      <c r="K880" s="107">
        <f>AVERAGE(G878:K878)</f>
        <v>1.1536960994961507</v>
      </c>
      <c r="M880" s="401"/>
    </row>
    <row r="881" spans="11:13" x14ac:dyDescent="0.25">
      <c r="K881" s="87"/>
      <c r="M881" s="344"/>
    </row>
    <row r="882" spans="11:13" x14ac:dyDescent="0.25">
      <c r="M882" s="48"/>
    </row>
    <row r="883" spans="11:13" x14ac:dyDescent="0.25">
      <c r="M883" s="49"/>
    </row>
    <row r="884" spans="11:13" x14ac:dyDescent="0.25">
      <c r="M884" s="49"/>
    </row>
    <row r="885" spans="11:13" x14ac:dyDescent="0.25">
      <c r="M885" s="49"/>
    </row>
  </sheetData>
  <mergeCells count="87">
    <mergeCell ref="B866:E866"/>
    <mergeCell ref="B867:E867"/>
    <mergeCell ref="B868:E868"/>
    <mergeCell ref="B869:E869"/>
    <mergeCell ref="B875:E875"/>
    <mergeCell ref="B877:E877"/>
    <mergeCell ref="B878:E878"/>
    <mergeCell ref="F871:J871"/>
    <mergeCell ref="F880:J880"/>
    <mergeCell ref="M867:M871"/>
    <mergeCell ref="B876:E876"/>
    <mergeCell ref="M876:M880"/>
    <mergeCell ref="B47:F47"/>
    <mergeCell ref="H53:H82"/>
    <mergeCell ref="I53:I82"/>
    <mergeCell ref="B53:F53"/>
    <mergeCell ref="B67:F67"/>
    <mergeCell ref="B80:F80"/>
    <mergeCell ref="B54:F54"/>
    <mergeCell ref="B55:F55"/>
    <mergeCell ref="B56:F56"/>
    <mergeCell ref="B57:F57"/>
    <mergeCell ref="B58:F58"/>
    <mergeCell ref="B59:F59"/>
    <mergeCell ref="B60:F60"/>
    <mergeCell ref="B61:F61"/>
    <mergeCell ref="B62:F62"/>
    <mergeCell ref="B63:F63"/>
    <mergeCell ref="B81:F81"/>
    <mergeCell ref="B82:F82"/>
    <mergeCell ref="M810:M862"/>
    <mergeCell ref="B72:F72"/>
    <mergeCell ref="B73:F73"/>
    <mergeCell ref="B74:F74"/>
    <mergeCell ref="B75:F75"/>
    <mergeCell ref="B76:F76"/>
    <mergeCell ref="M93:M805"/>
    <mergeCell ref="G53:G82"/>
    <mergeCell ref="M53:M83"/>
    <mergeCell ref="E805:G805"/>
    <mergeCell ref="K53:K82"/>
    <mergeCell ref="B64:F64"/>
    <mergeCell ref="B19:I19"/>
    <mergeCell ref="B20:I20"/>
    <mergeCell ref="M9:M38"/>
    <mergeCell ref="B77:F77"/>
    <mergeCell ref="B78:F78"/>
    <mergeCell ref="B65:F65"/>
    <mergeCell ref="B68:F68"/>
    <mergeCell ref="B69:F69"/>
    <mergeCell ref="B70:F70"/>
    <mergeCell ref="B71:F71"/>
    <mergeCell ref="B42:F42"/>
    <mergeCell ref="B43:F43"/>
    <mergeCell ref="B52:F52"/>
    <mergeCell ref="G43:K43"/>
    <mergeCell ref="G48:K48"/>
    <mergeCell ref="B48:F48"/>
    <mergeCell ref="B21:I21"/>
    <mergeCell ref="B22:I22"/>
    <mergeCell ref="B24:I24"/>
    <mergeCell ref="B25:I25"/>
    <mergeCell ref="B8:I8"/>
    <mergeCell ref="B9:I9"/>
    <mergeCell ref="B23:I23"/>
    <mergeCell ref="B10:I10"/>
    <mergeCell ref="B11:I11"/>
    <mergeCell ref="B12:I12"/>
    <mergeCell ref="B13:I13"/>
    <mergeCell ref="B14:I14"/>
    <mergeCell ref="B15:I15"/>
    <mergeCell ref="B16:I16"/>
    <mergeCell ref="B17:I17"/>
    <mergeCell ref="B18:I18"/>
    <mergeCell ref="B26:I26"/>
    <mergeCell ref="B27:I27"/>
    <mergeCell ref="B28:I28"/>
    <mergeCell ref="B29:I29"/>
    <mergeCell ref="B30:I30"/>
    <mergeCell ref="B36:I36"/>
    <mergeCell ref="B37:I37"/>
    <mergeCell ref="B38:I38"/>
    <mergeCell ref="B31:I31"/>
    <mergeCell ref="B32:I32"/>
    <mergeCell ref="B33:I33"/>
    <mergeCell ref="B34:I34"/>
    <mergeCell ref="B35:I35"/>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58"/>
  <sheetViews>
    <sheetView zoomScaleNormal="100" workbookViewId="0"/>
  </sheetViews>
  <sheetFormatPr defaultColWidth="12.7109375" defaultRowHeight="12.75" x14ac:dyDescent="0.2"/>
  <cols>
    <col min="1" max="1" width="2.5703125" style="170" customWidth="1"/>
    <col min="2" max="2" width="29.28515625" style="170" customWidth="1"/>
    <col min="3" max="3" width="27.140625" style="260" customWidth="1"/>
    <col min="4" max="4" width="46.5703125" style="170" bestFit="1" customWidth="1"/>
    <col min="5" max="5" width="12.7109375" style="173"/>
    <col min="6" max="6" width="12.7109375" style="174"/>
    <col min="7" max="7" width="12.7109375" style="175"/>
    <col min="8" max="8" width="12.7109375" style="176"/>
    <col min="9" max="9" width="12.7109375" style="177"/>
    <col min="10" max="10" width="12.7109375" style="173"/>
    <col min="11" max="11" width="12.7109375" style="177"/>
    <col min="12" max="12" width="12.7109375" style="178"/>
    <col min="13" max="16384" width="12.7109375" style="170"/>
  </cols>
  <sheetData>
    <row r="2" spans="2:9" ht="21" x14ac:dyDescent="0.2">
      <c r="B2" s="149" t="s">
        <v>29</v>
      </c>
    </row>
    <row r="3" spans="2:9" ht="21" x14ac:dyDescent="0.2">
      <c r="B3" s="22" t="str">
        <f>'AER Summary'!C3</f>
        <v>Excluded Distribution Services</v>
      </c>
    </row>
    <row r="4" spans="2:9" ht="21" x14ac:dyDescent="0.2">
      <c r="B4" s="259" t="s">
        <v>30</v>
      </c>
    </row>
    <row r="6" spans="2:9" ht="25.5" x14ac:dyDescent="0.2">
      <c r="B6" s="164" t="s">
        <v>229</v>
      </c>
      <c r="C6" s="261"/>
      <c r="D6" s="179"/>
      <c r="E6" s="180" t="s">
        <v>235</v>
      </c>
      <c r="F6" s="180" t="s">
        <v>236</v>
      </c>
    </row>
    <row r="7" spans="2:9" x14ac:dyDescent="0.2">
      <c r="B7" s="417" t="s">
        <v>230</v>
      </c>
      <c r="C7" s="418"/>
      <c r="D7" s="418"/>
      <c r="E7" s="418"/>
      <c r="F7" s="419"/>
      <c r="G7" s="176"/>
    </row>
    <row r="8" spans="2:9" x14ac:dyDescent="0.2">
      <c r="B8" s="181" t="s">
        <v>77</v>
      </c>
      <c r="C8" s="262"/>
      <c r="D8" s="182"/>
      <c r="E8" s="338">
        <f>+M50</f>
        <v>1930.283151027897</v>
      </c>
      <c r="F8" s="338">
        <f>+O50</f>
        <v>4371.8877784673068</v>
      </c>
      <c r="G8" s="176"/>
      <c r="I8" s="174"/>
    </row>
    <row r="9" spans="2:9" x14ac:dyDescent="0.2">
      <c r="B9" s="183" t="s">
        <v>78</v>
      </c>
      <c r="D9" s="184"/>
      <c r="E9" s="339">
        <f>+M62</f>
        <v>1156.4029491048766</v>
      </c>
      <c r="F9" s="339">
        <f>+O62</f>
        <v>2619.1307308893861</v>
      </c>
      <c r="G9" s="176"/>
      <c r="I9" s="174"/>
    </row>
    <row r="10" spans="2:9" x14ac:dyDescent="0.2">
      <c r="B10" s="183" t="s">
        <v>79</v>
      </c>
      <c r="D10" s="184"/>
      <c r="E10" s="339">
        <f>+M74</f>
        <v>1518.4153013262712</v>
      </c>
      <c r="F10" s="339">
        <f>+O74</f>
        <v>3439.0505325454924</v>
      </c>
      <c r="G10" s="176"/>
      <c r="I10" s="174"/>
    </row>
    <row r="11" spans="2:9" x14ac:dyDescent="0.2">
      <c r="B11" s="183" t="s">
        <v>80</v>
      </c>
      <c r="D11" s="184"/>
      <c r="E11" s="339">
        <f>+M86</f>
        <v>775.762099403251</v>
      </c>
      <c r="F11" s="339">
        <f>+O86</f>
        <v>1757.0193469145597</v>
      </c>
      <c r="G11" s="176"/>
      <c r="I11" s="174"/>
    </row>
    <row r="12" spans="2:9" x14ac:dyDescent="0.2">
      <c r="B12" s="183" t="s">
        <v>81</v>
      </c>
      <c r="D12" s="184"/>
      <c r="E12" s="339">
        <f>+M98</f>
        <v>967.6395170907706</v>
      </c>
      <c r="F12" s="339">
        <f>+O98</f>
        <v>2191.6014634839489</v>
      </c>
      <c r="G12" s="176"/>
      <c r="I12" s="174"/>
    </row>
    <row r="13" spans="2:9" x14ac:dyDescent="0.2">
      <c r="B13" s="183" t="s">
        <v>82</v>
      </c>
      <c r="D13" s="184"/>
      <c r="E13" s="339">
        <f>+M110</f>
        <v>413.90354970162554</v>
      </c>
      <c r="F13" s="339">
        <f>+O110</f>
        <v>937.44789174643756</v>
      </c>
      <c r="G13" s="176"/>
      <c r="I13" s="174"/>
    </row>
    <row r="14" spans="2:9" x14ac:dyDescent="0.2">
      <c r="B14" s="183" t="s">
        <v>83</v>
      </c>
      <c r="D14" s="184"/>
      <c r="E14" s="339">
        <f>+M122</f>
        <v>953.30261709077058</v>
      </c>
      <c r="F14" s="339">
        <f>+O122</f>
        <v>2159.1298968862038</v>
      </c>
      <c r="G14" s="176"/>
      <c r="I14" s="174"/>
    </row>
    <row r="15" spans="2:9" x14ac:dyDescent="0.2">
      <c r="B15" s="183" t="s">
        <v>84</v>
      </c>
      <c r="D15" s="184"/>
      <c r="E15" s="339">
        <f>+M134</f>
        <v>399.56664970162552</v>
      </c>
      <c r="F15" s="339">
        <f>+O134</f>
        <v>904.97632514869235</v>
      </c>
      <c r="G15" s="176"/>
      <c r="I15" s="174"/>
    </row>
    <row r="16" spans="2:9" x14ac:dyDescent="0.2">
      <c r="B16" s="183" t="s">
        <v>85</v>
      </c>
      <c r="D16" s="184"/>
      <c r="E16" s="339">
        <f>+M146</f>
        <v>926.00351709077063</v>
      </c>
      <c r="F16" s="339">
        <f>+O146</f>
        <v>2097.3003142212965</v>
      </c>
      <c r="G16" s="176"/>
      <c r="I16" s="174"/>
    </row>
    <row r="17" spans="2:9" x14ac:dyDescent="0.2">
      <c r="B17" s="183" t="s">
        <v>86</v>
      </c>
      <c r="D17" s="184"/>
      <c r="E17" s="339">
        <f>+M158</f>
        <v>372.26754970162551</v>
      </c>
      <c r="F17" s="339">
        <f>+O158</f>
        <v>843.14674248378515</v>
      </c>
      <c r="G17" s="176"/>
      <c r="I17" s="174"/>
    </row>
    <row r="18" spans="2:9" x14ac:dyDescent="0.2">
      <c r="B18" s="183" t="s">
        <v>87</v>
      </c>
      <c r="D18" s="184"/>
      <c r="E18" s="339">
        <f>+M170</f>
        <v>926.00351709077063</v>
      </c>
      <c r="F18" s="339">
        <f>+O170</f>
        <v>2097.3003142212965</v>
      </c>
      <c r="G18" s="176"/>
      <c r="I18" s="174"/>
    </row>
    <row r="19" spans="2:9" x14ac:dyDescent="0.2">
      <c r="B19" s="183" t="s">
        <v>88</v>
      </c>
      <c r="D19" s="184"/>
      <c r="E19" s="339">
        <f>+M182</f>
        <v>372.26754970162551</v>
      </c>
      <c r="F19" s="339">
        <f>+O182</f>
        <v>843.14674248378515</v>
      </c>
      <c r="G19" s="176"/>
      <c r="I19" s="174"/>
    </row>
    <row r="20" spans="2:9" x14ac:dyDescent="0.2">
      <c r="B20" s="185"/>
      <c r="C20" s="263"/>
      <c r="D20" s="186"/>
      <c r="E20" s="187"/>
      <c r="F20" s="187"/>
      <c r="G20" s="176"/>
      <c r="I20" s="174"/>
    </row>
    <row r="21" spans="2:9" x14ac:dyDescent="0.2">
      <c r="B21" s="420" t="s">
        <v>231</v>
      </c>
      <c r="C21" s="421"/>
      <c r="D21" s="421"/>
      <c r="E21" s="421"/>
      <c r="F21" s="422"/>
      <c r="G21" s="176"/>
      <c r="I21" s="174"/>
    </row>
    <row r="22" spans="2:9" x14ac:dyDescent="0.2">
      <c r="B22" s="183" t="s">
        <v>90</v>
      </c>
      <c r="D22" s="184"/>
      <c r="E22" s="339">
        <f>+M194</f>
        <v>1456.3707097093338</v>
      </c>
      <c r="F22" s="339">
        <f>+O194</f>
        <v>3298.5260754648616</v>
      </c>
      <c r="G22" s="176"/>
      <c r="I22" s="174"/>
    </row>
    <row r="23" spans="2:9" x14ac:dyDescent="0.2">
      <c r="B23" s="183" t="s">
        <v>91</v>
      </c>
      <c r="D23" s="184"/>
      <c r="E23" s="339">
        <f>+M206</f>
        <v>2068.9902338459406</v>
      </c>
      <c r="F23" s="339">
        <f>+O206</f>
        <v>4686.0446936515573</v>
      </c>
      <c r="G23" s="176"/>
      <c r="I23" s="174"/>
    </row>
    <row r="24" spans="2:9" x14ac:dyDescent="0.2">
      <c r="B24" s="183" t="s">
        <v>92</v>
      </c>
      <c r="D24" s="184"/>
      <c r="E24" s="339">
        <f>+M218</f>
        <v>2212.1136433001448</v>
      </c>
      <c r="F24" s="339">
        <f>+O218</f>
        <v>5010.20412294161</v>
      </c>
      <c r="G24" s="176"/>
      <c r="I24" s="174"/>
    </row>
    <row r="25" spans="2:9" x14ac:dyDescent="0.2">
      <c r="B25" s="183" t="s">
        <v>93</v>
      </c>
      <c r="D25" s="184"/>
      <c r="E25" s="339">
        <f>+M233</f>
        <v>1758.0505097093337</v>
      </c>
      <c r="F25" s="339">
        <f>+O233</f>
        <v>3981.7990087275944</v>
      </c>
      <c r="G25" s="176"/>
      <c r="I25" s="174"/>
    </row>
    <row r="26" spans="2:9" x14ac:dyDescent="0.2">
      <c r="B26" s="183" t="s">
        <v>94</v>
      </c>
      <c r="D26" s="184"/>
      <c r="E26" s="339">
        <f>+M248</f>
        <v>1828.7707097093339</v>
      </c>
      <c r="F26" s="339">
        <f>+O248</f>
        <v>4141.9728039068768</v>
      </c>
      <c r="G26" s="176"/>
      <c r="I26" s="174"/>
    </row>
    <row r="27" spans="2:9" x14ac:dyDescent="0.2">
      <c r="B27" s="183" t="s">
        <v>95</v>
      </c>
      <c r="D27" s="184"/>
      <c r="E27" s="339">
        <f>+M263</f>
        <v>1918.8202097093338</v>
      </c>
      <c r="F27" s="339">
        <f>+O263</f>
        <v>4345.9254252088094</v>
      </c>
      <c r="G27" s="176"/>
      <c r="I27" s="174"/>
    </row>
    <row r="28" spans="2:9" x14ac:dyDescent="0.2">
      <c r="B28" s="183" t="s">
        <v>96</v>
      </c>
      <c r="D28" s="184"/>
      <c r="E28" s="339">
        <f>+M278</f>
        <v>2358.8707097093338</v>
      </c>
      <c r="F28" s="339">
        <f>+O278</f>
        <v>5342.5934020462773</v>
      </c>
      <c r="G28" s="176"/>
      <c r="I28" s="174"/>
    </row>
    <row r="29" spans="2:9" x14ac:dyDescent="0.2">
      <c r="B29" s="183" t="s">
        <v>97</v>
      </c>
      <c r="D29" s="184"/>
      <c r="E29" s="339">
        <f>+M297</f>
        <v>2300.9231097093339</v>
      </c>
      <c r="F29" s="339">
        <f>+O297</f>
        <v>5211.3481989284837</v>
      </c>
      <c r="G29" s="176"/>
      <c r="I29" s="174"/>
    </row>
    <row r="30" spans="2:9" x14ac:dyDescent="0.2">
      <c r="B30" s="183" t="s">
        <v>98</v>
      </c>
      <c r="D30" s="184"/>
      <c r="E30" s="339">
        <f>+M316</f>
        <v>2594.9650097093336</v>
      </c>
      <c r="F30" s="339">
        <f>+O316</f>
        <v>5877.3220941483396</v>
      </c>
      <c r="G30" s="176"/>
      <c r="I30" s="174"/>
    </row>
    <row r="31" spans="2:9" x14ac:dyDescent="0.2">
      <c r="B31" s="183" t="s">
        <v>99</v>
      </c>
      <c r="D31" s="184"/>
      <c r="E31" s="339">
        <f>+M329</f>
        <v>1886.5805097093339</v>
      </c>
      <c r="F31" s="339">
        <f>+O329</f>
        <v>4272.9059045564136</v>
      </c>
      <c r="G31" s="176"/>
      <c r="I31" s="174"/>
    </row>
    <row r="32" spans="2:9" x14ac:dyDescent="0.2">
      <c r="B32" s="183" t="s">
        <v>100</v>
      </c>
      <c r="D32" s="184"/>
      <c r="E32" s="339">
        <f>+M342</f>
        <v>1976.3207097093339</v>
      </c>
      <c r="F32" s="339">
        <f>+O342</f>
        <v>4476.157993975673</v>
      </c>
      <c r="G32" s="176"/>
      <c r="I32" s="174"/>
    </row>
    <row r="33" spans="2:15" x14ac:dyDescent="0.2">
      <c r="B33" s="185"/>
      <c r="C33" s="263"/>
      <c r="D33" s="186"/>
      <c r="E33" s="187"/>
      <c r="F33" s="187"/>
      <c r="G33" s="176"/>
      <c r="I33" s="174"/>
    </row>
    <row r="34" spans="2:15" x14ac:dyDescent="0.2">
      <c r="B34" s="420" t="s">
        <v>101</v>
      </c>
      <c r="C34" s="421"/>
      <c r="D34" s="421"/>
      <c r="E34" s="421"/>
      <c r="F34" s="422"/>
      <c r="G34" s="176"/>
      <c r="I34" s="174"/>
    </row>
    <row r="35" spans="2:15" x14ac:dyDescent="0.2">
      <c r="B35" s="183" t="s">
        <v>102</v>
      </c>
      <c r="D35" s="184"/>
      <c r="E35" s="339">
        <f>+I351</f>
        <v>2115</v>
      </c>
      <c r="F35" s="339">
        <f>+K351</f>
        <v>4790.251962016283</v>
      </c>
      <c r="G35" s="176"/>
      <c r="I35" s="174"/>
    </row>
    <row r="36" spans="2:15" x14ac:dyDescent="0.2">
      <c r="B36" s="185" t="s">
        <v>103</v>
      </c>
      <c r="C36" s="263"/>
      <c r="D36" s="186"/>
      <c r="E36" s="340">
        <f>+I358</f>
        <v>1939</v>
      </c>
      <c r="F36" s="340">
        <f>+K358</f>
        <v>4391.6305221510984</v>
      </c>
      <c r="G36" s="176"/>
      <c r="I36" s="174"/>
    </row>
    <row r="38" spans="2:15" x14ac:dyDescent="0.2">
      <c r="B38" s="438" t="s">
        <v>233</v>
      </c>
      <c r="C38" s="438"/>
      <c r="D38" s="438"/>
      <c r="E38" s="438"/>
      <c r="F38" s="438"/>
      <c r="G38" s="438"/>
      <c r="H38" s="438"/>
      <c r="I38" s="438"/>
      <c r="J38" s="438"/>
      <c r="K38" s="438"/>
      <c r="L38" s="438"/>
      <c r="M38" s="438"/>
      <c r="N38" s="438"/>
      <c r="O38" s="438"/>
    </row>
    <row r="40" spans="2:15" x14ac:dyDescent="0.2">
      <c r="E40" s="429" t="s">
        <v>189</v>
      </c>
      <c r="F40" s="430"/>
      <c r="G40" s="430"/>
      <c r="H40" s="431"/>
      <c r="I40" s="439" t="s">
        <v>190</v>
      </c>
      <c r="J40" s="439"/>
      <c r="K40" s="439"/>
      <c r="L40" s="440"/>
    </row>
    <row r="41" spans="2:15" ht="25.5" x14ac:dyDescent="0.2">
      <c r="B41" s="188" t="s">
        <v>193</v>
      </c>
      <c r="C41" s="264" t="s">
        <v>166</v>
      </c>
      <c r="D41" s="188" t="s">
        <v>23</v>
      </c>
      <c r="E41" s="189" t="s">
        <v>64</v>
      </c>
      <c r="F41" s="190" t="s">
        <v>167</v>
      </c>
      <c r="G41" s="191" t="s">
        <v>186</v>
      </c>
      <c r="H41" s="192" t="s">
        <v>168</v>
      </c>
      <c r="I41" s="193" t="s">
        <v>188</v>
      </c>
      <c r="J41" s="189" t="s">
        <v>169</v>
      </c>
      <c r="K41" s="194" t="s">
        <v>170</v>
      </c>
      <c r="L41" s="195" t="s">
        <v>171</v>
      </c>
      <c r="M41" s="196" t="s">
        <v>191</v>
      </c>
      <c r="N41" s="196" t="s">
        <v>33</v>
      </c>
      <c r="O41" s="196" t="s">
        <v>192</v>
      </c>
    </row>
    <row r="42" spans="2:15" x14ac:dyDescent="0.2">
      <c r="B42" s="432" t="s">
        <v>76</v>
      </c>
      <c r="C42" s="441" t="s">
        <v>77</v>
      </c>
      <c r="D42" s="197" t="s">
        <v>172</v>
      </c>
      <c r="E42" s="198">
        <f>+'Input Sheet'!$H$713</f>
        <v>94.40313295350002</v>
      </c>
      <c r="F42" s="199">
        <v>1</v>
      </c>
      <c r="G42" s="200">
        <v>1</v>
      </c>
      <c r="H42" s="201">
        <f>E42*F42*G42</f>
        <v>94.40313295350002</v>
      </c>
      <c r="I42" s="202"/>
      <c r="J42" s="198"/>
      <c r="K42" s="203"/>
      <c r="L42" s="204"/>
      <c r="M42" s="205">
        <f t="shared" ref="M42:M49" si="0">+H42+L42</f>
        <v>94.40313295350002</v>
      </c>
      <c r="N42" s="206">
        <f>+'Input Sheet'!$K$871-1</f>
        <v>1.2648945446885498</v>
      </c>
      <c r="O42" s="205">
        <f>+M42+(M42*N42)</f>
        <v>213.81314082789004</v>
      </c>
    </row>
    <row r="43" spans="2:15" x14ac:dyDescent="0.2">
      <c r="B43" s="433"/>
      <c r="C43" s="442"/>
      <c r="D43" s="197" t="s">
        <v>173</v>
      </c>
      <c r="E43" s="198">
        <f>+'Input Sheet'!$H$160</f>
        <v>67.071891017894728</v>
      </c>
      <c r="F43" s="199">
        <v>1</v>
      </c>
      <c r="G43" s="200">
        <v>1</v>
      </c>
      <c r="H43" s="201">
        <f t="shared" ref="H43:H48" si="1">E43*F43*G43</f>
        <v>67.071891017894728</v>
      </c>
      <c r="I43" s="202"/>
      <c r="J43" s="198"/>
      <c r="K43" s="203"/>
      <c r="L43" s="204"/>
      <c r="M43" s="205">
        <f t="shared" si="0"/>
        <v>67.071891017894728</v>
      </c>
      <c r="N43" s="206">
        <f>+'Input Sheet'!$K$871-1</f>
        <v>1.2648945446885498</v>
      </c>
      <c r="O43" s="205">
        <f t="shared" ref="O43:O49" si="2">+M43+(M43*N43)</f>
        <v>151.91076006837471</v>
      </c>
    </row>
    <row r="44" spans="2:15" x14ac:dyDescent="0.2">
      <c r="B44" s="433"/>
      <c r="C44" s="442"/>
      <c r="D44" s="197" t="s">
        <v>174</v>
      </c>
      <c r="E44" s="198">
        <f>'Input Sheet'!$H$139</f>
        <v>96.055051300000017</v>
      </c>
      <c r="F44" s="199">
        <v>2.5</v>
      </c>
      <c r="G44" s="200">
        <v>1</v>
      </c>
      <c r="H44" s="201">
        <f t="shared" si="1"/>
        <v>240.13762825000003</v>
      </c>
      <c r="I44" s="202"/>
      <c r="J44" s="198"/>
      <c r="K44" s="203"/>
      <c r="L44" s="204"/>
      <c r="M44" s="205">
        <f t="shared" si="0"/>
        <v>240.13762825000003</v>
      </c>
      <c r="N44" s="206">
        <f>+'Input Sheet'!$K$871-1</f>
        <v>1.2648945446885498</v>
      </c>
      <c r="O44" s="205">
        <f t="shared" si="2"/>
        <v>543.88640419787203</v>
      </c>
    </row>
    <row r="45" spans="2:15" x14ac:dyDescent="0.2">
      <c r="B45" s="433"/>
      <c r="C45" s="442"/>
      <c r="D45" s="197" t="s">
        <v>175</v>
      </c>
      <c r="E45" s="198">
        <f>+'Input Sheet'!$H$691</f>
        <v>62.044591616937581</v>
      </c>
      <c r="F45" s="199">
        <v>8</v>
      </c>
      <c r="G45" s="200">
        <v>3</v>
      </c>
      <c r="H45" s="201">
        <f t="shared" si="1"/>
        <v>1489.070198806502</v>
      </c>
      <c r="I45" s="202"/>
      <c r="J45" s="198"/>
      <c r="K45" s="203"/>
      <c r="L45" s="204"/>
      <c r="M45" s="205">
        <f t="shared" si="0"/>
        <v>1489.070198806502</v>
      </c>
      <c r="N45" s="206">
        <f>+'Input Sheet'!$K$871-1</f>
        <v>1.2648945446885498</v>
      </c>
      <c r="O45" s="205">
        <f t="shared" si="2"/>
        <v>3372.5869699351406</v>
      </c>
    </row>
    <row r="46" spans="2:15" x14ac:dyDescent="0.2">
      <c r="B46" s="433"/>
      <c r="C46" s="442"/>
      <c r="D46" s="197" t="s">
        <v>176</v>
      </c>
      <c r="E46" s="198">
        <f>'Input Sheet'!$H$805</f>
        <v>100.77806505363637</v>
      </c>
      <c r="F46" s="199">
        <v>0</v>
      </c>
      <c r="G46" s="200">
        <v>1</v>
      </c>
      <c r="H46" s="201">
        <f t="shared" si="1"/>
        <v>0</v>
      </c>
      <c r="I46" s="202"/>
      <c r="J46" s="198"/>
      <c r="K46" s="203"/>
      <c r="L46" s="204"/>
      <c r="M46" s="205">
        <f t="shared" si="0"/>
        <v>0</v>
      </c>
      <c r="N46" s="206">
        <f>+'Input Sheet'!$K$871-1</f>
        <v>1.2648945446885498</v>
      </c>
      <c r="O46" s="205">
        <f t="shared" si="2"/>
        <v>0</v>
      </c>
    </row>
    <row r="47" spans="2:15" x14ac:dyDescent="0.2">
      <c r="B47" s="433"/>
      <c r="C47" s="442"/>
      <c r="D47" s="197" t="s">
        <v>177</v>
      </c>
      <c r="E47" s="198">
        <f>'Input Sheet'!$H$766</f>
        <v>74.368548318235298</v>
      </c>
      <c r="F47" s="199">
        <v>0</v>
      </c>
      <c r="G47" s="200">
        <v>1</v>
      </c>
      <c r="H47" s="201">
        <f t="shared" si="1"/>
        <v>0</v>
      </c>
      <c r="I47" s="202"/>
      <c r="J47" s="198"/>
      <c r="K47" s="203"/>
      <c r="L47" s="204"/>
      <c r="M47" s="205">
        <f t="shared" si="0"/>
        <v>0</v>
      </c>
      <c r="N47" s="206">
        <f>+'Input Sheet'!$K$871-1</f>
        <v>1.2648945446885498</v>
      </c>
      <c r="O47" s="205">
        <f t="shared" si="2"/>
        <v>0</v>
      </c>
    </row>
    <row r="48" spans="2:15" x14ac:dyDescent="0.2">
      <c r="B48" s="433"/>
      <c r="C48" s="442"/>
      <c r="D48" s="197" t="s">
        <v>178</v>
      </c>
      <c r="E48" s="198">
        <f>+'Input Sheet'!$H$792</f>
        <v>71.000038865833318</v>
      </c>
      <c r="F48" s="199">
        <v>0</v>
      </c>
      <c r="G48" s="200">
        <v>1</v>
      </c>
      <c r="H48" s="201">
        <f t="shared" si="1"/>
        <v>0</v>
      </c>
      <c r="I48" s="202"/>
      <c r="J48" s="198"/>
      <c r="K48" s="203"/>
      <c r="L48" s="204"/>
      <c r="M48" s="205">
        <f t="shared" si="0"/>
        <v>0</v>
      </c>
      <c r="N48" s="206">
        <f>+'Input Sheet'!$K$871-1</f>
        <v>1.2648945446885498</v>
      </c>
      <c r="O48" s="205">
        <f t="shared" si="2"/>
        <v>0</v>
      </c>
    </row>
    <row r="49" spans="2:15" x14ac:dyDescent="0.2">
      <c r="B49" s="433"/>
      <c r="C49" s="442"/>
      <c r="D49" s="207" t="s">
        <v>187</v>
      </c>
      <c r="E49" s="208"/>
      <c r="F49" s="209"/>
      <c r="G49" s="210"/>
      <c r="H49" s="211"/>
      <c r="I49" s="212">
        <v>1546100</v>
      </c>
      <c r="J49" s="208">
        <v>13.200100000000001</v>
      </c>
      <c r="K49" s="213">
        <v>3</v>
      </c>
      <c r="L49" s="204">
        <f>+J49*K49</f>
        <v>39.600300000000004</v>
      </c>
      <c r="M49" s="205">
        <f t="shared" si="0"/>
        <v>39.600300000000004</v>
      </c>
      <c r="N49" s="206">
        <f>+'Input Sheet'!$K$871-1</f>
        <v>1.2648945446885498</v>
      </c>
      <c r="O49" s="205">
        <f t="shared" si="2"/>
        <v>89.690503438029992</v>
      </c>
    </row>
    <row r="50" spans="2:15" ht="13.5" thickBot="1" x14ac:dyDescent="0.25">
      <c r="B50" s="433"/>
      <c r="C50" s="443"/>
      <c r="D50" s="214"/>
      <c r="E50" s="215"/>
      <c r="F50" s="216"/>
      <c r="G50" s="217"/>
      <c r="H50" s="218">
        <f>SUM(H42:H49)</f>
        <v>1890.682851027897</v>
      </c>
      <c r="I50" s="219"/>
      <c r="J50" s="215"/>
      <c r="K50" s="220"/>
      <c r="L50" s="221">
        <f>SUM(L42:L49)</f>
        <v>39.600300000000004</v>
      </c>
      <c r="M50" s="222">
        <f>SUM(M42:M49)</f>
        <v>1930.283151027897</v>
      </c>
      <c r="N50" s="222"/>
      <c r="O50" s="222">
        <f>SUM(O42:O49)</f>
        <v>4371.8877784673068</v>
      </c>
    </row>
    <row r="51" spans="2:15" x14ac:dyDescent="0.2">
      <c r="B51" s="433"/>
      <c r="C51" s="223"/>
      <c r="H51" s="224"/>
      <c r="L51" s="225"/>
      <c r="M51" s="226"/>
      <c r="N51" s="227"/>
      <c r="O51" s="226"/>
    </row>
    <row r="52" spans="2:15" x14ac:dyDescent="0.2">
      <c r="B52" s="433"/>
      <c r="E52" s="429" t="s">
        <v>189</v>
      </c>
      <c r="F52" s="430"/>
      <c r="G52" s="430"/>
      <c r="H52" s="431"/>
      <c r="I52" s="439" t="s">
        <v>190</v>
      </c>
      <c r="J52" s="439"/>
      <c r="K52" s="439"/>
      <c r="L52" s="440"/>
    </row>
    <row r="53" spans="2:15" ht="25.5" x14ac:dyDescent="0.2">
      <c r="B53" s="433"/>
      <c r="C53" s="265" t="s">
        <v>166</v>
      </c>
      <c r="D53" s="188" t="s">
        <v>23</v>
      </c>
      <c r="E53" s="189" t="s">
        <v>64</v>
      </c>
      <c r="F53" s="190" t="s">
        <v>167</v>
      </c>
      <c r="G53" s="191" t="s">
        <v>186</v>
      </c>
      <c r="H53" s="192" t="s">
        <v>168</v>
      </c>
      <c r="I53" s="193" t="s">
        <v>188</v>
      </c>
      <c r="J53" s="189" t="s">
        <v>169</v>
      </c>
      <c r="K53" s="194" t="s">
        <v>170</v>
      </c>
      <c r="L53" s="195" t="s">
        <v>171</v>
      </c>
      <c r="M53" s="196" t="s">
        <v>191</v>
      </c>
      <c r="N53" s="196" t="s">
        <v>33</v>
      </c>
      <c r="O53" s="196" t="s">
        <v>192</v>
      </c>
    </row>
    <row r="54" spans="2:15" x14ac:dyDescent="0.2">
      <c r="B54" s="433"/>
      <c r="C54" s="423" t="s">
        <v>78</v>
      </c>
      <c r="D54" s="197" t="s">
        <v>172</v>
      </c>
      <c r="E54" s="198">
        <f>+'Input Sheet'!$H$713</f>
        <v>94.40313295350002</v>
      </c>
      <c r="F54" s="199">
        <v>0</v>
      </c>
      <c r="G54" s="200">
        <v>1</v>
      </c>
      <c r="H54" s="201">
        <f>E54*F54*G54</f>
        <v>0</v>
      </c>
      <c r="I54" s="202"/>
      <c r="J54" s="198"/>
      <c r="K54" s="203"/>
      <c r="L54" s="204"/>
      <c r="M54" s="205">
        <f t="shared" ref="M54:M61" si="3">+H54+L54</f>
        <v>0</v>
      </c>
      <c r="N54" s="206">
        <f>+'Input Sheet'!$K$871-1</f>
        <v>1.2648945446885498</v>
      </c>
      <c r="O54" s="205">
        <f>+M54+(M54*N54)</f>
        <v>0</v>
      </c>
    </row>
    <row r="55" spans="2:15" x14ac:dyDescent="0.2">
      <c r="B55" s="433"/>
      <c r="C55" s="424"/>
      <c r="D55" s="197" t="s">
        <v>173</v>
      </c>
      <c r="E55" s="198">
        <f>+'Input Sheet'!$H$160</f>
        <v>67.071891017894728</v>
      </c>
      <c r="F55" s="199">
        <v>0</v>
      </c>
      <c r="G55" s="200">
        <v>1</v>
      </c>
      <c r="H55" s="201">
        <f t="shared" ref="H55:H60" si="4">E55*F55*G55</f>
        <v>0</v>
      </c>
      <c r="I55" s="202"/>
      <c r="J55" s="198"/>
      <c r="K55" s="203"/>
      <c r="L55" s="204"/>
      <c r="M55" s="205">
        <f t="shared" si="3"/>
        <v>0</v>
      </c>
      <c r="N55" s="206">
        <f>+'Input Sheet'!$K$871-1</f>
        <v>1.2648945446885498</v>
      </c>
      <c r="O55" s="205">
        <f t="shared" ref="O55:O61" si="5">+M55+(M55*N55)</f>
        <v>0</v>
      </c>
    </row>
    <row r="56" spans="2:15" x14ac:dyDescent="0.2">
      <c r="B56" s="433"/>
      <c r="C56" s="424"/>
      <c r="D56" s="197" t="s">
        <v>174</v>
      </c>
      <c r="E56" s="198">
        <f>'Input Sheet'!$H$139</f>
        <v>96.055051300000017</v>
      </c>
      <c r="F56" s="199">
        <v>0</v>
      </c>
      <c r="G56" s="200">
        <v>1</v>
      </c>
      <c r="H56" s="201">
        <f t="shared" si="4"/>
        <v>0</v>
      </c>
      <c r="I56" s="202"/>
      <c r="J56" s="198"/>
      <c r="K56" s="203"/>
      <c r="L56" s="204"/>
      <c r="M56" s="205">
        <f t="shared" si="3"/>
        <v>0</v>
      </c>
      <c r="N56" s="206">
        <f>+'Input Sheet'!$K$871-1</f>
        <v>1.2648945446885498</v>
      </c>
      <c r="O56" s="205">
        <f t="shared" si="5"/>
        <v>0</v>
      </c>
    </row>
    <row r="57" spans="2:15" x14ac:dyDescent="0.2">
      <c r="B57" s="433"/>
      <c r="C57" s="424"/>
      <c r="D57" s="197" t="s">
        <v>175</v>
      </c>
      <c r="E57" s="198">
        <f>+'Input Sheet'!$H$691</f>
        <v>62.044591616937581</v>
      </c>
      <c r="F57" s="199">
        <v>6</v>
      </c>
      <c r="G57" s="200">
        <v>3</v>
      </c>
      <c r="H57" s="201">
        <f t="shared" si="4"/>
        <v>1116.8026491048765</v>
      </c>
      <c r="I57" s="202"/>
      <c r="J57" s="198"/>
      <c r="K57" s="203"/>
      <c r="L57" s="204"/>
      <c r="M57" s="205">
        <f t="shared" si="3"/>
        <v>1116.8026491048765</v>
      </c>
      <c r="N57" s="206">
        <f>+'Input Sheet'!$K$871-1</f>
        <v>1.2648945446885498</v>
      </c>
      <c r="O57" s="205">
        <f t="shared" si="5"/>
        <v>2529.4402274513559</v>
      </c>
    </row>
    <row r="58" spans="2:15" x14ac:dyDescent="0.2">
      <c r="B58" s="433"/>
      <c r="C58" s="424"/>
      <c r="D58" s="197" t="s">
        <v>176</v>
      </c>
      <c r="E58" s="198">
        <f>'Input Sheet'!$H$805</f>
        <v>100.77806505363637</v>
      </c>
      <c r="F58" s="199">
        <v>0</v>
      </c>
      <c r="G58" s="200">
        <v>1</v>
      </c>
      <c r="H58" s="201">
        <f t="shared" si="4"/>
        <v>0</v>
      </c>
      <c r="I58" s="202"/>
      <c r="J58" s="198"/>
      <c r="K58" s="203"/>
      <c r="L58" s="204"/>
      <c r="M58" s="205">
        <f t="shared" si="3"/>
        <v>0</v>
      </c>
      <c r="N58" s="206">
        <f>+'Input Sheet'!$K$871-1</f>
        <v>1.2648945446885498</v>
      </c>
      <c r="O58" s="205">
        <f t="shared" si="5"/>
        <v>0</v>
      </c>
    </row>
    <row r="59" spans="2:15" x14ac:dyDescent="0.2">
      <c r="B59" s="433"/>
      <c r="C59" s="424"/>
      <c r="D59" s="197" t="s">
        <v>177</v>
      </c>
      <c r="E59" s="198">
        <f>'Input Sheet'!$H$766</f>
        <v>74.368548318235298</v>
      </c>
      <c r="F59" s="199">
        <v>0</v>
      </c>
      <c r="G59" s="200">
        <v>1</v>
      </c>
      <c r="H59" s="201">
        <f t="shared" si="4"/>
        <v>0</v>
      </c>
      <c r="I59" s="202"/>
      <c r="J59" s="198"/>
      <c r="K59" s="203"/>
      <c r="L59" s="204"/>
      <c r="M59" s="205">
        <f t="shared" si="3"/>
        <v>0</v>
      </c>
      <c r="N59" s="206">
        <f>+'Input Sheet'!$K$871-1</f>
        <v>1.2648945446885498</v>
      </c>
      <c r="O59" s="205">
        <f t="shared" si="5"/>
        <v>0</v>
      </c>
    </row>
    <row r="60" spans="2:15" x14ac:dyDescent="0.2">
      <c r="B60" s="433"/>
      <c r="C60" s="424"/>
      <c r="D60" s="197" t="s">
        <v>178</v>
      </c>
      <c r="E60" s="198">
        <f>+'Input Sheet'!$H$792</f>
        <v>71.000038865833318</v>
      </c>
      <c r="F60" s="199">
        <v>0</v>
      </c>
      <c r="G60" s="200">
        <v>1</v>
      </c>
      <c r="H60" s="201">
        <f t="shared" si="4"/>
        <v>0</v>
      </c>
      <c r="I60" s="202"/>
      <c r="J60" s="198"/>
      <c r="K60" s="203"/>
      <c r="L60" s="204"/>
      <c r="M60" s="205">
        <f t="shared" si="3"/>
        <v>0</v>
      </c>
      <c r="N60" s="206">
        <f>+'Input Sheet'!$K$871-1</f>
        <v>1.2648945446885498</v>
      </c>
      <c r="O60" s="205">
        <f t="shared" si="5"/>
        <v>0</v>
      </c>
    </row>
    <row r="61" spans="2:15" x14ac:dyDescent="0.2">
      <c r="B61" s="433"/>
      <c r="C61" s="424"/>
      <c r="D61" s="207" t="s">
        <v>187</v>
      </c>
      <c r="E61" s="208"/>
      <c r="F61" s="209"/>
      <c r="G61" s="210"/>
      <c r="H61" s="211"/>
      <c r="I61" s="212">
        <v>1546100</v>
      </c>
      <c r="J61" s="208">
        <v>13.200100000000001</v>
      </c>
      <c r="K61" s="213">
        <v>3</v>
      </c>
      <c r="L61" s="204">
        <f>+J61*K61</f>
        <v>39.600300000000004</v>
      </c>
      <c r="M61" s="205">
        <f t="shared" si="3"/>
        <v>39.600300000000004</v>
      </c>
      <c r="N61" s="206">
        <f>+'Input Sheet'!$K$871-1</f>
        <v>1.2648945446885498</v>
      </c>
      <c r="O61" s="205">
        <f t="shared" si="5"/>
        <v>89.690503438029992</v>
      </c>
    </row>
    <row r="62" spans="2:15" ht="13.5" thickBot="1" x14ac:dyDescent="0.25">
      <c r="B62" s="433"/>
      <c r="C62" s="425"/>
      <c r="D62" s="214"/>
      <c r="E62" s="215"/>
      <c r="F62" s="216"/>
      <c r="G62" s="217"/>
      <c r="H62" s="218">
        <f>SUM(H54:H61)</f>
        <v>1116.8026491048765</v>
      </c>
      <c r="I62" s="219"/>
      <c r="J62" s="215"/>
      <c r="K62" s="220"/>
      <c r="L62" s="221">
        <f>SUM(L54:L61)</f>
        <v>39.600300000000004</v>
      </c>
      <c r="M62" s="222">
        <f>SUM(M54:M61)</f>
        <v>1156.4029491048766</v>
      </c>
      <c r="N62" s="222"/>
      <c r="O62" s="222">
        <f>SUM(O54:O61)</f>
        <v>2619.1307308893861</v>
      </c>
    </row>
    <row r="63" spans="2:15" x14ac:dyDescent="0.2">
      <c r="B63" s="433"/>
      <c r="C63" s="223"/>
    </row>
    <row r="64" spans="2:15" x14ac:dyDescent="0.2">
      <c r="B64" s="433"/>
      <c r="C64" s="223"/>
      <c r="E64" s="429" t="s">
        <v>189</v>
      </c>
      <c r="F64" s="430"/>
      <c r="G64" s="430"/>
      <c r="H64" s="431"/>
      <c r="I64" s="439" t="s">
        <v>190</v>
      </c>
      <c r="J64" s="439"/>
      <c r="K64" s="439"/>
      <c r="L64" s="440"/>
    </row>
    <row r="65" spans="2:15" ht="25.5" x14ac:dyDescent="0.2">
      <c r="B65" s="433"/>
      <c r="C65" s="265" t="s">
        <v>166</v>
      </c>
      <c r="D65" s="188" t="s">
        <v>23</v>
      </c>
      <c r="E65" s="189" t="s">
        <v>64</v>
      </c>
      <c r="F65" s="190" t="s">
        <v>167</v>
      </c>
      <c r="G65" s="191" t="s">
        <v>186</v>
      </c>
      <c r="H65" s="192" t="s">
        <v>168</v>
      </c>
      <c r="I65" s="193" t="s">
        <v>188</v>
      </c>
      <c r="J65" s="189" t="s">
        <v>169</v>
      </c>
      <c r="K65" s="194" t="s">
        <v>170</v>
      </c>
      <c r="L65" s="195" t="s">
        <v>171</v>
      </c>
      <c r="M65" s="196" t="s">
        <v>191</v>
      </c>
      <c r="N65" s="196" t="s">
        <v>33</v>
      </c>
      <c r="O65" s="196" t="s">
        <v>192</v>
      </c>
    </row>
    <row r="66" spans="2:15" x14ac:dyDescent="0.2">
      <c r="B66" s="433"/>
      <c r="C66" s="423" t="s">
        <v>79</v>
      </c>
      <c r="D66" s="197" t="s">
        <v>172</v>
      </c>
      <c r="E66" s="198">
        <f>+'Input Sheet'!$H$713</f>
        <v>94.40313295350002</v>
      </c>
      <c r="F66" s="199">
        <v>1</v>
      </c>
      <c r="G66" s="200">
        <v>1</v>
      </c>
      <c r="H66" s="201">
        <f>E66*F66*G66</f>
        <v>94.40313295350002</v>
      </c>
      <c r="I66" s="202"/>
      <c r="J66" s="198"/>
      <c r="K66" s="203"/>
      <c r="L66" s="204"/>
      <c r="M66" s="205">
        <f t="shared" ref="M66:M73" si="6">+H66+L66</f>
        <v>94.40313295350002</v>
      </c>
      <c r="N66" s="206">
        <f>+'Input Sheet'!$K$871-1</f>
        <v>1.2648945446885498</v>
      </c>
      <c r="O66" s="205">
        <f>+M66+(M66*N66)</f>
        <v>213.81314082789004</v>
      </c>
    </row>
    <row r="67" spans="2:15" x14ac:dyDescent="0.2">
      <c r="B67" s="433"/>
      <c r="C67" s="424"/>
      <c r="D67" s="197" t="s">
        <v>173</v>
      </c>
      <c r="E67" s="198">
        <f>+'Input Sheet'!$H$160</f>
        <v>67.071891017894728</v>
      </c>
      <c r="F67" s="199">
        <v>1</v>
      </c>
      <c r="G67" s="200">
        <v>1</v>
      </c>
      <c r="H67" s="201">
        <f t="shared" ref="H67:H72" si="7">E67*F67*G67</f>
        <v>67.071891017894728</v>
      </c>
      <c r="I67" s="202"/>
      <c r="J67" s="198"/>
      <c r="K67" s="203"/>
      <c r="L67" s="204"/>
      <c r="M67" s="205">
        <f t="shared" si="6"/>
        <v>67.071891017894728</v>
      </c>
      <c r="N67" s="206">
        <f>+'Input Sheet'!$K$871-1</f>
        <v>1.2648945446885498</v>
      </c>
      <c r="O67" s="205">
        <f t="shared" ref="O67:O73" si="8">+M67+(M67*N67)</f>
        <v>151.91076006837471</v>
      </c>
    </row>
    <row r="68" spans="2:15" x14ac:dyDescent="0.2">
      <c r="B68" s="433"/>
      <c r="C68" s="424"/>
      <c r="D68" s="197" t="s">
        <v>174</v>
      </c>
      <c r="E68" s="198">
        <f>'Input Sheet'!$H$139</f>
        <v>96.055051300000017</v>
      </c>
      <c r="F68" s="199">
        <v>2.5</v>
      </c>
      <c r="G68" s="200">
        <v>1</v>
      </c>
      <c r="H68" s="201">
        <f t="shared" si="7"/>
        <v>240.13762825000003</v>
      </c>
      <c r="I68" s="202"/>
      <c r="J68" s="198"/>
      <c r="K68" s="203"/>
      <c r="L68" s="204"/>
      <c r="M68" s="205">
        <f t="shared" si="6"/>
        <v>240.13762825000003</v>
      </c>
      <c r="N68" s="206">
        <f>+'Input Sheet'!$K$871-1</f>
        <v>1.2648945446885498</v>
      </c>
      <c r="O68" s="205">
        <f t="shared" si="8"/>
        <v>543.88640419787203</v>
      </c>
    </row>
    <row r="69" spans="2:15" x14ac:dyDescent="0.2">
      <c r="B69" s="433"/>
      <c r="C69" s="424"/>
      <c r="D69" s="197" t="s">
        <v>175</v>
      </c>
      <c r="E69" s="198">
        <f>+'Input Sheet'!$H$691</f>
        <v>62.044591616937581</v>
      </c>
      <c r="F69" s="199">
        <v>6</v>
      </c>
      <c r="G69" s="200">
        <v>3</v>
      </c>
      <c r="H69" s="201">
        <f t="shared" si="7"/>
        <v>1116.8026491048765</v>
      </c>
      <c r="I69" s="202"/>
      <c r="J69" s="198"/>
      <c r="K69" s="203"/>
      <c r="L69" s="204"/>
      <c r="M69" s="205">
        <f t="shared" si="6"/>
        <v>1116.8026491048765</v>
      </c>
      <c r="N69" s="206">
        <f>+'Input Sheet'!$K$871-1</f>
        <v>1.2648945446885498</v>
      </c>
      <c r="O69" s="205">
        <f t="shared" si="8"/>
        <v>2529.4402274513559</v>
      </c>
    </row>
    <row r="70" spans="2:15" x14ac:dyDescent="0.2">
      <c r="B70" s="433"/>
      <c r="C70" s="424"/>
      <c r="D70" s="197" t="s">
        <v>176</v>
      </c>
      <c r="E70" s="198">
        <f>'Input Sheet'!$H$805</f>
        <v>100.77806505363637</v>
      </c>
      <c r="F70" s="199">
        <v>0</v>
      </c>
      <c r="G70" s="200">
        <v>1</v>
      </c>
      <c r="H70" s="201">
        <f t="shared" si="7"/>
        <v>0</v>
      </c>
      <c r="I70" s="202"/>
      <c r="J70" s="198"/>
      <c r="K70" s="203"/>
      <c r="L70" s="204"/>
      <c r="M70" s="205">
        <f t="shared" si="6"/>
        <v>0</v>
      </c>
      <c r="N70" s="206">
        <f>+'Input Sheet'!$K$871-1</f>
        <v>1.2648945446885498</v>
      </c>
      <c r="O70" s="205">
        <f t="shared" si="8"/>
        <v>0</v>
      </c>
    </row>
    <row r="71" spans="2:15" x14ac:dyDescent="0.2">
      <c r="B71" s="433"/>
      <c r="C71" s="424"/>
      <c r="D71" s="197" t="s">
        <v>177</v>
      </c>
      <c r="E71" s="198">
        <f>'Input Sheet'!$H$766</f>
        <v>74.368548318235298</v>
      </c>
      <c r="F71" s="199">
        <v>0</v>
      </c>
      <c r="G71" s="200">
        <v>1</v>
      </c>
      <c r="H71" s="201">
        <f t="shared" si="7"/>
        <v>0</v>
      </c>
      <c r="I71" s="202"/>
      <c r="J71" s="198"/>
      <c r="K71" s="203"/>
      <c r="L71" s="204"/>
      <c r="M71" s="205">
        <f t="shared" si="6"/>
        <v>0</v>
      </c>
      <c r="N71" s="206">
        <f>+'Input Sheet'!$K$871-1</f>
        <v>1.2648945446885498</v>
      </c>
      <c r="O71" s="205">
        <f t="shared" si="8"/>
        <v>0</v>
      </c>
    </row>
    <row r="72" spans="2:15" x14ac:dyDescent="0.2">
      <c r="B72" s="433"/>
      <c r="C72" s="424"/>
      <c r="D72" s="197" t="s">
        <v>178</v>
      </c>
      <c r="E72" s="198">
        <f>+'Input Sheet'!$H$792</f>
        <v>71.000038865833318</v>
      </c>
      <c r="F72" s="199">
        <v>0</v>
      </c>
      <c r="G72" s="200">
        <v>1</v>
      </c>
      <c r="H72" s="201">
        <f t="shared" si="7"/>
        <v>0</v>
      </c>
      <c r="I72" s="202"/>
      <c r="J72" s="198"/>
      <c r="K72" s="203"/>
      <c r="L72" s="204"/>
      <c r="M72" s="205">
        <f t="shared" si="6"/>
        <v>0</v>
      </c>
      <c r="N72" s="206">
        <f>+'Input Sheet'!$K$871-1</f>
        <v>1.2648945446885498</v>
      </c>
      <c r="O72" s="205">
        <f t="shared" si="8"/>
        <v>0</v>
      </c>
    </row>
    <row r="73" spans="2:15" x14ac:dyDescent="0.2">
      <c r="B73" s="433"/>
      <c r="C73" s="424"/>
      <c r="D73" s="207"/>
      <c r="E73" s="208"/>
      <c r="F73" s="209"/>
      <c r="G73" s="210"/>
      <c r="H73" s="211"/>
      <c r="I73" s="212"/>
      <c r="J73" s="208"/>
      <c r="K73" s="213"/>
      <c r="L73" s="204">
        <f>+J73*K73</f>
        <v>0</v>
      </c>
      <c r="M73" s="205">
        <f t="shared" si="6"/>
        <v>0</v>
      </c>
      <c r="N73" s="206">
        <f>+'Input Sheet'!$K$871-1</f>
        <v>1.2648945446885498</v>
      </c>
      <c r="O73" s="205">
        <f t="shared" si="8"/>
        <v>0</v>
      </c>
    </row>
    <row r="74" spans="2:15" ht="13.5" thickBot="1" x14ac:dyDescent="0.25">
      <c r="B74" s="433"/>
      <c r="C74" s="425"/>
      <c r="D74" s="214"/>
      <c r="E74" s="215"/>
      <c r="F74" s="216"/>
      <c r="G74" s="217"/>
      <c r="H74" s="218">
        <f>SUM(H66:H73)</f>
        <v>1518.4153013262712</v>
      </c>
      <c r="I74" s="219"/>
      <c r="J74" s="215"/>
      <c r="K74" s="220"/>
      <c r="L74" s="221">
        <f>SUM(L66:L73)</f>
        <v>0</v>
      </c>
      <c r="M74" s="222">
        <f>SUM(M66:M73)</f>
        <v>1518.4153013262712</v>
      </c>
      <c r="N74" s="222"/>
      <c r="O74" s="222">
        <f>SUM(O66:O73)</f>
        <v>3439.0505325454924</v>
      </c>
    </row>
    <row r="75" spans="2:15" x14ac:dyDescent="0.2">
      <c r="B75" s="433"/>
      <c r="C75" s="223"/>
    </row>
    <row r="76" spans="2:15" x14ac:dyDescent="0.2">
      <c r="B76" s="433"/>
      <c r="C76" s="223"/>
      <c r="E76" s="429" t="s">
        <v>189</v>
      </c>
      <c r="F76" s="430"/>
      <c r="G76" s="430"/>
      <c r="H76" s="431"/>
      <c r="I76" s="439" t="s">
        <v>190</v>
      </c>
      <c r="J76" s="439"/>
      <c r="K76" s="439"/>
      <c r="L76" s="440"/>
    </row>
    <row r="77" spans="2:15" ht="25.5" x14ac:dyDescent="0.2">
      <c r="B77" s="433"/>
      <c r="C77" s="265" t="s">
        <v>166</v>
      </c>
      <c r="D77" s="188" t="s">
        <v>23</v>
      </c>
      <c r="E77" s="189" t="s">
        <v>64</v>
      </c>
      <c r="F77" s="190" t="s">
        <v>167</v>
      </c>
      <c r="G77" s="191" t="s">
        <v>186</v>
      </c>
      <c r="H77" s="192" t="s">
        <v>168</v>
      </c>
      <c r="I77" s="193" t="s">
        <v>188</v>
      </c>
      <c r="J77" s="189" t="s">
        <v>169</v>
      </c>
      <c r="K77" s="194" t="s">
        <v>170</v>
      </c>
      <c r="L77" s="195" t="s">
        <v>171</v>
      </c>
      <c r="M77" s="196" t="s">
        <v>191</v>
      </c>
      <c r="N77" s="196" t="s">
        <v>33</v>
      </c>
      <c r="O77" s="196" t="s">
        <v>192</v>
      </c>
    </row>
    <row r="78" spans="2:15" x14ac:dyDescent="0.2">
      <c r="B78" s="433"/>
      <c r="C78" s="423" t="s">
        <v>80</v>
      </c>
      <c r="D78" s="197" t="s">
        <v>172</v>
      </c>
      <c r="E78" s="198">
        <f>+'Input Sheet'!$H$713</f>
        <v>94.40313295350002</v>
      </c>
      <c r="F78" s="199">
        <v>0</v>
      </c>
      <c r="G78" s="200">
        <v>1</v>
      </c>
      <c r="H78" s="201">
        <f>E78*F78*G78</f>
        <v>0</v>
      </c>
      <c r="I78" s="202"/>
      <c r="J78" s="198"/>
      <c r="K78" s="203"/>
      <c r="L78" s="204"/>
      <c r="M78" s="205">
        <f t="shared" ref="M78:M85" si="9">+H78+L78</f>
        <v>0</v>
      </c>
      <c r="N78" s="206">
        <f>+'Input Sheet'!$K$871-1</f>
        <v>1.2648945446885498</v>
      </c>
      <c r="O78" s="205">
        <f>+M78+(M78*N78)</f>
        <v>0</v>
      </c>
    </row>
    <row r="79" spans="2:15" x14ac:dyDescent="0.2">
      <c r="B79" s="433"/>
      <c r="C79" s="424"/>
      <c r="D79" s="197" t="s">
        <v>173</v>
      </c>
      <c r="E79" s="198">
        <f>+'Input Sheet'!$H$160</f>
        <v>67.071891017894728</v>
      </c>
      <c r="F79" s="199">
        <v>0</v>
      </c>
      <c r="G79" s="200">
        <v>1</v>
      </c>
      <c r="H79" s="201">
        <f t="shared" ref="H79:H84" si="10">E79*F79*G79</f>
        <v>0</v>
      </c>
      <c r="I79" s="202"/>
      <c r="J79" s="198"/>
      <c r="K79" s="203"/>
      <c r="L79" s="204"/>
      <c r="M79" s="205">
        <f t="shared" si="9"/>
        <v>0</v>
      </c>
      <c r="N79" s="206">
        <f>+'Input Sheet'!$K$871-1</f>
        <v>1.2648945446885498</v>
      </c>
      <c r="O79" s="205">
        <f t="shared" ref="O79:O85" si="11">+M79+(M79*N79)</f>
        <v>0</v>
      </c>
    </row>
    <row r="80" spans="2:15" x14ac:dyDescent="0.2">
      <c r="B80" s="433"/>
      <c r="C80" s="424"/>
      <c r="D80" s="197" t="s">
        <v>174</v>
      </c>
      <c r="E80" s="198">
        <f>'Input Sheet'!$H$139</f>
        <v>96.055051300000017</v>
      </c>
      <c r="F80" s="199">
        <v>0</v>
      </c>
      <c r="G80" s="200">
        <v>1</v>
      </c>
      <c r="H80" s="201">
        <f t="shared" si="10"/>
        <v>0</v>
      </c>
      <c r="I80" s="202"/>
      <c r="J80" s="198"/>
      <c r="K80" s="203"/>
      <c r="L80" s="204"/>
      <c r="M80" s="205">
        <f t="shared" si="9"/>
        <v>0</v>
      </c>
      <c r="N80" s="206">
        <f>+'Input Sheet'!$K$871-1</f>
        <v>1.2648945446885498</v>
      </c>
      <c r="O80" s="205">
        <f t="shared" si="11"/>
        <v>0</v>
      </c>
    </row>
    <row r="81" spans="2:15" x14ac:dyDescent="0.2">
      <c r="B81" s="433"/>
      <c r="C81" s="424"/>
      <c r="D81" s="197" t="s">
        <v>175</v>
      </c>
      <c r="E81" s="198">
        <f>+'Input Sheet'!$H$691</f>
        <v>62.044591616937581</v>
      </c>
      <c r="F81" s="199">
        <v>4</v>
      </c>
      <c r="G81" s="200">
        <v>3</v>
      </c>
      <c r="H81" s="201">
        <f t="shared" si="10"/>
        <v>744.53509940325102</v>
      </c>
      <c r="I81" s="202"/>
      <c r="J81" s="198"/>
      <c r="K81" s="203"/>
      <c r="L81" s="204"/>
      <c r="M81" s="205">
        <f t="shared" si="9"/>
        <v>744.53509940325102</v>
      </c>
      <c r="N81" s="206">
        <f>+'Input Sheet'!$K$871-1</f>
        <v>1.2648945446885498</v>
      </c>
      <c r="O81" s="205">
        <f t="shared" si="11"/>
        <v>1686.2934849675703</v>
      </c>
    </row>
    <row r="82" spans="2:15" x14ac:dyDescent="0.2">
      <c r="B82" s="433"/>
      <c r="C82" s="424"/>
      <c r="D82" s="197" t="s">
        <v>176</v>
      </c>
      <c r="E82" s="198">
        <f>'Input Sheet'!$H$805</f>
        <v>100.77806505363637</v>
      </c>
      <c r="F82" s="199">
        <v>0</v>
      </c>
      <c r="G82" s="200">
        <v>1</v>
      </c>
      <c r="H82" s="201">
        <f t="shared" si="10"/>
        <v>0</v>
      </c>
      <c r="I82" s="202"/>
      <c r="J82" s="198"/>
      <c r="K82" s="203"/>
      <c r="L82" s="204"/>
      <c r="M82" s="205">
        <f t="shared" si="9"/>
        <v>0</v>
      </c>
      <c r="N82" s="206">
        <f>+'Input Sheet'!$K$871-1</f>
        <v>1.2648945446885498</v>
      </c>
      <c r="O82" s="205">
        <f t="shared" si="11"/>
        <v>0</v>
      </c>
    </row>
    <row r="83" spans="2:15" x14ac:dyDescent="0.2">
      <c r="B83" s="433"/>
      <c r="C83" s="424"/>
      <c r="D83" s="197" t="s">
        <v>177</v>
      </c>
      <c r="E83" s="198">
        <f>'Input Sheet'!$H$766</f>
        <v>74.368548318235298</v>
      </c>
      <c r="F83" s="199">
        <v>0</v>
      </c>
      <c r="G83" s="200">
        <v>1</v>
      </c>
      <c r="H83" s="201">
        <f t="shared" si="10"/>
        <v>0</v>
      </c>
      <c r="I83" s="202"/>
      <c r="J83" s="198"/>
      <c r="K83" s="203"/>
      <c r="L83" s="204"/>
      <c r="M83" s="205">
        <f t="shared" si="9"/>
        <v>0</v>
      </c>
      <c r="N83" s="206">
        <f>+'Input Sheet'!$K$871-1</f>
        <v>1.2648945446885498</v>
      </c>
      <c r="O83" s="205">
        <f t="shared" si="11"/>
        <v>0</v>
      </c>
    </row>
    <row r="84" spans="2:15" x14ac:dyDescent="0.2">
      <c r="B84" s="433"/>
      <c r="C84" s="424"/>
      <c r="D84" s="197" t="s">
        <v>178</v>
      </c>
      <c r="E84" s="198">
        <f>+'Input Sheet'!$H$792</f>
        <v>71.000038865833318</v>
      </c>
      <c r="F84" s="199">
        <v>0</v>
      </c>
      <c r="G84" s="200">
        <v>1</v>
      </c>
      <c r="H84" s="201">
        <f t="shared" si="10"/>
        <v>0</v>
      </c>
      <c r="I84" s="202"/>
      <c r="J84" s="198"/>
      <c r="K84" s="203"/>
      <c r="L84" s="204"/>
      <c r="M84" s="205">
        <f t="shared" si="9"/>
        <v>0</v>
      </c>
      <c r="N84" s="206">
        <f>+'Input Sheet'!$K$871-1</f>
        <v>1.2648945446885498</v>
      </c>
      <c r="O84" s="205">
        <f t="shared" si="11"/>
        <v>0</v>
      </c>
    </row>
    <row r="85" spans="2:15" x14ac:dyDescent="0.2">
      <c r="B85" s="433"/>
      <c r="C85" s="424"/>
      <c r="D85" s="207" t="s">
        <v>194</v>
      </c>
      <c r="E85" s="208"/>
      <c r="F85" s="209"/>
      <c r="G85" s="210"/>
      <c r="H85" s="211"/>
      <c r="I85" s="212">
        <v>1134220</v>
      </c>
      <c r="J85" s="208">
        <v>10.409000000000001</v>
      </c>
      <c r="K85" s="213">
        <v>3</v>
      </c>
      <c r="L85" s="204">
        <f>+J85*K85</f>
        <v>31.227000000000004</v>
      </c>
      <c r="M85" s="205">
        <f t="shared" si="9"/>
        <v>31.227000000000004</v>
      </c>
      <c r="N85" s="206">
        <f>+'Input Sheet'!$K$871-1</f>
        <v>1.2648945446885498</v>
      </c>
      <c r="O85" s="205">
        <f t="shared" si="11"/>
        <v>70.725861946989355</v>
      </c>
    </row>
    <row r="86" spans="2:15" ht="13.5" thickBot="1" x14ac:dyDescent="0.25">
      <c r="B86" s="433"/>
      <c r="C86" s="425"/>
      <c r="D86" s="214"/>
      <c r="E86" s="215"/>
      <c r="F86" s="216"/>
      <c r="G86" s="217"/>
      <c r="H86" s="218">
        <f>SUM(H78:H85)</f>
        <v>744.53509940325102</v>
      </c>
      <c r="I86" s="219"/>
      <c r="J86" s="215"/>
      <c r="K86" s="220"/>
      <c r="L86" s="221">
        <f>SUM(L78:L85)</f>
        <v>31.227000000000004</v>
      </c>
      <c r="M86" s="222">
        <f>SUM(M78:M85)</f>
        <v>775.762099403251</v>
      </c>
      <c r="N86" s="222"/>
      <c r="O86" s="222">
        <f>SUM(O78:O85)</f>
        <v>1757.0193469145597</v>
      </c>
    </row>
    <row r="87" spans="2:15" x14ac:dyDescent="0.2">
      <c r="B87" s="433"/>
      <c r="C87" s="223"/>
    </row>
    <row r="88" spans="2:15" x14ac:dyDescent="0.2">
      <c r="B88" s="433"/>
      <c r="C88" s="223"/>
      <c r="E88" s="429" t="s">
        <v>189</v>
      </c>
      <c r="F88" s="430"/>
      <c r="G88" s="430"/>
      <c r="H88" s="431"/>
      <c r="I88" s="439" t="s">
        <v>190</v>
      </c>
      <c r="J88" s="439"/>
      <c r="K88" s="439"/>
      <c r="L88" s="440"/>
    </row>
    <row r="89" spans="2:15" ht="25.5" x14ac:dyDescent="0.2">
      <c r="B89" s="433"/>
      <c r="C89" s="265" t="s">
        <v>166</v>
      </c>
      <c r="D89" s="188" t="s">
        <v>23</v>
      </c>
      <c r="E89" s="189" t="s">
        <v>64</v>
      </c>
      <c r="F89" s="190" t="s">
        <v>167</v>
      </c>
      <c r="G89" s="191" t="s">
        <v>186</v>
      </c>
      <c r="H89" s="192" t="s">
        <v>168</v>
      </c>
      <c r="I89" s="193" t="s">
        <v>188</v>
      </c>
      <c r="J89" s="189" t="s">
        <v>169</v>
      </c>
      <c r="K89" s="194" t="s">
        <v>170</v>
      </c>
      <c r="L89" s="195" t="s">
        <v>171</v>
      </c>
      <c r="M89" s="196" t="s">
        <v>191</v>
      </c>
      <c r="N89" s="196" t="s">
        <v>33</v>
      </c>
      <c r="O89" s="196" t="s">
        <v>192</v>
      </c>
    </row>
    <row r="90" spans="2:15" x14ac:dyDescent="0.2">
      <c r="B90" s="433"/>
      <c r="C90" s="423" t="s">
        <v>81</v>
      </c>
      <c r="D90" s="197" t="s">
        <v>172</v>
      </c>
      <c r="E90" s="198">
        <f>+'Input Sheet'!$H$713</f>
        <v>94.40313295350002</v>
      </c>
      <c r="F90" s="199">
        <v>1</v>
      </c>
      <c r="G90" s="200">
        <v>1</v>
      </c>
      <c r="H90" s="201">
        <f>E90*F90*G90</f>
        <v>94.40313295350002</v>
      </c>
      <c r="I90" s="202"/>
      <c r="J90" s="198"/>
      <c r="K90" s="203"/>
      <c r="L90" s="204"/>
      <c r="M90" s="205">
        <f t="shared" ref="M90:M97" si="12">+H90+L90</f>
        <v>94.40313295350002</v>
      </c>
      <c r="N90" s="206">
        <f>+'Input Sheet'!$K$871-1</f>
        <v>1.2648945446885498</v>
      </c>
      <c r="O90" s="205">
        <f>+M90+(M90*N90)</f>
        <v>213.81314082789004</v>
      </c>
    </row>
    <row r="91" spans="2:15" x14ac:dyDescent="0.2">
      <c r="B91" s="433"/>
      <c r="C91" s="424"/>
      <c r="D91" s="197" t="s">
        <v>173</v>
      </c>
      <c r="E91" s="198">
        <f>+'Input Sheet'!$H$160</f>
        <v>67.071891017894728</v>
      </c>
      <c r="F91" s="199">
        <v>1</v>
      </c>
      <c r="G91" s="200">
        <v>1</v>
      </c>
      <c r="H91" s="201">
        <f t="shared" ref="H91:H96" si="13">E91*F91*G91</f>
        <v>67.071891017894728</v>
      </c>
      <c r="I91" s="202"/>
      <c r="J91" s="198"/>
      <c r="K91" s="203"/>
      <c r="L91" s="204"/>
      <c r="M91" s="205">
        <f t="shared" si="12"/>
        <v>67.071891017894728</v>
      </c>
      <c r="N91" s="206">
        <f>+'Input Sheet'!$K$871-1</f>
        <v>1.2648945446885498</v>
      </c>
      <c r="O91" s="205">
        <f t="shared" ref="O91:O97" si="14">+M91+(M91*N91)</f>
        <v>151.91076006837471</v>
      </c>
    </row>
    <row r="92" spans="2:15" x14ac:dyDescent="0.2">
      <c r="B92" s="433"/>
      <c r="C92" s="424"/>
      <c r="D92" s="197" t="s">
        <v>174</v>
      </c>
      <c r="E92" s="198">
        <f>'Input Sheet'!$H$139</f>
        <v>96.055051300000017</v>
      </c>
      <c r="F92" s="199">
        <v>1.5</v>
      </c>
      <c r="G92" s="200">
        <v>1</v>
      </c>
      <c r="H92" s="201">
        <f t="shared" si="13"/>
        <v>144.08257695000003</v>
      </c>
      <c r="I92" s="202"/>
      <c r="J92" s="198"/>
      <c r="K92" s="203"/>
      <c r="L92" s="204"/>
      <c r="M92" s="205">
        <f t="shared" si="12"/>
        <v>144.08257695000003</v>
      </c>
      <c r="N92" s="206">
        <f>+'Input Sheet'!$K$871-1</f>
        <v>1.2648945446885498</v>
      </c>
      <c r="O92" s="205">
        <f t="shared" si="14"/>
        <v>326.33184251872325</v>
      </c>
    </row>
    <row r="93" spans="2:15" x14ac:dyDescent="0.2">
      <c r="B93" s="433"/>
      <c r="C93" s="424"/>
      <c r="D93" s="197" t="s">
        <v>175</v>
      </c>
      <c r="E93" s="198">
        <f>+'Input Sheet'!$H$691</f>
        <v>62.044591616937581</v>
      </c>
      <c r="F93" s="199">
        <v>5</v>
      </c>
      <c r="G93" s="200">
        <v>2</v>
      </c>
      <c r="H93" s="201">
        <f t="shared" si="13"/>
        <v>620.44591616937578</v>
      </c>
      <c r="I93" s="202"/>
      <c r="J93" s="198"/>
      <c r="K93" s="203"/>
      <c r="L93" s="204"/>
      <c r="M93" s="205">
        <f t="shared" si="12"/>
        <v>620.44591616937578</v>
      </c>
      <c r="N93" s="206">
        <f>+'Input Sheet'!$K$871-1</f>
        <v>1.2648945446885498</v>
      </c>
      <c r="O93" s="205">
        <f t="shared" si="14"/>
        <v>1405.2445708063085</v>
      </c>
    </row>
    <row r="94" spans="2:15" x14ac:dyDescent="0.2">
      <c r="B94" s="433"/>
      <c r="C94" s="424"/>
      <c r="D94" s="197" t="s">
        <v>176</v>
      </c>
      <c r="E94" s="198">
        <f>'Input Sheet'!$H$805</f>
        <v>100.77806505363637</v>
      </c>
      <c r="F94" s="199">
        <v>0</v>
      </c>
      <c r="G94" s="200">
        <v>1</v>
      </c>
      <c r="H94" s="201">
        <f t="shared" si="13"/>
        <v>0</v>
      </c>
      <c r="I94" s="202"/>
      <c r="J94" s="198"/>
      <c r="K94" s="203"/>
      <c r="L94" s="204"/>
      <c r="M94" s="205">
        <f t="shared" si="12"/>
        <v>0</v>
      </c>
      <c r="N94" s="206">
        <f>+'Input Sheet'!$K$871-1</f>
        <v>1.2648945446885498</v>
      </c>
      <c r="O94" s="205">
        <f t="shared" si="14"/>
        <v>0</v>
      </c>
    </row>
    <row r="95" spans="2:15" x14ac:dyDescent="0.2">
      <c r="B95" s="433"/>
      <c r="C95" s="424"/>
      <c r="D95" s="197" t="s">
        <v>177</v>
      </c>
      <c r="E95" s="198">
        <f>'Input Sheet'!$H$766</f>
        <v>74.368548318235298</v>
      </c>
      <c r="F95" s="199">
        <v>0</v>
      </c>
      <c r="G95" s="200">
        <v>1</v>
      </c>
      <c r="H95" s="201">
        <f t="shared" si="13"/>
        <v>0</v>
      </c>
      <c r="I95" s="202"/>
      <c r="J95" s="198"/>
      <c r="K95" s="203"/>
      <c r="L95" s="204"/>
      <c r="M95" s="205">
        <f t="shared" si="12"/>
        <v>0</v>
      </c>
      <c r="N95" s="206">
        <f>+'Input Sheet'!$K$871-1</f>
        <v>1.2648945446885498</v>
      </c>
      <c r="O95" s="205">
        <f t="shared" si="14"/>
        <v>0</v>
      </c>
    </row>
    <row r="96" spans="2:15" x14ac:dyDescent="0.2">
      <c r="B96" s="433"/>
      <c r="C96" s="424"/>
      <c r="D96" s="197" t="s">
        <v>178</v>
      </c>
      <c r="E96" s="198">
        <f>+'Input Sheet'!$H$792</f>
        <v>71.000038865833318</v>
      </c>
      <c r="F96" s="199">
        <v>0</v>
      </c>
      <c r="G96" s="200">
        <v>1</v>
      </c>
      <c r="H96" s="201">
        <f t="shared" si="13"/>
        <v>0</v>
      </c>
      <c r="I96" s="202"/>
      <c r="J96" s="198"/>
      <c r="K96" s="203"/>
      <c r="L96" s="204"/>
      <c r="M96" s="205">
        <f t="shared" si="12"/>
        <v>0</v>
      </c>
      <c r="N96" s="206">
        <f>+'Input Sheet'!$K$871-1</f>
        <v>1.2648945446885498</v>
      </c>
      <c r="O96" s="205">
        <f t="shared" si="14"/>
        <v>0</v>
      </c>
    </row>
    <row r="97" spans="2:15" x14ac:dyDescent="0.2">
      <c r="B97" s="433"/>
      <c r="C97" s="424"/>
      <c r="D97" s="207" t="s">
        <v>194</v>
      </c>
      <c r="E97" s="208"/>
      <c r="F97" s="209"/>
      <c r="G97" s="210"/>
      <c r="H97" s="211"/>
      <c r="I97" s="212">
        <v>1134220</v>
      </c>
      <c r="J97" s="208">
        <v>10.409000000000001</v>
      </c>
      <c r="K97" s="213">
        <v>4</v>
      </c>
      <c r="L97" s="204">
        <f>+J97*K97</f>
        <v>41.636000000000003</v>
      </c>
      <c r="M97" s="205">
        <f t="shared" si="12"/>
        <v>41.636000000000003</v>
      </c>
      <c r="N97" s="206">
        <f>+'Input Sheet'!$K$871-1</f>
        <v>1.2648945446885498</v>
      </c>
      <c r="O97" s="205">
        <f t="shared" si="14"/>
        <v>94.301149262652473</v>
      </c>
    </row>
    <row r="98" spans="2:15" ht="13.5" thickBot="1" x14ac:dyDescent="0.25">
      <c r="B98" s="433"/>
      <c r="C98" s="425"/>
      <c r="D98" s="214"/>
      <c r="E98" s="215"/>
      <c r="F98" s="216"/>
      <c r="G98" s="217"/>
      <c r="H98" s="218">
        <f>SUM(H90:H97)</f>
        <v>926.00351709077063</v>
      </c>
      <c r="I98" s="219"/>
      <c r="J98" s="215"/>
      <c r="K98" s="220"/>
      <c r="L98" s="221">
        <f>SUM(L90:L97)</f>
        <v>41.636000000000003</v>
      </c>
      <c r="M98" s="222">
        <f>SUM(M90:M97)</f>
        <v>967.6395170907706</v>
      </c>
      <c r="N98" s="222"/>
      <c r="O98" s="222">
        <f>SUM(O90:O97)</f>
        <v>2191.6014634839489</v>
      </c>
    </row>
    <row r="99" spans="2:15" x14ac:dyDescent="0.2">
      <c r="B99" s="433"/>
      <c r="C99" s="223"/>
    </row>
    <row r="100" spans="2:15" x14ac:dyDescent="0.2">
      <c r="B100" s="433"/>
      <c r="C100" s="223"/>
      <c r="E100" s="429" t="s">
        <v>189</v>
      </c>
      <c r="F100" s="430"/>
      <c r="G100" s="430"/>
      <c r="H100" s="431"/>
      <c r="I100" s="439" t="s">
        <v>190</v>
      </c>
      <c r="J100" s="439"/>
      <c r="K100" s="439"/>
      <c r="L100" s="440"/>
    </row>
    <row r="101" spans="2:15" ht="25.5" x14ac:dyDescent="0.2">
      <c r="B101" s="433"/>
      <c r="C101" s="265" t="s">
        <v>166</v>
      </c>
      <c r="D101" s="188" t="s">
        <v>23</v>
      </c>
      <c r="E101" s="189" t="s">
        <v>64</v>
      </c>
      <c r="F101" s="190" t="s">
        <v>167</v>
      </c>
      <c r="G101" s="191" t="s">
        <v>186</v>
      </c>
      <c r="H101" s="192" t="s">
        <v>168</v>
      </c>
      <c r="I101" s="193" t="s">
        <v>188</v>
      </c>
      <c r="J101" s="189" t="s">
        <v>169</v>
      </c>
      <c r="K101" s="194" t="s">
        <v>170</v>
      </c>
      <c r="L101" s="195" t="s">
        <v>171</v>
      </c>
      <c r="M101" s="196" t="s">
        <v>191</v>
      </c>
      <c r="N101" s="196" t="s">
        <v>33</v>
      </c>
      <c r="O101" s="196" t="s">
        <v>192</v>
      </c>
    </row>
    <row r="102" spans="2:15" x14ac:dyDescent="0.2">
      <c r="B102" s="433"/>
      <c r="C102" s="423" t="s">
        <v>82</v>
      </c>
      <c r="D102" s="197" t="s">
        <v>172</v>
      </c>
      <c r="E102" s="198">
        <f>+'Input Sheet'!$H$713</f>
        <v>94.40313295350002</v>
      </c>
      <c r="F102" s="199">
        <v>0</v>
      </c>
      <c r="G102" s="200">
        <v>1</v>
      </c>
      <c r="H102" s="201">
        <f>E102*F102*G102</f>
        <v>0</v>
      </c>
      <c r="I102" s="202"/>
      <c r="J102" s="198"/>
      <c r="K102" s="203"/>
      <c r="L102" s="204"/>
      <c r="M102" s="205">
        <f t="shared" ref="M102:M109" si="15">+H102+L102</f>
        <v>0</v>
      </c>
      <c r="N102" s="206">
        <f>+'Input Sheet'!$K$871-1</f>
        <v>1.2648945446885498</v>
      </c>
      <c r="O102" s="205">
        <f>+M102+(M102*N102)</f>
        <v>0</v>
      </c>
    </row>
    <row r="103" spans="2:15" x14ac:dyDescent="0.2">
      <c r="B103" s="433"/>
      <c r="C103" s="424"/>
      <c r="D103" s="197" t="s">
        <v>173</v>
      </c>
      <c r="E103" s="198">
        <f>+'Input Sheet'!$H$160</f>
        <v>67.071891017894728</v>
      </c>
      <c r="F103" s="199">
        <v>0</v>
      </c>
      <c r="G103" s="200">
        <v>1</v>
      </c>
      <c r="H103" s="201">
        <f t="shared" ref="H103:H108" si="16">E103*F103*G103</f>
        <v>0</v>
      </c>
      <c r="I103" s="202"/>
      <c r="J103" s="198"/>
      <c r="K103" s="203"/>
      <c r="L103" s="204"/>
      <c r="M103" s="205">
        <f t="shared" si="15"/>
        <v>0</v>
      </c>
      <c r="N103" s="206">
        <f>+'Input Sheet'!$K$871-1</f>
        <v>1.2648945446885498</v>
      </c>
      <c r="O103" s="205">
        <f t="shared" ref="O103:O109" si="17">+M103+(M103*N103)</f>
        <v>0</v>
      </c>
    </row>
    <row r="104" spans="2:15" x14ac:dyDescent="0.2">
      <c r="B104" s="433"/>
      <c r="C104" s="424"/>
      <c r="D104" s="197" t="s">
        <v>174</v>
      </c>
      <c r="E104" s="198">
        <f>'Input Sheet'!$H$139</f>
        <v>96.055051300000017</v>
      </c>
      <c r="F104" s="199">
        <v>0</v>
      </c>
      <c r="G104" s="200">
        <v>1</v>
      </c>
      <c r="H104" s="201">
        <f t="shared" si="16"/>
        <v>0</v>
      </c>
      <c r="I104" s="202"/>
      <c r="J104" s="198"/>
      <c r="K104" s="203"/>
      <c r="L104" s="204"/>
      <c r="M104" s="205">
        <f t="shared" si="15"/>
        <v>0</v>
      </c>
      <c r="N104" s="206">
        <f>+'Input Sheet'!$K$871-1</f>
        <v>1.2648945446885498</v>
      </c>
      <c r="O104" s="205">
        <f t="shared" si="17"/>
        <v>0</v>
      </c>
    </row>
    <row r="105" spans="2:15" x14ac:dyDescent="0.2">
      <c r="B105" s="433"/>
      <c r="C105" s="424"/>
      <c r="D105" s="197" t="s">
        <v>175</v>
      </c>
      <c r="E105" s="198">
        <f>+'Input Sheet'!$H$691</f>
        <v>62.044591616937581</v>
      </c>
      <c r="F105" s="199">
        <v>3</v>
      </c>
      <c r="G105" s="200">
        <v>2</v>
      </c>
      <c r="H105" s="201">
        <f t="shared" si="16"/>
        <v>372.26754970162551</v>
      </c>
      <c r="I105" s="202"/>
      <c r="J105" s="198"/>
      <c r="K105" s="203"/>
      <c r="L105" s="204"/>
      <c r="M105" s="205">
        <f t="shared" si="15"/>
        <v>372.26754970162551</v>
      </c>
      <c r="N105" s="206">
        <f>+'Input Sheet'!$K$871-1</f>
        <v>1.2648945446885498</v>
      </c>
      <c r="O105" s="205">
        <f t="shared" si="17"/>
        <v>843.14674248378515</v>
      </c>
    </row>
    <row r="106" spans="2:15" x14ac:dyDescent="0.2">
      <c r="B106" s="433"/>
      <c r="C106" s="424"/>
      <c r="D106" s="197" t="s">
        <v>176</v>
      </c>
      <c r="E106" s="198">
        <f>'Input Sheet'!$H$805</f>
        <v>100.77806505363637</v>
      </c>
      <c r="F106" s="199">
        <v>0</v>
      </c>
      <c r="G106" s="200">
        <v>1</v>
      </c>
      <c r="H106" s="201">
        <f t="shared" si="16"/>
        <v>0</v>
      </c>
      <c r="I106" s="202"/>
      <c r="J106" s="198"/>
      <c r="K106" s="203"/>
      <c r="L106" s="204"/>
      <c r="M106" s="205">
        <f t="shared" si="15"/>
        <v>0</v>
      </c>
      <c r="N106" s="206">
        <f>+'Input Sheet'!$K$871-1</f>
        <v>1.2648945446885498</v>
      </c>
      <c r="O106" s="205">
        <f t="shared" si="17"/>
        <v>0</v>
      </c>
    </row>
    <row r="107" spans="2:15" x14ac:dyDescent="0.2">
      <c r="B107" s="433"/>
      <c r="C107" s="424"/>
      <c r="D107" s="197" t="s">
        <v>177</v>
      </c>
      <c r="E107" s="198">
        <f>'Input Sheet'!$H$766</f>
        <v>74.368548318235298</v>
      </c>
      <c r="F107" s="199">
        <v>0</v>
      </c>
      <c r="G107" s="200">
        <v>1</v>
      </c>
      <c r="H107" s="201">
        <f t="shared" si="16"/>
        <v>0</v>
      </c>
      <c r="I107" s="202"/>
      <c r="J107" s="198"/>
      <c r="K107" s="203"/>
      <c r="L107" s="204"/>
      <c r="M107" s="205">
        <f t="shared" si="15"/>
        <v>0</v>
      </c>
      <c r="N107" s="206">
        <f>+'Input Sheet'!$K$871-1</f>
        <v>1.2648945446885498</v>
      </c>
      <c r="O107" s="205">
        <f t="shared" si="17"/>
        <v>0</v>
      </c>
    </row>
    <row r="108" spans="2:15" x14ac:dyDescent="0.2">
      <c r="B108" s="433"/>
      <c r="C108" s="424"/>
      <c r="D108" s="197" t="s">
        <v>178</v>
      </c>
      <c r="E108" s="198">
        <f>+'Input Sheet'!$H$792</f>
        <v>71.000038865833318</v>
      </c>
      <c r="F108" s="199">
        <v>0</v>
      </c>
      <c r="G108" s="200">
        <v>1</v>
      </c>
      <c r="H108" s="201">
        <f t="shared" si="16"/>
        <v>0</v>
      </c>
      <c r="I108" s="202"/>
      <c r="J108" s="198"/>
      <c r="K108" s="203"/>
      <c r="L108" s="204"/>
      <c r="M108" s="205">
        <f t="shared" si="15"/>
        <v>0</v>
      </c>
      <c r="N108" s="206">
        <f>+'Input Sheet'!$K$871-1</f>
        <v>1.2648945446885498</v>
      </c>
      <c r="O108" s="205">
        <f t="shared" si="17"/>
        <v>0</v>
      </c>
    </row>
    <row r="109" spans="2:15" x14ac:dyDescent="0.2">
      <c r="B109" s="433"/>
      <c r="C109" s="424"/>
      <c r="D109" s="207" t="s">
        <v>194</v>
      </c>
      <c r="E109" s="208"/>
      <c r="F109" s="209"/>
      <c r="G109" s="210"/>
      <c r="H109" s="211"/>
      <c r="I109" s="212">
        <v>1134220</v>
      </c>
      <c r="J109" s="208">
        <v>10.409000000000001</v>
      </c>
      <c r="K109" s="213">
        <v>4</v>
      </c>
      <c r="L109" s="204">
        <f>+J109*K109</f>
        <v>41.636000000000003</v>
      </c>
      <c r="M109" s="205">
        <f t="shared" si="15"/>
        <v>41.636000000000003</v>
      </c>
      <c r="N109" s="206">
        <f>+'Input Sheet'!$K$871-1</f>
        <v>1.2648945446885498</v>
      </c>
      <c r="O109" s="205">
        <f t="shared" si="17"/>
        <v>94.301149262652473</v>
      </c>
    </row>
    <row r="110" spans="2:15" ht="13.5" thickBot="1" x14ac:dyDescent="0.25">
      <c r="B110" s="433"/>
      <c r="C110" s="425"/>
      <c r="D110" s="214"/>
      <c r="E110" s="215"/>
      <c r="F110" s="216"/>
      <c r="G110" s="217"/>
      <c r="H110" s="218">
        <f>SUM(H102:H109)</f>
        <v>372.26754970162551</v>
      </c>
      <c r="I110" s="219"/>
      <c r="J110" s="215"/>
      <c r="K110" s="220"/>
      <c r="L110" s="221">
        <f>SUM(L102:L109)</f>
        <v>41.636000000000003</v>
      </c>
      <c r="M110" s="222">
        <f>SUM(M102:M109)</f>
        <v>413.90354970162554</v>
      </c>
      <c r="N110" s="222"/>
      <c r="O110" s="222">
        <f>SUM(O102:O109)</f>
        <v>937.44789174643756</v>
      </c>
    </row>
    <row r="111" spans="2:15" x14ac:dyDescent="0.2">
      <c r="B111" s="433"/>
      <c r="C111" s="223"/>
    </row>
    <row r="112" spans="2:15" x14ac:dyDescent="0.2">
      <c r="B112" s="433"/>
      <c r="C112" s="223"/>
      <c r="E112" s="429" t="s">
        <v>189</v>
      </c>
      <c r="F112" s="430"/>
      <c r="G112" s="430"/>
      <c r="H112" s="431"/>
      <c r="I112" s="439" t="s">
        <v>190</v>
      </c>
      <c r="J112" s="439"/>
      <c r="K112" s="439"/>
      <c r="L112" s="440"/>
    </row>
    <row r="113" spans="2:15" ht="25.5" x14ac:dyDescent="0.2">
      <c r="B113" s="433"/>
      <c r="C113" s="265" t="s">
        <v>166</v>
      </c>
      <c r="D113" s="188" t="s">
        <v>23</v>
      </c>
      <c r="E113" s="189" t="s">
        <v>64</v>
      </c>
      <c r="F113" s="190" t="s">
        <v>167</v>
      </c>
      <c r="G113" s="191" t="s">
        <v>186</v>
      </c>
      <c r="H113" s="192" t="s">
        <v>168</v>
      </c>
      <c r="I113" s="193" t="s">
        <v>188</v>
      </c>
      <c r="J113" s="189" t="s">
        <v>169</v>
      </c>
      <c r="K113" s="194" t="s">
        <v>170</v>
      </c>
      <c r="L113" s="195" t="s">
        <v>171</v>
      </c>
      <c r="M113" s="196" t="s">
        <v>191</v>
      </c>
      <c r="N113" s="196" t="s">
        <v>33</v>
      </c>
      <c r="O113" s="196" t="s">
        <v>192</v>
      </c>
    </row>
    <row r="114" spans="2:15" x14ac:dyDescent="0.2">
      <c r="B114" s="433"/>
      <c r="C114" s="423" t="s">
        <v>83</v>
      </c>
      <c r="D114" s="197" t="s">
        <v>172</v>
      </c>
      <c r="E114" s="198">
        <f>+'Input Sheet'!$H$713</f>
        <v>94.40313295350002</v>
      </c>
      <c r="F114" s="199">
        <v>1</v>
      </c>
      <c r="G114" s="200">
        <v>1</v>
      </c>
      <c r="H114" s="201">
        <f>E114*F114*G114</f>
        <v>94.40313295350002</v>
      </c>
      <c r="I114" s="202"/>
      <c r="J114" s="198"/>
      <c r="K114" s="203"/>
      <c r="L114" s="204"/>
      <c r="M114" s="205">
        <f t="shared" ref="M114:M121" si="18">+H114+L114</f>
        <v>94.40313295350002</v>
      </c>
      <c r="N114" s="206">
        <f>+'Input Sheet'!$K$871-1</f>
        <v>1.2648945446885498</v>
      </c>
      <c r="O114" s="205">
        <f>+M114+(M114*N114)</f>
        <v>213.81314082789004</v>
      </c>
    </row>
    <row r="115" spans="2:15" x14ac:dyDescent="0.2">
      <c r="B115" s="433"/>
      <c r="C115" s="424"/>
      <c r="D115" s="197" t="s">
        <v>173</v>
      </c>
      <c r="E115" s="198">
        <f>+'Input Sheet'!$H$160</f>
        <v>67.071891017894728</v>
      </c>
      <c r="F115" s="199">
        <v>1</v>
      </c>
      <c r="G115" s="200">
        <v>1</v>
      </c>
      <c r="H115" s="201">
        <f t="shared" ref="H115:H120" si="19">E115*F115*G115</f>
        <v>67.071891017894728</v>
      </c>
      <c r="I115" s="202"/>
      <c r="J115" s="198"/>
      <c r="K115" s="203"/>
      <c r="L115" s="204"/>
      <c r="M115" s="205">
        <f t="shared" si="18"/>
        <v>67.071891017894728</v>
      </c>
      <c r="N115" s="206">
        <f>+'Input Sheet'!$K$871-1</f>
        <v>1.2648945446885498</v>
      </c>
      <c r="O115" s="205">
        <f t="shared" ref="O115:O121" si="20">+M115+(M115*N115)</f>
        <v>151.91076006837471</v>
      </c>
    </row>
    <row r="116" spans="2:15" x14ac:dyDescent="0.2">
      <c r="B116" s="433"/>
      <c r="C116" s="424"/>
      <c r="D116" s="197" t="s">
        <v>174</v>
      </c>
      <c r="E116" s="198">
        <f>'Input Sheet'!$H$139</f>
        <v>96.055051300000017</v>
      </c>
      <c r="F116" s="199">
        <v>1.5</v>
      </c>
      <c r="G116" s="200">
        <v>1</v>
      </c>
      <c r="H116" s="201">
        <f t="shared" si="19"/>
        <v>144.08257695000003</v>
      </c>
      <c r="I116" s="202"/>
      <c r="J116" s="198"/>
      <c r="K116" s="203"/>
      <c r="L116" s="204"/>
      <c r="M116" s="205">
        <f t="shared" si="18"/>
        <v>144.08257695000003</v>
      </c>
      <c r="N116" s="206">
        <f>+'Input Sheet'!$K$871-1</f>
        <v>1.2648945446885498</v>
      </c>
      <c r="O116" s="205">
        <f t="shared" si="20"/>
        <v>326.33184251872325</v>
      </c>
    </row>
    <row r="117" spans="2:15" x14ac:dyDescent="0.2">
      <c r="B117" s="433"/>
      <c r="C117" s="424"/>
      <c r="D117" s="197" t="s">
        <v>175</v>
      </c>
      <c r="E117" s="198">
        <f>+'Input Sheet'!$H$691</f>
        <v>62.044591616937581</v>
      </c>
      <c r="F117" s="199">
        <v>5</v>
      </c>
      <c r="G117" s="200">
        <v>2</v>
      </c>
      <c r="H117" s="201">
        <f t="shared" si="19"/>
        <v>620.44591616937578</v>
      </c>
      <c r="I117" s="202"/>
      <c r="J117" s="198"/>
      <c r="K117" s="203"/>
      <c r="L117" s="204"/>
      <c r="M117" s="205">
        <f t="shared" si="18"/>
        <v>620.44591616937578</v>
      </c>
      <c r="N117" s="206">
        <f>+'Input Sheet'!$K$871-1</f>
        <v>1.2648945446885498</v>
      </c>
      <c r="O117" s="205">
        <f t="shared" si="20"/>
        <v>1405.2445708063085</v>
      </c>
    </row>
    <row r="118" spans="2:15" x14ac:dyDescent="0.2">
      <c r="B118" s="433"/>
      <c r="C118" s="424"/>
      <c r="D118" s="197" t="s">
        <v>176</v>
      </c>
      <c r="E118" s="198">
        <f>'Input Sheet'!$H$805</f>
        <v>100.77806505363637</v>
      </c>
      <c r="F118" s="199">
        <v>0</v>
      </c>
      <c r="G118" s="200">
        <v>1</v>
      </c>
      <c r="H118" s="201">
        <f t="shared" si="19"/>
        <v>0</v>
      </c>
      <c r="I118" s="202"/>
      <c r="J118" s="198"/>
      <c r="K118" s="203"/>
      <c r="L118" s="204"/>
      <c r="M118" s="205">
        <f t="shared" si="18"/>
        <v>0</v>
      </c>
      <c r="N118" s="206">
        <f>+'Input Sheet'!$K$871-1</f>
        <v>1.2648945446885498</v>
      </c>
      <c r="O118" s="205">
        <f t="shared" si="20"/>
        <v>0</v>
      </c>
    </row>
    <row r="119" spans="2:15" x14ac:dyDescent="0.2">
      <c r="B119" s="433"/>
      <c r="C119" s="424"/>
      <c r="D119" s="197" t="s">
        <v>177</v>
      </c>
      <c r="E119" s="198">
        <f>'Input Sheet'!$H$766</f>
        <v>74.368548318235298</v>
      </c>
      <c r="F119" s="199">
        <v>0</v>
      </c>
      <c r="G119" s="200">
        <v>1</v>
      </c>
      <c r="H119" s="201">
        <f t="shared" si="19"/>
        <v>0</v>
      </c>
      <c r="I119" s="202"/>
      <c r="J119" s="198"/>
      <c r="K119" s="203"/>
      <c r="L119" s="204"/>
      <c r="M119" s="205">
        <f t="shared" si="18"/>
        <v>0</v>
      </c>
      <c r="N119" s="206">
        <f>+'Input Sheet'!$K$871-1</f>
        <v>1.2648945446885498</v>
      </c>
      <c r="O119" s="205">
        <f t="shared" si="20"/>
        <v>0</v>
      </c>
    </row>
    <row r="120" spans="2:15" x14ac:dyDescent="0.2">
      <c r="B120" s="433"/>
      <c r="C120" s="424"/>
      <c r="D120" s="197" t="s">
        <v>178</v>
      </c>
      <c r="E120" s="198">
        <f>+'Input Sheet'!$H$792</f>
        <v>71.000038865833318</v>
      </c>
      <c r="F120" s="199">
        <v>0</v>
      </c>
      <c r="G120" s="200">
        <v>1</v>
      </c>
      <c r="H120" s="201">
        <f t="shared" si="19"/>
        <v>0</v>
      </c>
      <c r="I120" s="202"/>
      <c r="J120" s="198"/>
      <c r="K120" s="203"/>
      <c r="L120" s="204"/>
      <c r="M120" s="205">
        <f t="shared" si="18"/>
        <v>0</v>
      </c>
      <c r="N120" s="206">
        <f>+'Input Sheet'!$K$871-1</f>
        <v>1.2648945446885498</v>
      </c>
      <c r="O120" s="205">
        <f t="shared" si="20"/>
        <v>0</v>
      </c>
    </row>
    <row r="121" spans="2:15" x14ac:dyDescent="0.2">
      <c r="B121" s="433"/>
      <c r="C121" s="424"/>
      <c r="D121" s="207" t="s">
        <v>195</v>
      </c>
      <c r="E121" s="208"/>
      <c r="F121" s="209"/>
      <c r="G121" s="210"/>
      <c r="H121" s="211"/>
      <c r="I121" s="212">
        <v>1084331</v>
      </c>
      <c r="J121" s="208">
        <v>9.0997000000000003</v>
      </c>
      <c r="K121" s="213">
        <v>3</v>
      </c>
      <c r="L121" s="204">
        <f>+J121*K121</f>
        <v>27.299100000000003</v>
      </c>
      <c r="M121" s="205">
        <f t="shared" si="18"/>
        <v>27.299100000000003</v>
      </c>
      <c r="N121" s="206">
        <f>+'Input Sheet'!$K$871-1</f>
        <v>1.2648945446885498</v>
      </c>
      <c r="O121" s="205">
        <f t="shared" si="20"/>
        <v>61.829582664907193</v>
      </c>
    </row>
    <row r="122" spans="2:15" ht="13.5" thickBot="1" x14ac:dyDescent="0.25">
      <c r="B122" s="433"/>
      <c r="C122" s="425"/>
      <c r="D122" s="214"/>
      <c r="E122" s="215"/>
      <c r="F122" s="216"/>
      <c r="G122" s="217"/>
      <c r="H122" s="218">
        <f>SUM(H114:H121)</f>
        <v>926.00351709077063</v>
      </c>
      <c r="I122" s="219"/>
      <c r="J122" s="215"/>
      <c r="K122" s="220"/>
      <c r="L122" s="221">
        <f>SUM(L114:L121)</f>
        <v>27.299100000000003</v>
      </c>
      <c r="M122" s="222">
        <f>SUM(M114:M121)</f>
        <v>953.30261709077058</v>
      </c>
      <c r="N122" s="222"/>
      <c r="O122" s="222">
        <f>SUM(O114:O121)</f>
        <v>2159.1298968862038</v>
      </c>
    </row>
    <row r="123" spans="2:15" x14ac:dyDescent="0.2">
      <c r="B123" s="433"/>
      <c r="C123" s="223"/>
    </row>
    <row r="124" spans="2:15" x14ac:dyDescent="0.2">
      <c r="B124" s="433"/>
      <c r="C124" s="223"/>
      <c r="E124" s="429" t="s">
        <v>189</v>
      </c>
      <c r="F124" s="430"/>
      <c r="G124" s="430"/>
      <c r="H124" s="431"/>
      <c r="I124" s="439" t="s">
        <v>190</v>
      </c>
      <c r="J124" s="439"/>
      <c r="K124" s="439"/>
      <c r="L124" s="440"/>
    </row>
    <row r="125" spans="2:15" ht="25.5" x14ac:dyDescent="0.2">
      <c r="B125" s="433"/>
      <c r="C125" s="265" t="s">
        <v>166</v>
      </c>
      <c r="D125" s="188" t="s">
        <v>23</v>
      </c>
      <c r="E125" s="189" t="s">
        <v>64</v>
      </c>
      <c r="F125" s="190" t="s">
        <v>167</v>
      </c>
      <c r="G125" s="191" t="s">
        <v>186</v>
      </c>
      <c r="H125" s="192" t="s">
        <v>168</v>
      </c>
      <c r="I125" s="193" t="s">
        <v>188</v>
      </c>
      <c r="J125" s="189" t="s">
        <v>169</v>
      </c>
      <c r="K125" s="194" t="s">
        <v>170</v>
      </c>
      <c r="L125" s="195" t="s">
        <v>171</v>
      </c>
      <c r="M125" s="196" t="s">
        <v>191</v>
      </c>
      <c r="N125" s="196" t="s">
        <v>33</v>
      </c>
      <c r="O125" s="196" t="s">
        <v>192</v>
      </c>
    </row>
    <row r="126" spans="2:15" x14ac:dyDescent="0.2">
      <c r="B126" s="433"/>
      <c r="C126" s="423" t="s">
        <v>84</v>
      </c>
      <c r="D126" s="197" t="s">
        <v>172</v>
      </c>
      <c r="E126" s="198">
        <f>+'Input Sheet'!$H$713</f>
        <v>94.40313295350002</v>
      </c>
      <c r="F126" s="199">
        <v>0</v>
      </c>
      <c r="G126" s="200">
        <v>1</v>
      </c>
      <c r="H126" s="201">
        <f>E126*F126*G126</f>
        <v>0</v>
      </c>
      <c r="I126" s="202"/>
      <c r="J126" s="198"/>
      <c r="K126" s="203"/>
      <c r="L126" s="204"/>
      <c r="M126" s="205">
        <f t="shared" ref="M126:M133" si="21">+H126+L126</f>
        <v>0</v>
      </c>
      <c r="N126" s="206">
        <f>+'Input Sheet'!$K$871-1</f>
        <v>1.2648945446885498</v>
      </c>
      <c r="O126" s="205">
        <f>+M126+(M126*N126)</f>
        <v>0</v>
      </c>
    </row>
    <row r="127" spans="2:15" x14ac:dyDescent="0.2">
      <c r="B127" s="433"/>
      <c r="C127" s="424"/>
      <c r="D127" s="197" t="s">
        <v>173</v>
      </c>
      <c r="E127" s="198">
        <f>+'Input Sheet'!$H$160</f>
        <v>67.071891017894728</v>
      </c>
      <c r="F127" s="199">
        <v>0</v>
      </c>
      <c r="G127" s="200">
        <v>1</v>
      </c>
      <c r="H127" s="201">
        <f t="shared" ref="H127:H132" si="22">E127*F127*G127</f>
        <v>0</v>
      </c>
      <c r="I127" s="202"/>
      <c r="J127" s="198"/>
      <c r="K127" s="203"/>
      <c r="L127" s="204"/>
      <c r="M127" s="205">
        <f t="shared" si="21"/>
        <v>0</v>
      </c>
      <c r="N127" s="206">
        <f>+'Input Sheet'!$K$871-1</f>
        <v>1.2648945446885498</v>
      </c>
      <c r="O127" s="205">
        <f t="shared" ref="O127:O133" si="23">+M127+(M127*N127)</f>
        <v>0</v>
      </c>
    </row>
    <row r="128" spans="2:15" x14ac:dyDescent="0.2">
      <c r="B128" s="433"/>
      <c r="C128" s="424"/>
      <c r="D128" s="197" t="s">
        <v>174</v>
      </c>
      <c r="E128" s="198">
        <f>'Input Sheet'!$H$139</f>
        <v>96.055051300000017</v>
      </c>
      <c r="F128" s="199">
        <v>0</v>
      </c>
      <c r="G128" s="200">
        <v>1</v>
      </c>
      <c r="H128" s="201">
        <f t="shared" si="22"/>
        <v>0</v>
      </c>
      <c r="I128" s="202"/>
      <c r="J128" s="198"/>
      <c r="K128" s="203"/>
      <c r="L128" s="204"/>
      <c r="M128" s="205">
        <f t="shared" si="21"/>
        <v>0</v>
      </c>
      <c r="N128" s="206">
        <f>+'Input Sheet'!$K$871-1</f>
        <v>1.2648945446885498</v>
      </c>
      <c r="O128" s="205">
        <f t="shared" si="23"/>
        <v>0</v>
      </c>
    </row>
    <row r="129" spans="2:15" x14ac:dyDescent="0.2">
      <c r="B129" s="433"/>
      <c r="C129" s="424"/>
      <c r="D129" s="197" t="s">
        <v>175</v>
      </c>
      <c r="E129" s="198">
        <f>+'Input Sheet'!$H$691</f>
        <v>62.044591616937581</v>
      </c>
      <c r="F129" s="199">
        <v>3</v>
      </c>
      <c r="G129" s="200">
        <v>2</v>
      </c>
      <c r="H129" s="201">
        <f t="shared" si="22"/>
        <v>372.26754970162551</v>
      </c>
      <c r="I129" s="202"/>
      <c r="J129" s="198"/>
      <c r="K129" s="203"/>
      <c r="L129" s="204"/>
      <c r="M129" s="205">
        <f t="shared" si="21"/>
        <v>372.26754970162551</v>
      </c>
      <c r="N129" s="206">
        <f>+'Input Sheet'!$K$871-1</f>
        <v>1.2648945446885498</v>
      </c>
      <c r="O129" s="205">
        <f t="shared" si="23"/>
        <v>843.14674248378515</v>
      </c>
    </row>
    <row r="130" spans="2:15" x14ac:dyDescent="0.2">
      <c r="B130" s="433"/>
      <c r="C130" s="424"/>
      <c r="D130" s="197" t="s">
        <v>176</v>
      </c>
      <c r="E130" s="198">
        <f>'Input Sheet'!$H$805</f>
        <v>100.77806505363637</v>
      </c>
      <c r="F130" s="199">
        <v>0</v>
      </c>
      <c r="G130" s="200">
        <v>1</v>
      </c>
      <c r="H130" s="201">
        <f t="shared" si="22"/>
        <v>0</v>
      </c>
      <c r="I130" s="202"/>
      <c r="J130" s="198"/>
      <c r="K130" s="203"/>
      <c r="L130" s="204"/>
      <c r="M130" s="205">
        <f t="shared" si="21"/>
        <v>0</v>
      </c>
      <c r="N130" s="206">
        <f>+'Input Sheet'!$K$871-1</f>
        <v>1.2648945446885498</v>
      </c>
      <c r="O130" s="205">
        <f t="shared" si="23"/>
        <v>0</v>
      </c>
    </row>
    <row r="131" spans="2:15" x14ac:dyDescent="0.2">
      <c r="B131" s="433"/>
      <c r="C131" s="424"/>
      <c r="D131" s="197" t="s">
        <v>177</v>
      </c>
      <c r="E131" s="198">
        <f>'Input Sheet'!$H$766</f>
        <v>74.368548318235298</v>
      </c>
      <c r="F131" s="199">
        <v>0</v>
      </c>
      <c r="G131" s="200">
        <v>1</v>
      </c>
      <c r="H131" s="201">
        <f t="shared" si="22"/>
        <v>0</v>
      </c>
      <c r="I131" s="202"/>
      <c r="J131" s="198"/>
      <c r="K131" s="203"/>
      <c r="L131" s="204"/>
      <c r="M131" s="205">
        <f t="shared" si="21"/>
        <v>0</v>
      </c>
      <c r="N131" s="206">
        <f>+'Input Sheet'!$K$871-1</f>
        <v>1.2648945446885498</v>
      </c>
      <c r="O131" s="205">
        <f t="shared" si="23"/>
        <v>0</v>
      </c>
    </row>
    <row r="132" spans="2:15" x14ac:dyDescent="0.2">
      <c r="B132" s="433"/>
      <c r="C132" s="424"/>
      <c r="D132" s="197" t="s">
        <v>178</v>
      </c>
      <c r="E132" s="198">
        <f>+'Input Sheet'!$H$792</f>
        <v>71.000038865833318</v>
      </c>
      <c r="F132" s="199">
        <v>0</v>
      </c>
      <c r="G132" s="200">
        <v>1</v>
      </c>
      <c r="H132" s="201">
        <f t="shared" si="22"/>
        <v>0</v>
      </c>
      <c r="I132" s="202"/>
      <c r="J132" s="198"/>
      <c r="K132" s="203"/>
      <c r="L132" s="204"/>
      <c r="M132" s="205">
        <f t="shared" si="21"/>
        <v>0</v>
      </c>
      <c r="N132" s="206">
        <f>+'Input Sheet'!$K$871-1</f>
        <v>1.2648945446885498</v>
      </c>
      <c r="O132" s="205">
        <f t="shared" si="23"/>
        <v>0</v>
      </c>
    </row>
    <row r="133" spans="2:15" x14ac:dyDescent="0.2">
      <c r="B133" s="433"/>
      <c r="C133" s="424"/>
      <c r="D133" s="207" t="s">
        <v>195</v>
      </c>
      <c r="E133" s="208"/>
      <c r="F133" s="209"/>
      <c r="G133" s="210"/>
      <c r="H133" s="211"/>
      <c r="I133" s="212">
        <v>1084331</v>
      </c>
      <c r="J133" s="208">
        <v>9.0997000000000003</v>
      </c>
      <c r="K133" s="213">
        <v>3</v>
      </c>
      <c r="L133" s="204">
        <f>+J133*K133</f>
        <v>27.299100000000003</v>
      </c>
      <c r="M133" s="205">
        <f t="shared" si="21"/>
        <v>27.299100000000003</v>
      </c>
      <c r="N133" s="206">
        <f>+'Input Sheet'!$K$871-1</f>
        <v>1.2648945446885498</v>
      </c>
      <c r="O133" s="205">
        <f t="shared" si="23"/>
        <v>61.829582664907193</v>
      </c>
    </row>
    <row r="134" spans="2:15" ht="13.5" thickBot="1" x14ac:dyDescent="0.25">
      <c r="B134" s="433"/>
      <c r="C134" s="425"/>
      <c r="D134" s="214"/>
      <c r="E134" s="215"/>
      <c r="F134" s="216"/>
      <c r="G134" s="217"/>
      <c r="H134" s="218">
        <f>SUM(H126:H133)</f>
        <v>372.26754970162551</v>
      </c>
      <c r="I134" s="219"/>
      <c r="J134" s="215"/>
      <c r="K134" s="220"/>
      <c r="L134" s="221">
        <f>SUM(L126:L133)</f>
        <v>27.299100000000003</v>
      </c>
      <c r="M134" s="222">
        <f>SUM(M126:M133)</f>
        <v>399.56664970162552</v>
      </c>
      <c r="N134" s="222"/>
      <c r="O134" s="222">
        <f>SUM(O126:O133)</f>
        <v>904.97632514869235</v>
      </c>
    </row>
    <row r="135" spans="2:15" x14ac:dyDescent="0.2">
      <c r="B135" s="433"/>
      <c r="C135" s="223"/>
    </row>
    <row r="136" spans="2:15" x14ac:dyDescent="0.2">
      <c r="B136" s="433"/>
      <c r="C136" s="223"/>
      <c r="E136" s="429" t="s">
        <v>189</v>
      </c>
      <c r="F136" s="430"/>
      <c r="G136" s="430"/>
      <c r="H136" s="431"/>
      <c r="I136" s="439" t="s">
        <v>190</v>
      </c>
      <c r="J136" s="439"/>
      <c r="K136" s="439"/>
      <c r="L136" s="440"/>
    </row>
    <row r="137" spans="2:15" ht="25.5" x14ac:dyDescent="0.2">
      <c r="B137" s="433"/>
      <c r="C137" s="265" t="s">
        <v>166</v>
      </c>
      <c r="D137" s="188" t="s">
        <v>23</v>
      </c>
      <c r="E137" s="189" t="s">
        <v>64</v>
      </c>
      <c r="F137" s="190" t="s">
        <v>167</v>
      </c>
      <c r="G137" s="191" t="s">
        <v>186</v>
      </c>
      <c r="H137" s="192" t="s">
        <v>168</v>
      </c>
      <c r="I137" s="193" t="s">
        <v>188</v>
      </c>
      <c r="J137" s="189" t="s">
        <v>169</v>
      </c>
      <c r="K137" s="194" t="s">
        <v>170</v>
      </c>
      <c r="L137" s="195" t="s">
        <v>171</v>
      </c>
      <c r="M137" s="196" t="s">
        <v>191</v>
      </c>
      <c r="N137" s="196" t="s">
        <v>33</v>
      </c>
      <c r="O137" s="196" t="s">
        <v>192</v>
      </c>
    </row>
    <row r="138" spans="2:15" x14ac:dyDescent="0.2">
      <c r="B138" s="433"/>
      <c r="C138" s="423" t="s">
        <v>85</v>
      </c>
      <c r="D138" s="197" t="s">
        <v>172</v>
      </c>
      <c r="E138" s="198">
        <f>+'Input Sheet'!$H$713</f>
        <v>94.40313295350002</v>
      </c>
      <c r="F138" s="199">
        <v>1</v>
      </c>
      <c r="G138" s="200">
        <v>1</v>
      </c>
      <c r="H138" s="201">
        <f>E138*F138*G138</f>
        <v>94.40313295350002</v>
      </c>
      <c r="I138" s="202"/>
      <c r="J138" s="198"/>
      <c r="K138" s="203"/>
      <c r="L138" s="204"/>
      <c r="M138" s="205">
        <f t="shared" ref="M138:M145" si="24">+H138+L138</f>
        <v>94.40313295350002</v>
      </c>
      <c r="N138" s="206">
        <f>+'Input Sheet'!$K$871-1</f>
        <v>1.2648945446885498</v>
      </c>
      <c r="O138" s="205">
        <f>+M138+(M138*N138)</f>
        <v>213.81314082789004</v>
      </c>
    </row>
    <row r="139" spans="2:15" x14ac:dyDescent="0.2">
      <c r="B139" s="433"/>
      <c r="C139" s="424"/>
      <c r="D139" s="197" t="s">
        <v>173</v>
      </c>
      <c r="E139" s="198">
        <f>+'Input Sheet'!$H$160</f>
        <v>67.071891017894728</v>
      </c>
      <c r="F139" s="199">
        <v>1</v>
      </c>
      <c r="G139" s="200">
        <v>1</v>
      </c>
      <c r="H139" s="201">
        <f t="shared" ref="H139:H144" si="25">E139*F139*G139</f>
        <v>67.071891017894728</v>
      </c>
      <c r="I139" s="202"/>
      <c r="J139" s="198"/>
      <c r="K139" s="203"/>
      <c r="L139" s="204"/>
      <c r="M139" s="205">
        <f t="shared" si="24"/>
        <v>67.071891017894728</v>
      </c>
      <c r="N139" s="206">
        <f>+'Input Sheet'!$K$871-1</f>
        <v>1.2648945446885498</v>
      </c>
      <c r="O139" s="205">
        <f t="shared" ref="O139:O145" si="26">+M139+(M139*N139)</f>
        <v>151.91076006837471</v>
      </c>
    </row>
    <row r="140" spans="2:15" x14ac:dyDescent="0.2">
      <c r="B140" s="433"/>
      <c r="C140" s="424"/>
      <c r="D140" s="197" t="s">
        <v>174</v>
      </c>
      <c r="E140" s="198">
        <f>'Input Sheet'!$H$139</f>
        <v>96.055051300000017</v>
      </c>
      <c r="F140" s="199">
        <v>1.5</v>
      </c>
      <c r="G140" s="200">
        <v>1</v>
      </c>
      <c r="H140" s="201">
        <f t="shared" si="25"/>
        <v>144.08257695000003</v>
      </c>
      <c r="I140" s="202"/>
      <c r="J140" s="198"/>
      <c r="K140" s="203"/>
      <c r="L140" s="204"/>
      <c r="M140" s="205">
        <f t="shared" si="24"/>
        <v>144.08257695000003</v>
      </c>
      <c r="N140" s="206">
        <f>+'Input Sheet'!$K$871-1</f>
        <v>1.2648945446885498</v>
      </c>
      <c r="O140" s="205">
        <f t="shared" si="26"/>
        <v>326.33184251872325</v>
      </c>
    </row>
    <row r="141" spans="2:15" x14ac:dyDescent="0.2">
      <c r="B141" s="433"/>
      <c r="C141" s="424"/>
      <c r="D141" s="197" t="s">
        <v>175</v>
      </c>
      <c r="E141" s="198">
        <f>+'Input Sheet'!$H$691</f>
        <v>62.044591616937581</v>
      </c>
      <c r="F141" s="199">
        <v>5</v>
      </c>
      <c r="G141" s="200">
        <v>2</v>
      </c>
      <c r="H141" s="201">
        <f t="shared" si="25"/>
        <v>620.44591616937578</v>
      </c>
      <c r="I141" s="202"/>
      <c r="J141" s="198"/>
      <c r="K141" s="203"/>
      <c r="L141" s="204"/>
      <c r="M141" s="205">
        <f t="shared" si="24"/>
        <v>620.44591616937578</v>
      </c>
      <c r="N141" s="206">
        <f>+'Input Sheet'!$K$871-1</f>
        <v>1.2648945446885498</v>
      </c>
      <c r="O141" s="205">
        <f t="shared" si="26"/>
        <v>1405.2445708063085</v>
      </c>
    </row>
    <row r="142" spans="2:15" x14ac:dyDescent="0.2">
      <c r="B142" s="433"/>
      <c r="C142" s="424"/>
      <c r="D142" s="197" t="s">
        <v>176</v>
      </c>
      <c r="E142" s="198">
        <f>'Input Sheet'!$H$805</f>
        <v>100.77806505363637</v>
      </c>
      <c r="F142" s="199">
        <v>0</v>
      </c>
      <c r="G142" s="200">
        <v>1</v>
      </c>
      <c r="H142" s="201">
        <f t="shared" si="25"/>
        <v>0</v>
      </c>
      <c r="I142" s="202"/>
      <c r="J142" s="198"/>
      <c r="K142" s="203"/>
      <c r="L142" s="204"/>
      <c r="M142" s="205">
        <f t="shared" si="24"/>
        <v>0</v>
      </c>
      <c r="N142" s="206">
        <f>+'Input Sheet'!$K$871-1</f>
        <v>1.2648945446885498</v>
      </c>
      <c r="O142" s="205">
        <f t="shared" si="26"/>
        <v>0</v>
      </c>
    </row>
    <row r="143" spans="2:15" x14ac:dyDescent="0.2">
      <c r="B143" s="433"/>
      <c r="C143" s="424"/>
      <c r="D143" s="197" t="s">
        <v>177</v>
      </c>
      <c r="E143" s="198">
        <f>'Input Sheet'!$H$766</f>
        <v>74.368548318235298</v>
      </c>
      <c r="F143" s="199">
        <v>0</v>
      </c>
      <c r="G143" s="200">
        <v>1</v>
      </c>
      <c r="H143" s="201">
        <f t="shared" si="25"/>
        <v>0</v>
      </c>
      <c r="I143" s="202"/>
      <c r="J143" s="198"/>
      <c r="K143" s="203"/>
      <c r="L143" s="204"/>
      <c r="M143" s="205">
        <f t="shared" si="24"/>
        <v>0</v>
      </c>
      <c r="N143" s="206">
        <f>+'Input Sheet'!$K$871-1</f>
        <v>1.2648945446885498</v>
      </c>
      <c r="O143" s="205">
        <f t="shared" si="26"/>
        <v>0</v>
      </c>
    </row>
    <row r="144" spans="2:15" x14ac:dyDescent="0.2">
      <c r="B144" s="433"/>
      <c r="C144" s="424"/>
      <c r="D144" s="197" t="s">
        <v>178</v>
      </c>
      <c r="E144" s="198">
        <f>+'Input Sheet'!$H$792</f>
        <v>71.000038865833318</v>
      </c>
      <c r="F144" s="199">
        <v>0</v>
      </c>
      <c r="G144" s="200">
        <v>1</v>
      </c>
      <c r="H144" s="201">
        <f t="shared" si="25"/>
        <v>0</v>
      </c>
      <c r="I144" s="202"/>
      <c r="J144" s="198"/>
      <c r="K144" s="203"/>
      <c r="L144" s="204"/>
      <c r="M144" s="205">
        <f t="shared" si="24"/>
        <v>0</v>
      </c>
      <c r="N144" s="206">
        <f>+'Input Sheet'!$K$871-1</f>
        <v>1.2648945446885498</v>
      </c>
      <c r="O144" s="205">
        <f t="shared" si="26"/>
        <v>0</v>
      </c>
    </row>
    <row r="145" spans="2:15" x14ac:dyDescent="0.2">
      <c r="B145" s="433"/>
      <c r="C145" s="424"/>
      <c r="D145" s="207"/>
      <c r="E145" s="208"/>
      <c r="F145" s="209"/>
      <c r="G145" s="210"/>
      <c r="H145" s="211"/>
      <c r="I145" s="212"/>
      <c r="J145" s="208"/>
      <c r="K145" s="213"/>
      <c r="L145" s="204">
        <f>+J145*K145</f>
        <v>0</v>
      </c>
      <c r="M145" s="205">
        <f t="shared" si="24"/>
        <v>0</v>
      </c>
      <c r="N145" s="206">
        <f>+'Input Sheet'!$K$871-1</f>
        <v>1.2648945446885498</v>
      </c>
      <c r="O145" s="205">
        <f t="shared" si="26"/>
        <v>0</v>
      </c>
    </row>
    <row r="146" spans="2:15" ht="13.5" thickBot="1" x14ac:dyDescent="0.25">
      <c r="B146" s="433"/>
      <c r="C146" s="425"/>
      <c r="D146" s="214"/>
      <c r="E146" s="215"/>
      <c r="F146" s="216"/>
      <c r="G146" s="217"/>
      <c r="H146" s="218">
        <f>SUM(H138:H145)</f>
        <v>926.00351709077063</v>
      </c>
      <c r="I146" s="219"/>
      <c r="J146" s="215"/>
      <c r="K146" s="220"/>
      <c r="L146" s="221">
        <f>SUM(L138:L145)</f>
        <v>0</v>
      </c>
      <c r="M146" s="222">
        <f>SUM(M138:M145)</f>
        <v>926.00351709077063</v>
      </c>
      <c r="N146" s="222"/>
      <c r="O146" s="222">
        <f>SUM(O138:O145)</f>
        <v>2097.3003142212965</v>
      </c>
    </row>
    <row r="147" spans="2:15" x14ac:dyDescent="0.2">
      <c r="B147" s="433"/>
      <c r="C147" s="223"/>
    </row>
    <row r="148" spans="2:15" x14ac:dyDescent="0.2">
      <c r="B148" s="433"/>
      <c r="C148" s="223"/>
      <c r="E148" s="429" t="s">
        <v>189</v>
      </c>
      <c r="F148" s="430"/>
      <c r="G148" s="430"/>
      <c r="H148" s="431"/>
      <c r="I148" s="439" t="s">
        <v>190</v>
      </c>
      <c r="J148" s="439"/>
      <c r="K148" s="439"/>
      <c r="L148" s="440"/>
    </row>
    <row r="149" spans="2:15" ht="25.5" x14ac:dyDescent="0.2">
      <c r="B149" s="433"/>
      <c r="C149" s="265" t="s">
        <v>166</v>
      </c>
      <c r="D149" s="188" t="s">
        <v>23</v>
      </c>
      <c r="E149" s="189" t="s">
        <v>64</v>
      </c>
      <c r="F149" s="190" t="s">
        <v>167</v>
      </c>
      <c r="G149" s="191" t="s">
        <v>186</v>
      </c>
      <c r="H149" s="192" t="s">
        <v>168</v>
      </c>
      <c r="I149" s="193" t="s">
        <v>188</v>
      </c>
      <c r="J149" s="189" t="s">
        <v>169</v>
      </c>
      <c r="K149" s="194" t="s">
        <v>170</v>
      </c>
      <c r="L149" s="195" t="s">
        <v>171</v>
      </c>
      <c r="M149" s="196" t="s">
        <v>191</v>
      </c>
      <c r="N149" s="196" t="s">
        <v>33</v>
      </c>
      <c r="O149" s="196" t="s">
        <v>192</v>
      </c>
    </row>
    <row r="150" spans="2:15" x14ac:dyDescent="0.2">
      <c r="B150" s="433"/>
      <c r="C150" s="423" t="s">
        <v>86</v>
      </c>
      <c r="D150" s="197" t="s">
        <v>172</v>
      </c>
      <c r="E150" s="198">
        <f>+'Input Sheet'!$H$713</f>
        <v>94.40313295350002</v>
      </c>
      <c r="F150" s="199">
        <v>0</v>
      </c>
      <c r="G150" s="200">
        <v>1</v>
      </c>
      <c r="H150" s="201">
        <f>E150*F150*G150</f>
        <v>0</v>
      </c>
      <c r="I150" s="202"/>
      <c r="J150" s="198"/>
      <c r="K150" s="203"/>
      <c r="L150" s="204"/>
      <c r="M150" s="205">
        <f t="shared" ref="M150:M157" si="27">+H150+L150</f>
        <v>0</v>
      </c>
      <c r="N150" s="206">
        <f>+'Input Sheet'!$K$871-1</f>
        <v>1.2648945446885498</v>
      </c>
      <c r="O150" s="205">
        <f>+M150+(M150*N150)</f>
        <v>0</v>
      </c>
    </row>
    <row r="151" spans="2:15" x14ac:dyDescent="0.2">
      <c r="B151" s="433"/>
      <c r="C151" s="424"/>
      <c r="D151" s="197" t="s">
        <v>173</v>
      </c>
      <c r="E151" s="198">
        <f>+'Input Sheet'!$H$160</f>
        <v>67.071891017894728</v>
      </c>
      <c r="F151" s="199">
        <v>0</v>
      </c>
      <c r="G151" s="200">
        <v>1</v>
      </c>
      <c r="H151" s="201">
        <f t="shared" ref="H151:H156" si="28">E151*F151*G151</f>
        <v>0</v>
      </c>
      <c r="I151" s="202"/>
      <c r="J151" s="198"/>
      <c r="K151" s="203"/>
      <c r="L151" s="204"/>
      <c r="M151" s="205">
        <f t="shared" si="27"/>
        <v>0</v>
      </c>
      <c r="N151" s="206">
        <f>+'Input Sheet'!$K$871-1</f>
        <v>1.2648945446885498</v>
      </c>
      <c r="O151" s="205">
        <f t="shared" ref="O151:O157" si="29">+M151+(M151*N151)</f>
        <v>0</v>
      </c>
    </row>
    <row r="152" spans="2:15" x14ac:dyDescent="0.2">
      <c r="B152" s="433"/>
      <c r="C152" s="424"/>
      <c r="D152" s="197" t="s">
        <v>174</v>
      </c>
      <c r="E152" s="198">
        <f>'Input Sheet'!$H$139</f>
        <v>96.055051300000017</v>
      </c>
      <c r="F152" s="199">
        <v>0</v>
      </c>
      <c r="G152" s="200">
        <v>1</v>
      </c>
      <c r="H152" s="201">
        <f t="shared" si="28"/>
        <v>0</v>
      </c>
      <c r="I152" s="202"/>
      <c r="J152" s="198"/>
      <c r="K152" s="203"/>
      <c r="L152" s="204"/>
      <c r="M152" s="205">
        <f t="shared" si="27"/>
        <v>0</v>
      </c>
      <c r="N152" s="206">
        <f>+'Input Sheet'!$K$871-1</f>
        <v>1.2648945446885498</v>
      </c>
      <c r="O152" s="205">
        <f t="shared" si="29"/>
        <v>0</v>
      </c>
    </row>
    <row r="153" spans="2:15" x14ac:dyDescent="0.2">
      <c r="B153" s="433"/>
      <c r="C153" s="424"/>
      <c r="D153" s="197" t="s">
        <v>175</v>
      </c>
      <c r="E153" s="198">
        <f>+'Input Sheet'!$H$691</f>
        <v>62.044591616937581</v>
      </c>
      <c r="F153" s="199">
        <v>3</v>
      </c>
      <c r="G153" s="200">
        <v>2</v>
      </c>
      <c r="H153" s="201">
        <f t="shared" si="28"/>
        <v>372.26754970162551</v>
      </c>
      <c r="I153" s="202"/>
      <c r="J153" s="198"/>
      <c r="K153" s="203"/>
      <c r="L153" s="204"/>
      <c r="M153" s="205">
        <f t="shared" si="27"/>
        <v>372.26754970162551</v>
      </c>
      <c r="N153" s="206">
        <f>+'Input Sheet'!$K$871-1</f>
        <v>1.2648945446885498</v>
      </c>
      <c r="O153" s="205">
        <f t="shared" si="29"/>
        <v>843.14674248378515</v>
      </c>
    </row>
    <row r="154" spans="2:15" x14ac:dyDescent="0.2">
      <c r="B154" s="433"/>
      <c r="C154" s="424"/>
      <c r="D154" s="197" t="s">
        <v>176</v>
      </c>
      <c r="E154" s="198">
        <f>'Input Sheet'!$H$805</f>
        <v>100.77806505363637</v>
      </c>
      <c r="F154" s="199">
        <v>0</v>
      </c>
      <c r="G154" s="200">
        <v>1</v>
      </c>
      <c r="H154" s="201">
        <f t="shared" si="28"/>
        <v>0</v>
      </c>
      <c r="I154" s="202"/>
      <c r="J154" s="198"/>
      <c r="K154" s="203"/>
      <c r="L154" s="204"/>
      <c r="M154" s="205">
        <f t="shared" si="27"/>
        <v>0</v>
      </c>
      <c r="N154" s="206">
        <f>+'Input Sheet'!$K$871-1</f>
        <v>1.2648945446885498</v>
      </c>
      <c r="O154" s="205">
        <f t="shared" si="29"/>
        <v>0</v>
      </c>
    </row>
    <row r="155" spans="2:15" x14ac:dyDescent="0.2">
      <c r="B155" s="433"/>
      <c r="C155" s="424"/>
      <c r="D155" s="197" t="s">
        <v>177</v>
      </c>
      <c r="E155" s="198">
        <f>'Input Sheet'!$H$766</f>
        <v>74.368548318235298</v>
      </c>
      <c r="F155" s="199">
        <v>0</v>
      </c>
      <c r="G155" s="200">
        <v>1</v>
      </c>
      <c r="H155" s="201">
        <f t="shared" si="28"/>
        <v>0</v>
      </c>
      <c r="I155" s="202"/>
      <c r="J155" s="198"/>
      <c r="K155" s="203"/>
      <c r="L155" s="204"/>
      <c r="M155" s="205">
        <f t="shared" si="27"/>
        <v>0</v>
      </c>
      <c r="N155" s="206">
        <f>+'Input Sheet'!$K$871-1</f>
        <v>1.2648945446885498</v>
      </c>
      <c r="O155" s="205">
        <f t="shared" si="29"/>
        <v>0</v>
      </c>
    </row>
    <row r="156" spans="2:15" x14ac:dyDescent="0.2">
      <c r="B156" s="433"/>
      <c r="C156" s="424"/>
      <c r="D156" s="197" t="s">
        <v>178</v>
      </c>
      <c r="E156" s="198">
        <f>+'Input Sheet'!$H$792</f>
        <v>71.000038865833318</v>
      </c>
      <c r="F156" s="199">
        <v>0</v>
      </c>
      <c r="G156" s="200">
        <v>1</v>
      </c>
      <c r="H156" s="201">
        <f t="shared" si="28"/>
        <v>0</v>
      </c>
      <c r="I156" s="202"/>
      <c r="J156" s="198"/>
      <c r="K156" s="203"/>
      <c r="L156" s="204"/>
      <c r="M156" s="205">
        <f t="shared" si="27"/>
        <v>0</v>
      </c>
      <c r="N156" s="206">
        <f>+'Input Sheet'!$K$871-1</f>
        <v>1.2648945446885498</v>
      </c>
      <c r="O156" s="205">
        <f t="shared" si="29"/>
        <v>0</v>
      </c>
    </row>
    <row r="157" spans="2:15" x14ac:dyDescent="0.2">
      <c r="B157" s="433"/>
      <c r="C157" s="424"/>
      <c r="D157" s="207"/>
      <c r="E157" s="208"/>
      <c r="F157" s="209"/>
      <c r="G157" s="210"/>
      <c r="H157" s="211"/>
      <c r="I157" s="212"/>
      <c r="J157" s="208"/>
      <c r="K157" s="213"/>
      <c r="L157" s="204">
        <f>+J157*K157</f>
        <v>0</v>
      </c>
      <c r="M157" s="205">
        <f t="shared" si="27"/>
        <v>0</v>
      </c>
      <c r="N157" s="206">
        <f>+'Input Sheet'!$K$871-1</f>
        <v>1.2648945446885498</v>
      </c>
      <c r="O157" s="205">
        <f t="shared" si="29"/>
        <v>0</v>
      </c>
    </row>
    <row r="158" spans="2:15" ht="13.5" thickBot="1" x14ac:dyDescent="0.25">
      <c r="B158" s="433"/>
      <c r="C158" s="425"/>
      <c r="D158" s="214"/>
      <c r="E158" s="215"/>
      <c r="F158" s="216"/>
      <c r="G158" s="217"/>
      <c r="H158" s="218">
        <f>SUM(H150:H157)</f>
        <v>372.26754970162551</v>
      </c>
      <c r="I158" s="219"/>
      <c r="J158" s="215"/>
      <c r="K158" s="220"/>
      <c r="L158" s="221">
        <f>SUM(L150:L157)</f>
        <v>0</v>
      </c>
      <c r="M158" s="222">
        <f>SUM(M150:M157)</f>
        <v>372.26754970162551</v>
      </c>
      <c r="N158" s="222"/>
      <c r="O158" s="222">
        <f>SUM(O150:O157)</f>
        <v>843.14674248378515</v>
      </c>
    </row>
    <row r="159" spans="2:15" x14ac:dyDescent="0.2">
      <c r="B159" s="433"/>
      <c r="C159" s="223"/>
    </row>
    <row r="160" spans="2:15" x14ac:dyDescent="0.2">
      <c r="B160" s="433"/>
      <c r="C160" s="223"/>
      <c r="E160" s="429" t="s">
        <v>189</v>
      </c>
      <c r="F160" s="430"/>
      <c r="G160" s="430"/>
      <c r="H160" s="431"/>
      <c r="I160" s="439" t="s">
        <v>190</v>
      </c>
      <c r="J160" s="439"/>
      <c r="K160" s="439"/>
      <c r="L160" s="440"/>
    </row>
    <row r="161" spans="2:15" ht="25.5" x14ac:dyDescent="0.2">
      <c r="B161" s="433"/>
      <c r="C161" s="265" t="s">
        <v>166</v>
      </c>
      <c r="D161" s="188" t="s">
        <v>23</v>
      </c>
      <c r="E161" s="189" t="s">
        <v>64</v>
      </c>
      <c r="F161" s="190" t="s">
        <v>167</v>
      </c>
      <c r="G161" s="191" t="s">
        <v>186</v>
      </c>
      <c r="H161" s="192" t="s">
        <v>168</v>
      </c>
      <c r="I161" s="193" t="s">
        <v>188</v>
      </c>
      <c r="J161" s="189" t="s">
        <v>169</v>
      </c>
      <c r="K161" s="194" t="s">
        <v>170</v>
      </c>
      <c r="L161" s="195" t="s">
        <v>171</v>
      </c>
      <c r="M161" s="196" t="s">
        <v>191</v>
      </c>
      <c r="N161" s="196" t="s">
        <v>33</v>
      </c>
      <c r="O161" s="196" t="s">
        <v>192</v>
      </c>
    </row>
    <row r="162" spans="2:15" x14ac:dyDescent="0.2">
      <c r="B162" s="433"/>
      <c r="C162" s="423" t="s">
        <v>87</v>
      </c>
      <c r="D162" s="197" t="s">
        <v>172</v>
      </c>
      <c r="E162" s="198">
        <f>+'Input Sheet'!$H$713</f>
        <v>94.40313295350002</v>
      </c>
      <c r="F162" s="199">
        <v>1</v>
      </c>
      <c r="G162" s="200">
        <v>1</v>
      </c>
      <c r="H162" s="201">
        <f>E162*F162*G162</f>
        <v>94.40313295350002</v>
      </c>
      <c r="I162" s="202"/>
      <c r="J162" s="198"/>
      <c r="K162" s="203"/>
      <c r="L162" s="204"/>
      <c r="M162" s="205">
        <f t="shared" ref="M162:M169" si="30">+H162+L162</f>
        <v>94.40313295350002</v>
      </c>
      <c r="N162" s="206">
        <f>+'Input Sheet'!$K$871-1</f>
        <v>1.2648945446885498</v>
      </c>
      <c r="O162" s="205">
        <f>+M162+(M162*N162)</f>
        <v>213.81314082789004</v>
      </c>
    </row>
    <row r="163" spans="2:15" x14ac:dyDescent="0.2">
      <c r="B163" s="433"/>
      <c r="C163" s="424"/>
      <c r="D163" s="197" t="s">
        <v>173</v>
      </c>
      <c r="E163" s="198">
        <f>+'Input Sheet'!$H$160</f>
        <v>67.071891017894728</v>
      </c>
      <c r="F163" s="199">
        <v>1</v>
      </c>
      <c r="G163" s="200">
        <v>1</v>
      </c>
      <c r="H163" s="201">
        <f t="shared" ref="H163:H168" si="31">E163*F163*G163</f>
        <v>67.071891017894728</v>
      </c>
      <c r="I163" s="202"/>
      <c r="J163" s="198"/>
      <c r="K163" s="203"/>
      <c r="L163" s="204"/>
      <c r="M163" s="205">
        <f t="shared" si="30"/>
        <v>67.071891017894728</v>
      </c>
      <c r="N163" s="206">
        <f>+'Input Sheet'!$K$871-1</f>
        <v>1.2648945446885498</v>
      </c>
      <c r="O163" s="205">
        <f t="shared" ref="O163:O169" si="32">+M163+(M163*N163)</f>
        <v>151.91076006837471</v>
      </c>
    </row>
    <row r="164" spans="2:15" x14ac:dyDescent="0.2">
      <c r="B164" s="433"/>
      <c r="C164" s="424"/>
      <c r="D164" s="197" t="s">
        <v>174</v>
      </c>
      <c r="E164" s="198">
        <f>'Input Sheet'!$H$139</f>
        <v>96.055051300000017</v>
      </c>
      <c r="F164" s="199">
        <v>1.5</v>
      </c>
      <c r="G164" s="200">
        <v>1</v>
      </c>
      <c r="H164" s="201">
        <f t="shared" si="31"/>
        <v>144.08257695000003</v>
      </c>
      <c r="I164" s="202"/>
      <c r="J164" s="198"/>
      <c r="K164" s="203"/>
      <c r="L164" s="204"/>
      <c r="M164" s="205">
        <f t="shared" si="30"/>
        <v>144.08257695000003</v>
      </c>
      <c r="N164" s="206">
        <f>+'Input Sheet'!$K$871-1</f>
        <v>1.2648945446885498</v>
      </c>
      <c r="O164" s="205">
        <f t="shared" si="32"/>
        <v>326.33184251872325</v>
      </c>
    </row>
    <row r="165" spans="2:15" x14ac:dyDescent="0.2">
      <c r="B165" s="433"/>
      <c r="C165" s="424"/>
      <c r="D165" s="197" t="s">
        <v>175</v>
      </c>
      <c r="E165" s="198">
        <f>+'Input Sheet'!$H$691</f>
        <v>62.044591616937581</v>
      </c>
      <c r="F165" s="199">
        <v>5</v>
      </c>
      <c r="G165" s="200">
        <v>2</v>
      </c>
      <c r="H165" s="201">
        <f t="shared" si="31"/>
        <v>620.44591616937578</v>
      </c>
      <c r="I165" s="202"/>
      <c r="J165" s="198"/>
      <c r="K165" s="203"/>
      <c r="L165" s="204"/>
      <c r="M165" s="205">
        <f t="shared" si="30"/>
        <v>620.44591616937578</v>
      </c>
      <c r="N165" s="206">
        <f>+'Input Sheet'!$K$871-1</f>
        <v>1.2648945446885498</v>
      </c>
      <c r="O165" s="205">
        <f t="shared" si="32"/>
        <v>1405.2445708063085</v>
      </c>
    </row>
    <row r="166" spans="2:15" x14ac:dyDescent="0.2">
      <c r="B166" s="433"/>
      <c r="C166" s="424"/>
      <c r="D166" s="197" t="s">
        <v>176</v>
      </c>
      <c r="E166" s="198">
        <f>'Input Sheet'!$H$805</f>
        <v>100.77806505363637</v>
      </c>
      <c r="F166" s="199">
        <v>0</v>
      </c>
      <c r="G166" s="200">
        <v>1</v>
      </c>
      <c r="H166" s="201">
        <f t="shared" si="31"/>
        <v>0</v>
      </c>
      <c r="I166" s="202"/>
      <c r="J166" s="198"/>
      <c r="K166" s="203"/>
      <c r="L166" s="204"/>
      <c r="M166" s="205">
        <f t="shared" si="30"/>
        <v>0</v>
      </c>
      <c r="N166" s="206">
        <f>+'Input Sheet'!$K$871-1</f>
        <v>1.2648945446885498</v>
      </c>
      <c r="O166" s="205">
        <f t="shared" si="32"/>
        <v>0</v>
      </c>
    </row>
    <row r="167" spans="2:15" x14ac:dyDescent="0.2">
      <c r="B167" s="433"/>
      <c r="C167" s="424"/>
      <c r="D167" s="197" t="s">
        <v>177</v>
      </c>
      <c r="E167" s="198">
        <f>'Input Sheet'!$H$766</f>
        <v>74.368548318235298</v>
      </c>
      <c r="F167" s="199">
        <v>0</v>
      </c>
      <c r="G167" s="200">
        <v>1</v>
      </c>
      <c r="H167" s="201">
        <f t="shared" si="31"/>
        <v>0</v>
      </c>
      <c r="I167" s="202"/>
      <c r="J167" s="198"/>
      <c r="K167" s="203"/>
      <c r="L167" s="204"/>
      <c r="M167" s="205">
        <f t="shared" si="30"/>
        <v>0</v>
      </c>
      <c r="N167" s="206">
        <f>+'Input Sheet'!$K$871-1</f>
        <v>1.2648945446885498</v>
      </c>
      <c r="O167" s="205">
        <f t="shared" si="32"/>
        <v>0</v>
      </c>
    </row>
    <row r="168" spans="2:15" x14ac:dyDescent="0.2">
      <c r="B168" s="433"/>
      <c r="C168" s="424"/>
      <c r="D168" s="197" t="s">
        <v>178</v>
      </c>
      <c r="E168" s="198">
        <f>+'Input Sheet'!$H$792</f>
        <v>71.000038865833318</v>
      </c>
      <c r="F168" s="199">
        <v>0</v>
      </c>
      <c r="G168" s="200">
        <v>1</v>
      </c>
      <c r="H168" s="201">
        <f t="shared" si="31"/>
        <v>0</v>
      </c>
      <c r="I168" s="202"/>
      <c r="J168" s="198"/>
      <c r="K168" s="203"/>
      <c r="L168" s="204"/>
      <c r="M168" s="205">
        <f t="shared" si="30"/>
        <v>0</v>
      </c>
      <c r="N168" s="206">
        <f>+'Input Sheet'!$K$871-1</f>
        <v>1.2648945446885498</v>
      </c>
      <c r="O168" s="205">
        <f t="shared" si="32"/>
        <v>0</v>
      </c>
    </row>
    <row r="169" spans="2:15" x14ac:dyDescent="0.2">
      <c r="B169" s="433"/>
      <c r="C169" s="424"/>
      <c r="D169" s="207"/>
      <c r="E169" s="208"/>
      <c r="F169" s="209"/>
      <c r="G169" s="210"/>
      <c r="H169" s="211"/>
      <c r="I169" s="212"/>
      <c r="J169" s="208"/>
      <c r="K169" s="213"/>
      <c r="L169" s="204"/>
      <c r="M169" s="205">
        <f t="shared" si="30"/>
        <v>0</v>
      </c>
      <c r="N169" s="206">
        <f>+'Input Sheet'!$K$871-1</f>
        <v>1.2648945446885498</v>
      </c>
      <c r="O169" s="205">
        <f t="shared" si="32"/>
        <v>0</v>
      </c>
    </row>
    <row r="170" spans="2:15" ht="13.5" thickBot="1" x14ac:dyDescent="0.25">
      <c r="B170" s="433"/>
      <c r="C170" s="425"/>
      <c r="D170" s="214"/>
      <c r="E170" s="215"/>
      <c r="F170" s="216"/>
      <c r="G170" s="217"/>
      <c r="H170" s="218">
        <f>SUM(H162:H169)</f>
        <v>926.00351709077063</v>
      </c>
      <c r="I170" s="219"/>
      <c r="J170" s="215"/>
      <c r="K170" s="220"/>
      <c r="L170" s="221">
        <f>SUM(L162:L169)</f>
        <v>0</v>
      </c>
      <c r="M170" s="222">
        <f>SUM(M162:M169)</f>
        <v>926.00351709077063</v>
      </c>
      <c r="N170" s="222"/>
      <c r="O170" s="222">
        <f>SUM(O162:O169)</f>
        <v>2097.3003142212965</v>
      </c>
    </row>
    <row r="171" spans="2:15" x14ac:dyDescent="0.2">
      <c r="B171" s="433"/>
      <c r="C171" s="223"/>
    </row>
    <row r="172" spans="2:15" x14ac:dyDescent="0.2">
      <c r="B172" s="433"/>
      <c r="C172" s="223"/>
      <c r="E172" s="429" t="s">
        <v>189</v>
      </c>
      <c r="F172" s="430"/>
      <c r="G172" s="430"/>
      <c r="H172" s="431"/>
      <c r="I172" s="439" t="s">
        <v>190</v>
      </c>
      <c r="J172" s="439"/>
      <c r="K172" s="439"/>
      <c r="L172" s="440"/>
    </row>
    <row r="173" spans="2:15" ht="25.5" x14ac:dyDescent="0.2">
      <c r="B173" s="433"/>
      <c r="C173" s="265" t="s">
        <v>166</v>
      </c>
      <c r="D173" s="188" t="s">
        <v>23</v>
      </c>
      <c r="E173" s="189" t="s">
        <v>64</v>
      </c>
      <c r="F173" s="190" t="s">
        <v>167</v>
      </c>
      <c r="G173" s="191" t="s">
        <v>186</v>
      </c>
      <c r="H173" s="192" t="s">
        <v>168</v>
      </c>
      <c r="I173" s="193" t="s">
        <v>188</v>
      </c>
      <c r="J173" s="189" t="s">
        <v>169</v>
      </c>
      <c r="K173" s="194" t="s">
        <v>170</v>
      </c>
      <c r="L173" s="195" t="s">
        <v>171</v>
      </c>
      <c r="M173" s="196" t="s">
        <v>191</v>
      </c>
      <c r="N173" s="196" t="s">
        <v>33</v>
      </c>
      <c r="O173" s="196" t="s">
        <v>192</v>
      </c>
    </row>
    <row r="174" spans="2:15" x14ac:dyDescent="0.2">
      <c r="B174" s="433"/>
      <c r="C174" s="423" t="s">
        <v>88</v>
      </c>
      <c r="D174" s="197" t="s">
        <v>172</v>
      </c>
      <c r="E174" s="198">
        <f>+'Input Sheet'!$H$713</f>
        <v>94.40313295350002</v>
      </c>
      <c r="F174" s="199">
        <v>0</v>
      </c>
      <c r="G174" s="200">
        <v>1</v>
      </c>
      <c r="H174" s="201">
        <f>E174*F174*G174</f>
        <v>0</v>
      </c>
      <c r="I174" s="202"/>
      <c r="J174" s="198"/>
      <c r="K174" s="203"/>
      <c r="L174" s="204"/>
      <c r="M174" s="205">
        <f t="shared" ref="M174:M181" si="33">+H174+L174</f>
        <v>0</v>
      </c>
      <c r="N174" s="206">
        <f>+'Input Sheet'!$K$871-1</f>
        <v>1.2648945446885498</v>
      </c>
      <c r="O174" s="205">
        <f>+M174+(M174*N174)</f>
        <v>0</v>
      </c>
    </row>
    <row r="175" spans="2:15" x14ac:dyDescent="0.2">
      <c r="B175" s="433"/>
      <c r="C175" s="424"/>
      <c r="D175" s="197" t="s">
        <v>173</v>
      </c>
      <c r="E175" s="198">
        <f>+'Input Sheet'!$H$160</f>
        <v>67.071891017894728</v>
      </c>
      <c r="F175" s="199">
        <v>0</v>
      </c>
      <c r="G175" s="200">
        <v>1</v>
      </c>
      <c r="H175" s="201">
        <f t="shared" ref="H175:H180" si="34">E175*F175*G175</f>
        <v>0</v>
      </c>
      <c r="I175" s="202"/>
      <c r="J175" s="198"/>
      <c r="K175" s="203"/>
      <c r="L175" s="204"/>
      <c r="M175" s="205">
        <f t="shared" si="33"/>
        <v>0</v>
      </c>
      <c r="N175" s="206">
        <f>+'Input Sheet'!$K$871-1</f>
        <v>1.2648945446885498</v>
      </c>
      <c r="O175" s="205">
        <f t="shared" ref="O175:O181" si="35">+M175+(M175*N175)</f>
        <v>0</v>
      </c>
    </row>
    <row r="176" spans="2:15" x14ac:dyDescent="0.2">
      <c r="B176" s="433"/>
      <c r="C176" s="424"/>
      <c r="D176" s="197" t="s">
        <v>174</v>
      </c>
      <c r="E176" s="198">
        <f>'Input Sheet'!$H$139</f>
        <v>96.055051300000017</v>
      </c>
      <c r="F176" s="199">
        <v>0</v>
      </c>
      <c r="G176" s="200">
        <v>1</v>
      </c>
      <c r="H176" s="201">
        <f t="shared" si="34"/>
        <v>0</v>
      </c>
      <c r="I176" s="202"/>
      <c r="J176" s="198"/>
      <c r="K176" s="203"/>
      <c r="L176" s="204"/>
      <c r="M176" s="205">
        <f t="shared" si="33"/>
        <v>0</v>
      </c>
      <c r="N176" s="206">
        <f>+'Input Sheet'!$K$871-1</f>
        <v>1.2648945446885498</v>
      </c>
      <c r="O176" s="205">
        <f t="shared" si="35"/>
        <v>0</v>
      </c>
    </row>
    <row r="177" spans="2:15" x14ac:dyDescent="0.2">
      <c r="B177" s="433"/>
      <c r="C177" s="424"/>
      <c r="D177" s="197" t="s">
        <v>175</v>
      </c>
      <c r="E177" s="198">
        <f>+'Input Sheet'!$H$691</f>
        <v>62.044591616937581</v>
      </c>
      <c r="F177" s="199">
        <v>3</v>
      </c>
      <c r="G177" s="200">
        <v>2</v>
      </c>
      <c r="H177" s="201">
        <f t="shared" si="34"/>
        <v>372.26754970162551</v>
      </c>
      <c r="I177" s="202"/>
      <c r="J177" s="198"/>
      <c r="K177" s="203"/>
      <c r="L177" s="204"/>
      <c r="M177" s="205">
        <f t="shared" si="33"/>
        <v>372.26754970162551</v>
      </c>
      <c r="N177" s="206">
        <f>+'Input Sheet'!$K$871-1</f>
        <v>1.2648945446885498</v>
      </c>
      <c r="O177" s="205">
        <f t="shared" si="35"/>
        <v>843.14674248378515</v>
      </c>
    </row>
    <row r="178" spans="2:15" x14ac:dyDescent="0.2">
      <c r="B178" s="433"/>
      <c r="C178" s="424"/>
      <c r="D178" s="197" t="s">
        <v>176</v>
      </c>
      <c r="E178" s="198">
        <f>'Input Sheet'!$H$805</f>
        <v>100.77806505363637</v>
      </c>
      <c r="F178" s="199">
        <v>0</v>
      </c>
      <c r="G178" s="200">
        <v>1</v>
      </c>
      <c r="H178" s="201">
        <f t="shared" si="34"/>
        <v>0</v>
      </c>
      <c r="I178" s="202"/>
      <c r="J178" s="198"/>
      <c r="K178" s="203"/>
      <c r="L178" s="204"/>
      <c r="M178" s="205">
        <f t="shared" si="33"/>
        <v>0</v>
      </c>
      <c r="N178" s="206">
        <f>+'Input Sheet'!$K$871-1</f>
        <v>1.2648945446885498</v>
      </c>
      <c r="O178" s="205">
        <f t="shared" si="35"/>
        <v>0</v>
      </c>
    </row>
    <row r="179" spans="2:15" x14ac:dyDescent="0.2">
      <c r="B179" s="433"/>
      <c r="C179" s="424"/>
      <c r="D179" s="197" t="s">
        <v>177</v>
      </c>
      <c r="E179" s="198">
        <f>'Input Sheet'!$H$766</f>
        <v>74.368548318235298</v>
      </c>
      <c r="F179" s="199">
        <v>0</v>
      </c>
      <c r="G179" s="200">
        <v>1</v>
      </c>
      <c r="H179" s="201">
        <f t="shared" si="34"/>
        <v>0</v>
      </c>
      <c r="I179" s="202"/>
      <c r="J179" s="198"/>
      <c r="K179" s="203"/>
      <c r="L179" s="204"/>
      <c r="M179" s="205">
        <f t="shared" si="33"/>
        <v>0</v>
      </c>
      <c r="N179" s="206">
        <f>+'Input Sheet'!$K$871-1</f>
        <v>1.2648945446885498</v>
      </c>
      <c r="O179" s="205">
        <f t="shared" si="35"/>
        <v>0</v>
      </c>
    </row>
    <row r="180" spans="2:15" x14ac:dyDescent="0.2">
      <c r="B180" s="433"/>
      <c r="C180" s="424"/>
      <c r="D180" s="197" t="s">
        <v>178</v>
      </c>
      <c r="E180" s="198">
        <f>+'Input Sheet'!$H$792</f>
        <v>71.000038865833318</v>
      </c>
      <c r="F180" s="199">
        <v>0</v>
      </c>
      <c r="G180" s="200">
        <v>1</v>
      </c>
      <c r="H180" s="201">
        <f t="shared" si="34"/>
        <v>0</v>
      </c>
      <c r="I180" s="202"/>
      <c r="J180" s="198"/>
      <c r="K180" s="203"/>
      <c r="L180" s="204"/>
      <c r="M180" s="205">
        <f t="shared" si="33"/>
        <v>0</v>
      </c>
      <c r="N180" s="206">
        <f>+'Input Sheet'!$K$871-1</f>
        <v>1.2648945446885498</v>
      </c>
      <c r="O180" s="205">
        <f t="shared" si="35"/>
        <v>0</v>
      </c>
    </row>
    <row r="181" spans="2:15" x14ac:dyDescent="0.2">
      <c r="B181" s="433"/>
      <c r="C181" s="424"/>
      <c r="D181" s="207"/>
      <c r="E181" s="208"/>
      <c r="F181" s="209"/>
      <c r="G181" s="210"/>
      <c r="H181" s="211"/>
      <c r="I181" s="212"/>
      <c r="J181" s="208"/>
      <c r="K181" s="213"/>
      <c r="L181" s="204">
        <f>+J181*K181</f>
        <v>0</v>
      </c>
      <c r="M181" s="205">
        <f t="shared" si="33"/>
        <v>0</v>
      </c>
      <c r="N181" s="206">
        <f>+'Input Sheet'!$K$871-1</f>
        <v>1.2648945446885498</v>
      </c>
      <c r="O181" s="205">
        <f t="shared" si="35"/>
        <v>0</v>
      </c>
    </row>
    <row r="182" spans="2:15" ht="13.5" thickBot="1" x14ac:dyDescent="0.25">
      <c r="B182" s="434"/>
      <c r="C182" s="425"/>
      <c r="D182" s="214"/>
      <c r="E182" s="215"/>
      <c r="F182" s="216"/>
      <c r="G182" s="217"/>
      <c r="H182" s="218">
        <f>SUM(H174:H181)</f>
        <v>372.26754970162551</v>
      </c>
      <c r="I182" s="219"/>
      <c r="J182" s="215"/>
      <c r="K182" s="220"/>
      <c r="L182" s="221">
        <f>SUM(L174:L181)</f>
        <v>0</v>
      </c>
      <c r="M182" s="222">
        <f>SUM(M174:M181)</f>
        <v>372.26754970162551</v>
      </c>
      <c r="N182" s="222"/>
      <c r="O182" s="222">
        <f>SUM(O174:O181)</f>
        <v>843.14674248378515</v>
      </c>
    </row>
    <row r="183" spans="2:15" x14ac:dyDescent="0.2">
      <c r="C183" s="223"/>
    </row>
    <row r="184" spans="2:15" ht="15" customHeight="1" x14ac:dyDescent="0.2">
      <c r="C184" s="266"/>
      <c r="E184" s="429" t="s">
        <v>189</v>
      </c>
      <c r="F184" s="430"/>
      <c r="G184" s="430"/>
      <c r="H184" s="431"/>
      <c r="I184" s="439" t="s">
        <v>190</v>
      </c>
      <c r="J184" s="439"/>
      <c r="K184" s="439"/>
      <c r="L184" s="440"/>
    </row>
    <row r="185" spans="2:15" ht="25.5" x14ac:dyDescent="0.2">
      <c r="B185" s="188" t="s">
        <v>193</v>
      </c>
      <c r="C185" s="264" t="s">
        <v>166</v>
      </c>
      <c r="D185" s="188" t="s">
        <v>23</v>
      </c>
      <c r="E185" s="189" t="s">
        <v>64</v>
      </c>
      <c r="F185" s="190" t="s">
        <v>167</v>
      </c>
      <c r="G185" s="191" t="s">
        <v>186</v>
      </c>
      <c r="H185" s="192" t="s">
        <v>168</v>
      </c>
      <c r="I185" s="193" t="s">
        <v>188</v>
      </c>
      <c r="J185" s="189" t="s">
        <v>169</v>
      </c>
      <c r="K185" s="194" t="s">
        <v>170</v>
      </c>
      <c r="L185" s="195" t="s">
        <v>171</v>
      </c>
      <c r="M185" s="196" t="s">
        <v>191</v>
      </c>
      <c r="N185" s="196" t="s">
        <v>33</v>
      </c>
      <c r="O185" s="196" t="s">
        <v>192</v>
      </c>
    </row>
    <row r="186" spans="2:15" x14ac:dyDescent="0.2">
      <c r="B186" s="432" t="s">
        <v>89</v>
      </c>
      <c r="C186" s="423" t="s">
        <v>90</v>
      </c>
      <c r="D186" s="197" t="s">
        <v>172</v>
      </c>
      <c r="E186" s="198">
        <f>+'Input Sheet'!$H$713</f>
        <v>94.40313295350002</v>
      </c>
      <c r="F186" s="199">
        <v>1</v>
      </c>
      <c r="G186" s="200">
        <v>1</v>
      </c>
      <c r="H186" s="201">
        <f>E186*F186*G186</f>
        <v>94.40313295350002</v>
      </c>
      <c r="I186" s="202"/>
      <c r="J186" s="198"/>
      <c r="K186" s="203"/>
      <c r="L186" s="204"/>
      <c r="M186" s="205">
        <f t="shared" ref="M186:M193" si="36">+H186+L186</f>
        <v>94.40313295350002</v>
      </c>
      <c r="N186" s="206">
        <f>+'Input Sheet'!$K$871-1</f>
        <v>1.2648945446885498</v>
      </c>
      <c r="O186" s="205">
        <f>+M186+(M186*N186)</f>
        <v>213.81314082789004</v>
      </c>
    </row>
    <row r="187" spans="2:15" x14ac:dyDescent="0.2">
      <c r="B187" s="433"/>
      <c r="C187" s="424"/>
      <c r="D187" s="197" t="s">
        <v>173</v>
      </c>
      <c r="E187" s="198">
        <f>+'Input Sheet'!$H$160</f>
        <v>67.071891017894728</v>
      </c>
      <c r="F187" s="199">
        <v>1</v>
      </c>
      <c r="G187" s="200">
        <v>1</v>
      </c>
      <c r="H187" s="201">
        <f t="shared" ref="H187:H192" si="37">E187*F187*G187</f>
        <v>67.071891017894728</v>
      </c>
      <c r="I187" s="202"/>
      <c r="J187" s="198"/>
      <c r="K187" s="203"/>
      <c r="L187" s="204"/>
      <c r="M187" s="205">
        <f t="shared" si="36"/>
        <v>67.071891017894728</v>
      </c>
      <c r="N187" s="206">
        <f>+'Input Sheet'!$K$871-1</f>
        <v>1.2648945446885498</v>
      </c>
      <c r="O187" s="205">
        <f t="shared" ref="O187:O193" si="38">+M187+(M187*N187)</f>
        <v>151.91076006837471</v>
      </c>
    </row>
    <row r="188" spans="2:15" x14ac:dyDescent="0.2">
      <c r="B188" s="433"/>
      <c r="C188" s="424"/>
      <c r="D188" s="197" t="s">
        <v>174</v>
      </c>
      <c r="E188" s="198">
        <f>'Input Sheet'!$H$139</f>
        <v>96.055051300000017</v>
      </c>
      <c r="F188" s="199">
        <v>2.5</v>
      </c>
      <c r="G188" s="200">
        <v>1</v>
      </c>
      <c r="H188" s="201">
        <f t="shared" si="37"/>
        <v>240.13762825000003</v>
      </c>
      <c r="I188" s="202"/>
      <c r="J188" s="198"/>
      <c r="K188" s="203"/>
      <c r="L188" s="204"/>
      <c r="M188" s="205">
        <f t="shared" si="36"/>
        <v>240.13762825000003</v>
      </c>
      <c r="N188" s="206">
        <f>+'Input Sheet'!$K$871-1</f>
        <v>1.2648945446885498</v>
      </c>
      <c r="O188" s="205">
        <f t="shared" si="38"/>
        <v>543.88640419787203</v>
      </c>
    </row>
    <row r="189" spans="2:15" x14ac:dyDescent="0.2">
      <c r="B189" s="433"/>
      <c r="C189" s="424"/>
      <c r="D189" s="197" t="s">
        <v>175</v>
      </c>
      <c r="E189" s="198">
        <f>+'Input Sheet'!$H$691</f>
        <v>62.044591616937581</v>
      </c>
      <c r="F189" s="199">
        <v>8.5</v>
      </c>
      <c r="G189" s="200">
        <v>2</v>
      </c>
      <c r="H189" s="201">
        <f t="shared" si="37"/>
        <v>1054.7580574879389</v>
      </c>
      <c r="I189" s="202"/>
      <c r="J189" s="198"/>
      <c r="K189" s="203"/>
      <c r="L189" s="204"/>
      <c r="M189" s="205">
        <f t="shared" si="36"/>
        <v>1054.7580574879389</v>
      </c>
      <c r="N189" s="206">
        <f>+'Input Sheet'!$K$871-1</f>
        <v>1.2648945446885498</v>
      </c>
      <c r="O189" s="205">
        <f t="shared" si="38"/>
        <v>2388.9157703707247</v>
      </c>
    </row>
    <row r="190" spans="2:15" x14ac:dyDescent="0.2">
      <c r="B190" s="433"/>
      <c r="C190" s="424"/>
      <c r="D190" s="197" t="s">
        <v>176</v>
      </c>
      <c r="E190" s="198">
        <f>'Input Sheet'!$H$805</f>
        <v>100.77806505363637</v>
      </c>
      <c r="F190" s="199">
        <v>0</v>
      </c>
      <c r="G190" s="200">
        <v>1</v>
      </c>
      <c r="H190" s="201">
        <f t="shared" si="37"/>
        <v>0</v>
      </c>
      <c r="I190" s="202"/>
      <c r="J190" s="198"/>
      <c r="K190" s="203"/>
      <c r="L190" s="204"/>
      <c r="M190" s="205">
        <f t="shared" si="36"/>
        <v>0</v>
      </c>
      <c r="N190" s="206">
        <f>+'Input Sheet'!$K$871-1</f>
        <v>1.2648945446885498</v>
      </c>
      <c r="O190" s="205">
        <f t="shared" si="38"/>
        <v>0</v>
      </c>
    </row>
    <row r="191" spans="2:15" x14ac:dyDescent="0.2">
      <c r="B191" s="433"/>
      <c r="C191" s="424"/>
      <c r="D191" s="197" t="s">
        <v>177</v>
      </c>
      <c r="E191" s="198">
        <f>'Input Sheet'!$H$766</f>
        <v>74.368548318235298</v>
      </c>
      <c r="F191" s="199">
        <v>0</v>
      </c>
      <c r="G191" s="200">
        <v>1</v>
      </c>
      <c r="H191" s="201">
        <f t="shared" si="37"/>
        <v>0</v>
      </c>
      <c r="I191" s="202"/>
      <c r="J191" s="198"/>
      <c r="K191" s="203"/>
      <c r="L191" s="204"/>
      <c r="M191" s="205">
        <f t="shared" si="36"/>
        <v>0</v>
      </c>
      <c r="N191" s="206">
        <f>+'Input Sheet'!$K$871-1</f>
        <v>1.2648945446885498</v>
      </c>
      <c r="O191" s="205">
        <f t="shared" si="38"/>
        <v>0</v>
      </c>
    </row>
    <row r="192" spans="2:15" x14ac:dyDescent="0.2">
      <c r="B192" s="433"/>
      <c r="C192" s="424"/>
      <c r="D192" s="197" t="s">
        <v>178</v>
      </c>
      <c r="E192" s="198">
        <f>+'Input Sheet'!$H$792</f>
        <v>71.000038865833318</v>
      </c>
      <c r="F192" s="199">
        <v>0</v>
      </c>
      <c r="G192" s="200">
        <v>1</v>
      </c>
      <c r="H192" s="201">
        <f t="shared" si="37"/>
        <v>0</v>
      </c>
      <c r="I192" s="202"/>
      <c r="J192" s="198"/>
      <c r="K192" s="203"/>
      <c r="L192" s="204"/>
      <c r="M192" s="205">
        <f t="shared" si="36"/>
        <v>0</v>
      </c>
      <c r="N192" s="206">
        <f>+'Input Sheet'!$K$871-1</f>
        <v>1.2648945446885498</v>
      </c>
      <c r="O192" s="205">
        <f t="shared" si="38"/>
        <v>0</v>
      </c>
    </row>
    <row r="193" spans="2:15" x14ac:dyDescent="0.2">
      <c r="B193" s="433"/>
      <c r="C193" s="424"/>
      <c r="D193" s="207" t="s">
        <v>187</v>
      </c>
      <c r="E193" s="208"/>
      <c r="F193" s="209"/>
      <c r="G193" s="210"/>
      <c r="H193" s="211"/>
      <c r="I193" s="212"/>
      <c r="J193" s="208"/>
      <c r="K193" s="213"/>
      <c r="L193" s="204">
        <f>+J193*K193</f>
        <v>0</v>
      </c>
      <c r="M193" s="205">
        <f t="shared" si="36"/>
        <v>0</v>
      </c>
      <c r="N193" s="206">
        <f>+'Input Sheet'!$K$871-1</f>
        <v>1.2648945446885498</v>
      </c>
      <c r="O193" s="205">
        <f t="shared" si="38"/>
        <v>0</v>
      </c>
    </row>
    <row r="194" spans="2:15" ht="13.5" thickBot="1" x14ac:dyDescent="0.25">
      <c r="B194" s="433"/>
      <c r="C194" s="425"/>
      <c r="D194" s="214"/>
      <c r="E194" s="215"/>
      <c r="F194" s="216"/>
      <c r="G194" s="217"/>
      <c r="H194" s="218">
        <f>SUM(H186:H193)</f>
        <v>1456.3707097093338</v>
      </c>
      <c r="I194" s="219"/>
      <c r="J194" s="215"/>
      <c r="K194" s="220"/>
      <c r="L194" s="221">
        <f>SUM(L186:L193)</f>
        <v>0</v>
      </c>
      <c r="M194" s="222">
        <f>SUM(M186:M193)</f>
        <v>1456.3707097093338</v>
      </c>
      <c r="N194" s="222"/>
      <c r="O194" s="222">
        <f>SUM(O186:O193)</f>
        <v>3298.5260754648616</v>
      </c>
    </row>
    <row r="195" spans="2:15" x14ac:dyDescent="0.2">
      <c r="B195" s="433"/>
      <c r="C195" s="223"/>
    </row>
    <row r="196" spans="2:15" x14ac:dyDescent="0.2">
      <c r="B196" s="433"/>
      <c r="C196" s="223"/>
      <c r="E196" s="429" t="s">
        <v>189</v>
      </c>
      <c r="F196" s="430"/>
      <c r="G196" s="430"/>
      <c r="H196" s="431"/>
      <c r="I196" s="439" t="s">
        <v>190</v>
      </c>
      <c r="J196" s="439"/>
      <c r="K196" s="439"/>
      <c r="L196" s="440"/>
    </row>
    <row r="197" spans="2:15" ht="25.5" x14ac:dyDescent="0.2">
      <c r="B197" s="433"/>
      <c r="C197" s="265" t="s">
        <v>166</v>
      </c>
      <c r="D197" s="188" t="s">
        <v>23</v>
      </c>
      <c r="E197" s="189" t="s">
        <v>64</v>
      </c>
      <c r="F197" s="190" t="s">
        <v>167</v>
      </c>
      <c r="G197" s="191" t="s">
        <v>186</v>
      </c>
      <c r="H197" s="192" t="s">
        <v>168</v>
      </c>
      <c r="I197" s="193" t="s">
        <v>188</v>
      </c>
      <c r="J197" s="189" t="s">
        <v>169</v>
      </c>
      <c r="K197" s="194" t="s">
        <v>170</v>
      </c>
      <c r="L197" s="195" t="s">
        <v>171</v>
      </c>
      <c r="M197" s="196" t="s">
        <v>191</v>
      </c>
      <c r="N197" s="196" t="s">
        <v>33</v>
      </c>
      <c r="O197" s="196" t="s">
        <v>192</v>
      </c>
    </row>
    <row r="198" spans="2:15" x14ac:dyDescent="0.2">
      <c r="B198" s="433"/>
      <c r="C198" s="423" t="s">
        <v>91</v>
      </c>
      <c r="D198" s="197" t="s">
        <v>172</v>
      </c>
      <c r="E198" s="198">
        <f>+'Input Sheet'!$H$713</f>
        <v>94.40313295350002</v>
      </c>
      <c r="F198" s="199">
        <v>1</v>
      </c>
      <c r="G198" s="200">
        <v>1</v>
      </c>
      <c r="H198" s="201">
        <f>E198*F198*G198</f>
        <v>94.40313295350002</v>
      </c>
      <c r="I198" s="202"/>
      <c r="J198" s="198"/>
      <c r="K198" s="203"/>
      <c r="L198" s="204"/>
      <c r="M198" s="205">
        <f t="shared" ref="M198:M205" si="39">+H198+L198</f>
        <v>94.40313295350002</v>
      </c>
      <c r="N198" s="206">
        <f>+'Input Sheet'!$K$871-1</f>
        <v>1.2648945446885498</v>
      </c>
      <c r="O198" s="205">
        <f>+M198+(M198*N198)</f>
        <v>213.81314082789004</v>
      </c>
    </row>
    <row r="199" spans="2:15" x14ac:dyDescent="0.2">
      <c r="B199" s="433"/>
      <c r="C199" s="424"/>
      <c r="D199" s="197" t="s">
        <v>173</v>
      </c>
      <c r="E199" s="198">
        <f>+'Input Sheet'!$H$160</f>
        <v>67.071891017894728</v>
      </c>
      <c r="F199" s="199">
        <v>1</v>
      </c>
      <c r="G199" s="200">
        <v>1</v>
      </c>
      <c r="H199" s="201">
        <f t="shared" ref="H199:H204" si="40">E199*F199*G199</f>
        <v>67.071891017894728</v>
      </c>
      <c r="I199" s="202"/>
      <c r="J199" s="198"/>
      <c r="K199" s="203"/>
      <c r="L199" s="204"/>
      <c r="M199" s="205">
        <f t="shared" si="39"/>
        <v>67.071891017894728</v>
      </c>
      <c r="N199" s="206">
        <f>+'Input Sheet'!$K$871-1</f>
        <v>1.2648945446885498</v>
      </c>
      <c r="O199" s="205">
        <f t="shared" ref="O199:O205" si="41">+M199+(M199*N199)</f>
        <v>151.91076006837471</v>
      </c>
    </row>
    <row r="200" spans="2:15" x14ac:dyDescent="0.2">
      <c r="B200" s="433"/>
      <c r="C200" s="424"/>
      <c r="D200" s="197" t="s">
        <v>174</v>
      </c>
      <c r="E200" s="198">
        <f>'Input Sheet'!$H$139</f>
        <v>96.055051300000017</v>
      </c>
      <c r="F200" s="199">
        <v>2.5</v>
      </c>
      <c r="G200" s="200">
        <v>1</v>
      </c>
      <c r="H200" s="201">
        <f t="shared" si="40"/>
        <v>240.13762825000003</v>
      </c>
      <c r="I200" s="202"/>
      <c r="J200" s="198"/>
      <c r="K200" s="203"/>
      <c r="L200" s="204"/>
      <c r="M200" s="205">
        <f t="shared" si="39"/>
        <v>240.13762825000003</v>
      </c>
      <c r="N200" s="206">
        <f>+'Input Sheet'!$K$871-1</f>
        <v>1.2648945446885498</v>
      </c>
      <c r="O200" s="205">
        <f t="shared" si="41"/>
        <v>543.88640419787203</v>
      </c>
    </row>
    <row r="201" spans="2:15" x14ac:dyDescent="0.2">
      <c r="B201" s="433"/>
      <c r="C201" s="424"/>
      <c r="D201" s="197" t="s">
        <v>175</v>
      </c>
      <c r="E201" s="198">
        <f>+'Input Sheet'!$H$691</f>
        <v>62.044591616937581</v>
      </c>
      <c r="F201" s="199">
        <v>0</v>
      </c>
      <c r="G201" s="200">
        <v>3</v>
      </c>
      <c r="H201" s="201">
        <f t="shared" si="40"/>
        <v>0</v>
      </c>
      <c r="I201" s="202"/>
      <c r="J201" s="198"/>
      <c r="K201" s="203"/>
      <c r="L201" s="204"/>
      <c r="M201" s="205">
        <f t="shared" si="39"/>
        <v>0</v>
      </c>
      <c r="N201" s="206">
        <f>+'Input Sheet'!$K$871-1</f>
        <v>1.2648945446885498</v>
      </c>
      <c r="O201" s="205">
        <f t="shared" si="41"/>
        <v>0</v>
      </c>
    </row>
    <row r="202" spans="2:15" x14ac:dyDescent="0.2">
      <c r="B202" s="433"/>
      <c r="C202" s="424"/>
      <c r="D202" s="197" t="s">
        <v>176</v>
      </c>
      <c r="E202" s="198">
        <f>'Input Sheet'!$H$805</f>
        <v>100.77806505363637</v>
      </c>
      <c r="F202" s="199">
        <v>4</v>
      </c>
      <c r="G202" s="200">
        <v>1</v>
      </c>
      <c r="H202" s="201">
        <f t="shared" si="40"/>
        <v>403.11226021454547</v>
      </c>
      <c r="I202" s="202"/>
      <c r="J202" s="198"/>
      <c r="K202" s="203"/>
      <c r="L202" s="204"/>
      <c r="M202" s="205">
        <f t="shared" si="39"/>
        <v>403.11226021454547</v>
      </c>
      <c r="N202" s="206">
        <f>+'Input Sheet'!$K$871-1</f>
        <v>1.2648945446885498</v>
      </c>
      <c r="O202" s="205">
        <f t="shared" si="41"/>
        <v>913.00675905699518</v>
      </c>
    </row>
    <row r="203" spans="2:15" x14ac:dyDescent="0.2">
      <c r="B203" s="433"/>
      <c r="C203" s="424"/>
      <c r="D203" s="197" t="s">
        <v>177</v>
      </c>
      <c r="E203" s="198">
        <f>'Input Sheet'!$H$766</f>
        <v>74.368548318235298</v>
      </c>
      <c r="F203" s="199">
        <v>8.5</v>
      </c>
      <c r="G203" s="200">
        <v>2</v>
      </c>
      <c r="H203" s="201">
        <f t="shared" si="40"/>
        <v>1264.2653214100001</v>
      </c>
      <c r="I203" s="202"/>
      <c r="J203" s="198"/>
      <c r="K203" s="203"/>
      <c r="L203" s="204"/>
      <c r="M203" s="205">
        <f t="shared" si="39"/>
        <v>1264.2653214100001</v>
      </c>
      <c r="N203" s="206">
        <f>+'Input Sheet'!$K$871-1</f>
        <v>1.2648945446885498</v>
      </c>
      <c r="O203" s="205">
        <f t="shared" si="41"/>
        <v>2863.4276295004252</v>
      </c>
    </row>
    <row r="204" spans="2:15" x14ac:dyDescent="0.2">
      <c r="B204" s="433"/>
      <c r="C204" s="424"/>
      <c r="D204" s="197" t="s">
        <v>178</v>
      </c>
      <c r="E204" s="198">
        <f>+'Input Sheet'!$H$792</f>
        <v>71.000038865833318</v>
      </c>
      <c r="F204" s="199">
        <v>0</v>
      </c>
      <c r="G204" s="200">
        <v>1</v>
      </c>
      <c r="H204" s="201">
        <f t="shared" si="40"/>
        <v>0</v>
      </c>
      <c r="I204" s="202"/>
      <c r="J204" s="198"/>
      <c r="K204" s="203"/>
      <c r="L204" s="204"/>
      <c r="M204" s="205">
        <f t="shared" si="39"/>
        <v>0</v>
      </c>
      <c r="N204" s="206">
        <f>+'Input Sheet'!$K$871-1</f>
        <v>1.2648945446885498</v>
      </c>
      <c r="O204" s="205">
        <f t="shared" si="41"/>
        <v>0</v>
      </c>
    </row>
    <row r="205" spans="2:15" x14ac:dyDescent="0.2">
      <c r="B205" s="433"/>
      <c r="C205" s="424"/>
      <c r="D205" s="207" t="s">
        <v>187</v>
      </c>
      <c r="E205" s="208"/>
      <c r="F205" s="209"/>
      <c r="G205" s="210"/>
      <c r="H205" s="211"/>
      <c r="I205" s="212"/>
      <c r="J205" s="208"/>
      <c r="K205" s="213"/>
      <c r="L205" s="204">
        <f>+J205*K205</f>
        <v>0</v>
      </c>
      <c r="M205" s="205">
        <f t="shared" si="39"/>
        <v>0</v>
      </c>
      <c r="N205" s="206">
        <f>+'Input Sheet'!$K$871-1</f>
        <v>1.2648945446885498</v>
      </c>
      <c r="O205" s="205">
        <f t="shared" si="41"/>
        <v>0</v>
      </c>
    </row>
    <row r="206" spans="2:15" ht="13.5" thickBot="1" x14ac:dyDescent="0.25">
      <c r="B206" s="433"/>
      <c r="C206" s="425"/>
      <c r="D206" s="214"/>
      <c r="E206" s="215"/>
      <c r="F206" s="216"/>
      <c r="G206" s="217"/>
      <c r="H206" s="218">
        <f>SUM(H198:H205)</f>
        <v>2068.9902338459406</v>
      </c>
      <c r="I206" s="219"/>
      <c r="J206" s="215"/>
      <c r="K206" s="220"/>
      <c r="L206" s="221">
        <f>SUM(L198:L205)</f>
        <v>0</v>
      </c>
      <c r="M206" s="222">
        <f>SUM(M198:M205)</f>
        <v>2068.9902338459406</v>
      </c>
      <c r="N206" s="222"/>
      <c r="O206" s="222">
        <f>SUM(O198:O205)</f>
        <v>4686.0446936515573</v>
      </c>
    </row>
    <row r="207" spans="2:15" x14ac:dyDescent="0.2">
      <c r="B207" s="433"/>
      <c r="C207" s="223"/>
    </row>
    <row r="208" spans="2:15" x14ac:dyDescent="0.2">
      <c r="B208" s="433"/>
      <c r="C208" s="223"/>
      <c r="E208" s="429" t="s">
        <v>189</v>
      </c>
      <c r="F208" s="430"/>
      <c r="G208" s="430"/>
      <c r="H208" s="431"/>
      <c r="I208" s="439" t="s">
        <v>190</v>
      </c>
      <c r="J208" s="439"/>
      <c r="K208" s="439"/>
      <c r="L208" s="440"/>
    </row>
    <row r="209" spans="2:15" ht="25.5" x14ac:dyDescent="0.2">
      <c r="B209" s="433"/>
      <c r="C209" s="265" t="s">
        <v>166</v>
      </c>
      <c r="D209" s="188" t="s">
        <v>23</v>
      </c>
      <c r="E209" s="189" t="s">
        <v>64</v>
      </c>
      <c r="F209" s="190" t="s">
        <v>167</v>
      </c>
      <c r="G209" s="191" t="s">
        <v>186</v>
      </c>
      <c r="H209" s="192" t="s">
        <v>168</v>
      </c>
      <c r="I209" s="193" t="s">
        <v>188</v>
      </c>
      <c r="J209" s="189" t="s">
        <v>169</v>
      </c>
      <c r="K209" s="194" t="s">
        <v>170</v>
      </c>
      <c r="L209" s="195" t="s">
        <v>171</v>
      </c>
      <c r="M209" s="196" t="s">
        <v>191</v>
      </c>
      <c r="N209" s="196" t="s">
        <v>33</v>
      </c>
      <c r="O209" s="196" t="s">
        <v>192</v>
      </c>
    </row>
    <row r="210" spans="2:15" x14ac:dyDescent="0.2">
      <c r="B210" s="433"/>
      <c r="C210" s="423" t="s">
        <v>92</v>
      </c>
      <c r="D210" s="197" t="s">
        <v>172</v>
      </c>
      <c r="E210" s="198">
        <f>+'Input Sheet'!$H$713</f>
        <v>94.40313295350002</v>
      </c>
      <c r="F210" s="199">
        <v>1</v>
      </c>
      <c r="G210" s="200">
        <v>1</v>
      </c>
      <c r="H210" s="201">
        <f>E210*F210*G210</f>
        <v>94.40313295350002</v>
      </c>
      <c r="I210" s="202"/>
      <c r="J210" s="198"/>
      <c r="K210" s="203"/>
      <c r="L210" s="204"/>
      <c r="M210" s="205">
        <f t="shared" ref="M210:M217" si="42">+H210+L210</f>
        <v>94.40313295350002</v>
      </c>
      <c r="N210" s="206">
        <f>+'Input Sheet'!$K$871-1</f>
        <v>1.2648945446885498</v>
      </c>
      <c r="O210" s="205">
        <f>+M210+(M210*N210)</f>
        <v>213.81314082789004</v>
      </c>
    </row>
    <row r="211" spans="2:15" x14ac:dyDescent="0.2">
      <c r="B211" s="433"/>
      <c r="C211" s="424"/>
      <c r="D211" s="197" t="s">
        <v>173</v>
      </c>
      <c r="E211" s="198">
        <f>+'Input Sheet'!$H$160</f>
        <v>67.071891017894728</v>
      </c>
      <c r="F211" s="199">
        <v>1</v>
      </c>
      <c r="G211" s="200">
        <v>1</v>
      </c>
      <c r="H211" s="201">
        <f t="shared" ref="H211:H216" si="43">E211*F211*G211</f>
        <v>67.071891017894728</v>
      </c>
      <c r="I211" s="202"/>
      <c r="J211" s="198"/>
      <c r="K211" s="203"/>
      <c r="L211" s="204"/>
      <c r="M211" s="205">
        <f t="shared" si="42"/>
        <v>67.071891017894728</v>
      </c>
      <c r="N211" s="206">
        <f>+'Input Sheet'!$K$871-1</f>
        <v>1.2648945446885498</v>
      </c>
      <c r="O211" s="205">
        <f t="shared" ref="O211:O217" si="44">+M211+(M211*N211)</f>
        <v>151.91076006837471</v>
      </c>
    </row>
    <row r="212" spans="2:15" x14ac:dyDescent="0.2">
      <c r="B212" s="433"/>
      <c r="C212" s="424"/>
      <c r="D212" s="197" t="s">
        <v>174</v>
      </c>
      <c r="E212" s="198">
        <f>'Input Sheet'!$H$139</f>
        <v>96.055051300000017</v>
      </c>
      <c r="F212" s="199">
        <v>2.5</v>
      </c>
      <c r="G212" s="200">
        <v>1</v>
      </c>
      <c r="H212" s="201">
        <f t="shared" si="43"/>
        <v>240.13762825000003</v>
      </c>
      <c r="I212" s="202"/>
      <c r="J212" s="198"/>
      <c r="K212" s="203"/>
      <c r="L212" s="204"/>
      <c r="M212" s="205">
        <f t="shared" si="42"/>
        <v>240.13762825000003</v>
      </c>
      <c r="N212" s="206">
        <f>+'Input Sheet'!$K$871-1</f>
        <v>1.2648945446885498</v>
      </c>
      <c r="O212" s="205">
        <f t="shared" si="44"/>
        <v>543.88640419787203</v>
      </c>
    </row>
    <row r="213" spans="2:15" x14ac:dyDescent="0.2">
      <c r="B213" s="433"/>
      <c r="C213" s="424"/>
      <c r="D213" s="197" t="s">
        <v>175</v>
      </c>
      <c r="E213" s="198">
        <f>+'Input Sheet'!$H$691</f>
        <v>62.044591616937581</v>
      </c>
      <c r="F213" s="199">
        <v>0</v>
      </c>
      <c r="G213" s="200">
        <v>3</v>
      </c>
      <c r="H213" s="201">
        <f t="shared" si="43"/>
        <v>0</v>
      </c>
      <c r="I213" s="202"/>
      <c r="J213" s="198"/>
      <c r="K213" s="203"/>
      <c r="L213" s="204"/>
      <c r="M213" s="205">
        <f t="shared" si="42"/>
        <v>0</v>
      </c>
      <c r="N213" s="206">
        <f>+'Input Sheet'!$K$871-1</f>
        <v>1.2648945446885498</v>
      </c>
      <c r="O213" s="205">
        <f t="shared" si="44"/>
        <v>0</v>
      </c>
    </row>
    <row r="214" spans="2:15" x14ac:dyDescent="0.2">
      <c r="B214" s="433"/>
      <c r="C214" s="424"/>
      <c r="D214" s="197" t="s">
        <v>176</v>
      </c>
      <c r="E214" s="198">
        <f>'Input Sheet'!$H$805</f>
        <v>100.77806505363637</v>
      </c>
      <c r="F214" s="199">
        <v>0</v>
      </c>
      <c r="G214" s="200">
        <v>1</v>
      </c>
      <c r="H214" s="201">
        <f t="shared" si="43"/>
        <v>0</v>
      </c>
      <c r="I214" s="202"/>
      <c r="J214" s="198"/>
      <c r="K214" s="203"/>
      <c r="L214" s="204"/>
      <c r="M214" s="205">
        <f t="shared" si="42"/>
        <v>0</v>
      </c>
      <c r="N214" s="206">
        <f>+'Input Sheet'!$K$871-1</f>
        <v>1.2648945446885498</v>
      </c>
      <c r="O214" s="205">
        <f t="shared" si="44"/>
        <v>0</v>
      </c>
    </row>
    <row r="215" spans="2:15" x14ac:dyDescent="0.2">
      <c r="B215" s="433"/>
      <c r="C215" s="424"/>
      <c r="D215" s="197" t="s">
        <v>177</v>
      </c>
      <c r="E215" s="198">
        <f>'Input Sheet'!$H$766</f>
        <v>74.368548318235298</v>
      </c>
      <c r="F215" s="199">
        <v>0</v>
      </c>
      <c r="G215" s="200">
        <v>1</v>
      </c>
      <c r="H215" s="201">
        <f t="shared" si="43"/>
        <v>0</v>
      </c>
      <c r="I215" s="202"/>
      <c r="J215" s="198"/>
      <c r="K215" s="203"/>
      <c r="L215" s="204"/>
      <c r="M215" s="205">
        <f t="shared" si="42"/>
        <v>0</v>
      </c>
      <c r="N215" s="206">
        <f>+'Input Sheet'!$K$871-1</f>
        <v>1.2648945446885498</v>
      </c>
      <c r="O215" s="205">
        <f t="shared" si="44"/>
        <v>0</v>
      </c>
    </row>
    <row r="216" spans="2:15" x14ac:dyDescent="0.2">
      <c r="B216" s="433"/>
      <c r="C216" s="424"/>
      <c r="D216" s="197" t="s">
        <v>178</v>
      </c>
      <c r="E216" s="198">
        <f>+'Input Sheet'!$H$792</f>
        <v>71.000038865833318</v>
      </c>
      <c r="F216" s="199">
        <v>8.5</v>
      </c>
      <c r="G216" s="200">
        <v>3</v>
      </c>
      <c r="H216" s="201">
        <f t="shared" si="43"/>
        <v>1810.5009910787498</v>
      </c>
      <c r="I216" s="202"/>
      <c r="J216" s="198"/>
      <c r="K216" s="203"/>
      <c r="L216" s="204"/>
      <c r="M216" s="205">
        <f t="shared" si="42"/>
        <v>1810.5009910787498</v>
      </c>
      <c r="N216" s="206">
        <f>+'Input Sheet'!$K$871-1</f>
        <v>1.2648945446885498</v>
      </c>
      <c r="O216" s="205">
        <f t="shared" si="44"/>
        <v>4100.5938178474735</v>
      </c>
    </row>
    <row r="217" spans="2:15" x14ac:dyDescent="0.2">
      <c r="B217" s="433"/>
      <c r="C217" s="424"/>
      <c r="D217" s="207" t="s">
        <v>187</v>
      </c>
      <c r="E217" s="208"/>
      <c r="F217" s="209"/>
      <c r="G217" s="210"/>
      <c r="H217" s="211"/>
      <c r="I217" s="212"/>
      <c r="J217" s="208"/>
      <c r="K217" s="213"/>
      <c r="L217" s="204"/>
      <c r="M217" s="205">
        <f t="shared" si="42"/>
        <v>0</v>
      </c>
      <c r="N217" s="206">
        <f>+'Input Sheet'!$K$871-1</f>
        <v>1.2648945446885498</v>
      </c>
      <c r="O217" s="205">
        <f t="shared" si="44"/>
        <v>0</v>
      </c>
    </row>
    <row r="218" spans="2:15" ht="13.5" thickBot="1" x14ac:dyDescent="0.25">
      <c r="B218" s="433"/>
      <c r="C218" s="425"/>
      <c r="D218" s="214"/>
      <c r="E218" s="215"/>
      <c r="F218" s="216"/>
      <c r="G218" s="217"/>
      <c r="H218" s="218">
        <f>SUM(H210:H217)</f>
        <v>2212.1136433001448</v>
      </c>
      <c r="I218" s="219"/>
      <c r="J218" s="215"/>
      <c r="K218" s="220"/>
      <c r="L218" s="221">
        <f>SUM(L210:L217)</f>
        <v>0</v>
      </c>
      <c r="M218" s="222">
        <f>SUM(M210:M217)</f>
        <v>2212.1136433001448</v>
      </c>
      <c r="N218" s="222"/>
      <c r="O218" s="222">
        <f>SUM(O210:O217)</f>
        <v>5010.20412294161</v>
      </c>
    </row>
    <row r="219" spans="2:15" x14ac:dyDescent="0.2">
      <c r="B219" s="433"/>
      <c r="C219" s="223"/>
    </row>
    <row r="220" spans="2:15" x14ac:dyDescent="0.2">
      <c r="B220" s="433"/>
      <c r="C220" s="223"/>
      <c r="E220" s="429" t="s">
        <v>189</v>
      </c>
      <c r="F220" s="430"/>
      <c r="G220" s="430"/>
      <c r="H220" s="431"/>
      <c r="I220" s="439" t="s">
        <v>190</v>
      </c>
      <c r="J220" s="439"/>
      <c r="K220" s="439"/>
      <c r="L220" s="440"/>
    </row>
    <row r="221" spans="2:15" ht="25.5" x14ac:dyDescent="0.2">
      <c r="B221" s="433"/>
      <c r="C221" s="265" t="s">
        <v>166</v>
      </c>
      <c r="D221" s="188" t="s">
        <v>23</v>
      </c>
      <c r="E221" s="189" t="s">
        <v>64</v>
      </c>
      <c r="F221" s="190" t="s">
        <v>167</v>
      </c>
      <c r="G221" s="191" t="s">
        <v>186</v>
      </c>
      <c r="H221" s="192" t="s">
        <v>168</v>
      </c>
      <c r="I221" s="193" t="s">
        <v>188</v>
      </c>
      <c r="J221" s="189" t="s">
        <v>169</v>
      </c>
      <c r="K221" s="194" t="s">
        <v>170</v>
      </c>
      <c r="L221" s="195" t="s">
        <v>171</v>
      </c>
      <c r="M221" s="196" t="s">
        <v>191</v>
      </c>
      <c r="N221" s="196" t="s">
        <v>33</v>
      </c>
      <c r="O221" s="196" t="s">
        <v>192</v>
      </c>
    </row>
    <row r="222" spans="2:15" x14ac:dyDescent="0.2">
      <c r="B222" s="433"/>
      <c r="C222" s="423" t="s">
        <v>93</v>
      </c>
      <c r="D222" s="197" t="s">
        <v>172</v>
      </c>
      <c r="E222" s="198">
        <f>+'Input Sheet'!$H$713</f>
        <v>94.40313295350002</v>
      </c>
      <c r="F222" s="199">
        <v>1</v>
      </c>
      <c r="G222" s="200">
        <v>1</v>
      </c>
      <c r="H222" s="201">
        <f>E222*F222*G222</f>
        <v>94.40313295350002</v>
      </c>
      <c r="I222" s="202"/>
      <c r="J222" s="198"/>
      <c r="K222" s="203"/>
      <c r="L222" s="204"/>
      <c r="M222" s="205">
        <f t="shared" ref="M222:M228" si="45">+H222+L222</f>
        <v>94.40313295350002</v>
      </c>
      <c r="N222" s="206">
        <f>+'Input Sheet'!$K$871-1</f>
        <v>1.2648945446885498</v>
      </c>
      <c r="O222" s="205">
        <f>+M222+(M222*N222)</f>
        <v>213.81314082789004</v>
      </c>
    </row>
    <row r="223" spans="2:15" x14ac:dyDescent="0.2">
      <c r="B223" s="433"/>
      <c r="C223" s="424"/>
      <c r="D223" s="197" t="s">
        <v>173</v>
      </c>
      <c r="E223" s="198">
        <f>+'Input Sheet'!$H$160</f>
        <v>67.071891017894728</v>
      </c>
      <c r="F223" s="199">
        <v>1</v>
      </c>
      <c r="G223" s="200">
        <v>1</v>
      </c>
      <c r="H223" s="201">
        <f t="shared" ref="H223:H228" si="46">E223*F223*G223</f>
        <v>67.071891017894728</v>
      </c>
      <c r="I223" s="202"/>
      <c r="J223" s="198"/>
      <c r="K223" s="203"/>
      <c r="L223" s="204"/>
      <c r="M223" s="205">
        <f t="shared" si="45"/>
        <v>67.071891017894728</v>
      </c>
      <c r="N223" s="206">
        <f>+'Input Sheet'!$K$871-1</f>
        <v>1.2648945446885498</v>
      </c>
      <c r="O223" s="205">
        <f t="shared" ref="O223:O228" si="47">+M223+(M223*N223)</f>
        <v>151.91076006837471</v>
      </c>
    </row>
    <row r="224" spans="2:15" x14ac:dyDescent="0.2">
      <c r="B224" s="433"/>
      <c r="C224" s="424"/>
      <c r="D224" s="197" t="s">
        <v>174</v>
      </c>
      <c r="E224" s="198">
        <f>'Input Sheet'!$H$139</f>
        <v>96.055051300000017</v>
      </c>
      <c r="F224" s="199">
        <v>2.5</v>
      </c>
      <c r="G224" s="200">
        <v>1</v>
      </c>
      <c r="H224" s="201">
        <f t="shared" si="46"/>
        <v>240.13762825000003</v>
      </c>
      <c r="I224" s="202"/>
      <c r="J224" s="198"/>
      <c r="K224" s="203"/>
      <c r="L224" s="204"/>
      <c r="M224" s="205">
        <f t="shared" si="45"/>
        <v>240.13762825000003</v>
      </c>
      <c r="N224" s="206">
        <f>+'Input Sheet'!$K$871-1</f>
        <v>1.2648945446885498</v>
      </c>
      <c r="O224" s="205">
        <f t="shared" si="47"/>
        <v>543.88640419787203</v>
      </c>
    </row>
    <row r="225" spans="2:15" x14ac:dyDescent="0.2">
      <c r="B225" s="433"/>
      <c r="C225" s="424"/>
      <c r="D225" s="197" t="s">
        <v>175</v>
      </c>
      <c r="E225" s="198">
        <f>+'Input Sheet'!$H$691</f>
        <v>62.044591616937581</v>
      </c>
      <c r="F225" s="199">
        <v>8.5</v>
      </c>
      <c r="G225" s="200">
        <v>2</v>
      </c>
      <c r="H225" s="201">
        <f t="shared" si="46"/>
        <v>1054.7580574879389</v>
      </c>
      <c r="I225" s="202"/>
      <c r="J225" s="198"/>
      <c r="K225" s="203"/>
      <c r="L225" s="204"/>
      <c r="M225" s="205">
        <f t="shared" si="45"/>
        <v>1054.7580574879389</v>
      </c>
      <c r="N225" s="206">
        <f>+'Input Sheet'!$K$871-1</f>
        <v>1.2648945446885498</v>
      </c>
      <c r="O225" s="205">
        <f t="shared" si="47"/>
        <v>2388.9157703707247</v>
      </c>
    </row>
    <row r="226" spans="2:15" x14ac:dyDescent="0.2">
      <c r="B226" s="433"/>
      <c r="C226" s="424"/>
      <c r="D226" s="197" t="s">
        <v>176</v>
      </c>
      <c r="E226" s="198">
        <f>'Input Sheet'!$H$805</f>
        <v>100.77806505363637</v>
      </c>
      <c r="F226" s="199">
        <v>0</v>
      </c>
      <c r="G226" s="200">
        <v>1</v>
      </c>
      <c r="H226" s="201">
        <f t="shared" si="46"/>
        <v>0</v>
      </c>
      <c r="I226" s="202"/>
      <c r="J226" s="198"/>
      <c r="K226" s="203"/>
      <c r="L226" s="204"/>
      <c r="M226" s="205">
        <f t="shared" si="45"/>
        <v>0</v>
      </c>
      <c r="N226" s="206">
        <f>+'Input Sheet'!$K$871-1</f>
        <v>1.2648945446885498</v>
      </c>
      <c r="O226" s="205">
        <f t="shared" si="47"/>
        <v>0</v>
      </c>
    </row>
    <row r="227" spans="2:15" x14ac:dyDescent="0.2">
      <c r="B227" s="433"/>
      <c r="C227" s="424"/>
      <c r="D227" s="197" t="s">
        <v>177</v>
      </c>
      <c r="E227" s="198">
        <f>'Input Sheet'!$H$766</f>
        <v>74.368548318235298</v>
      </c>
      <c r="F227" s="199">
        <v>0</v>
      </c>
      <c r="G227" s="200">
        <v>1</v>
      </c>
      <c r="H227" s="201">
        <f t="shared" si="46"/>
        <v>0</v>
      </c>
      <c r="I227" s="202"/>
      <c r="J227" s="198"/>
      <c r="K227" s="203"/>
      <c r="L227" s="204"/>
      <c r="M227" s="205">
        <f t="shared" si="45"/>
        <v>0</v>
      </c>
      <c r="N227" s="206">
        <f>+'Input Sheet'!$K$871-1</f>
        <v>1.2648945446885498</v>
      </c>
      <c r="O227" s="205">
        <f t="shared" si="47"/>
        <v>0</v>
      </c>
    </row>
    <row r="228" spans="2:15" x14ac:dyDescent="0.2">
      <c r="B228" s="433"/>
      <c r="C228" s="424"/>
      <c r="D228" s="197" t="s">
        <v>178</v>
      </c>
      <c r="E228" s="198">
        <f>+'Input Sheet'!$H$792</f>
        <v>71.000038865833318</v>
      </c>
      <c r="F228" s="199">
        <v>0</v>
      </c>
      <c r="G228" s="200">
        <v>1</v>
      </c>
      <c r="H228" s="201">
        <f t="shared" si="46"/>
        <v>0</v>
      </c>
      <c r="I228" s="202"/>
      <c r="J228" s="198"/>
      <c r="K228" s="203"/>
      <c r="L228" s="204"/>
      <c r="M228" s="205">
        <f t="shared" si="45"/>
        <v>0</v>
      </c>
      <c r="N228" s="206">
        <f>+'Input Sheet'!$K$871-1</f>
        <v>1.2648945446885498</v>
      </c>
      <c r="O228" s="205">
        <f t="shared" si="47"/>
        <v>0</v>
      </c>
    </row>
    <row r="229" spans="2:15" ht="25.5" x14ac:dyDescent="0.2">
      <c r="B229" s="433"/>
      <c r="C229" s="424"/>
      <c r="D229" s="228" t="s">
        <v>196</v>
      </c>
      <c r="E229" s="229"/>
      <c r="F229" s="230"/>
      <c r="G229" s="231"/>
      <c r="H229" s="232"/>
      <c r="I229" s="233">
        <v>1544121</v>
      </c>
      <c r="J229" s="229">
        <v>89.1798</v>
      </c>
      <c r="K229" s="234">
        <v>1</v>
      </c>
      <c r="L229" s="235">
        <f t="shared" ref="L229:L231" si="48">+J229*K229</f>
        <v>89.1798</v>
      </c>
      <c r="M229" s="236">
        <f t="shared" ref="M229:M232" si="49">+H229+L229</f>
        <v>89.1798</v>
      </c>
      <c r="N229" s="237">
        <f>+'Input Sheet'!$K$871-1</f>
        <v>1.2648945446885498</v>
      </c>
      <c r="O229" s="236">
        <f t="shared" ref="O229:O232" si="50">+M229+(M229*N229)</f>
        <v>201.98284251641593</v>
      </c>
    </row>
    <row r="230" spans="2:15" ht="25.5" x14ac:dyDescent="0.2">
      <c r="B230" s="433"/>
      <c r="C230" s="424"/>
      <c r="D230" s="228" t="s">
        <v>197</v>
      </c>
      <c r="E230" s="229"/>
      <c r="F230" s="230"/>
      <c r="G230" s="231"/>
      <c r="H230" s="232"/>
      <c r="I230" s="233">
        <v>1544154</v>
      </c>
      <c r="J230" s="229">
        <v>60</v>
      </c>
      <c r="K230" s="234">
        <v>1</v>
      </c>
      <c r="L230" s="235">
        <f t="shared" si="48"/>
        <v>60</v>
      </c>
      <c r="M230" s="236">
        <f t="shared" si="49"/>
        <v>60</v>
      </c>
      <c r="N230" s="237">
        <f>+'Input Sheet'!$K$871-1</f>
        <v>1.2648945446885498</v>
      </c>
      <c r="O230" s="236">
        <f t="shared" si="50"/>
        <v>135.89367268131298</v>
      </c>
    </row>
    <row r="231" spans="2:15" x14ac:dyDescent="0.2">
      <c r="B231" s="433"/>
      <c r="C231" s="424"/>
      <c r="D231" s="228" t="s">
        <v>198</v>
      </c>
      <c r="E231" s="229"/>
      <c r="F231" s="230"/>
      <c r="G231" s="231"/>
      <c r="H231" s="232"/>
      <c r="I231" s="233">
        <v>1010530</v>
      </c>
      <c r="J231" s="229">
        <v>17.5</v>
      </c>
      <c r="K231" s="234">
        <v>3</v>
      </c>
      <c r="L231" s="235">
        <f t="shared" si="48"/>
        <v>52.5</v>
      </c>
      <c r="M231" s="236">
        <f t="shared" si="49"/>
        <v>52.5</v>
      </c>
      <c r="N231" s="237">
        <f>+'Input Sheet'!$K$871-1</f>
        <v>1.2648945446885498</v>
      </c>
      <c r="O231" s="236">
        <f t="shared" si="50"/>
        <v>118.90696359614887</v>
      </c>
    </row>
    <row r="232" spans="2:15" ht="38.25" x14ac:dyDescent="0.2">
      <c r="B232" s="433"/>
      <c r="C232" s="424"/>
      <c r="D232" s="228" t="s">
        <v>199</v>
      </c>
      <c r="E232" s="229"/>
      <c r="F232" s="230"/>
      <c r="G232" s="231"/>
      <c r="H232" s="232"/>
      <c r="I232" s="233"/>
      <c r="J232" s="229" t="s">
        <v>200</v>
      </c>
      <c r="K232" s="234"/>
      <c r="L232" s="235">
        <v>100</v>
      </c>
      <c r="M232" s="236">
        <f t="shared" si="49"/>
        <v>100</v>
      </c>
      <c r="N232" s="237">
        <f>+'Input Sheet'!$K$871-1</f>
        <v>1.2648945446885498</v>
      </c>
      <c r="O232" s="236">
        <f t="shared" si="50"/>
        <v>226.48945446885497</v>
      </c>
    </row>
    <row r="233" spans="2:15" ht="13.5" thickBot="1" x14ac:dyDescent="0.25">
      <c r="B233" s="433"/>
      <c r="C233" s="425"/>
      <c r="D233" s="214"/>
      <c r="E233" s="215"/>
      <c r="F233" s="216"/>
      <c r="G233" s="217"/>
      <c r="H233" s="218">
        <f>SUM(H222:H232)</f>
        <v>1456.3707097093338</v>
      </c>
      <c r="I233" s="219"/>
      <c r="J233" s="215"/>
      <c r="K233" s="220"/>
      <c r="L233" s="221">
        <f>SUM(L222:L232)</f>
        <v>301.6798</v>
      </c>
      <c r="M233" s="222">
        <f>SUM(M222:M232)</f>
        <v>1758.0505097093337</v>
      </c>
      <c r="N233" s="222"/>
      <c r="O233" s="222">
        <f>SUM(O222:O232)</f>
        <v>3981.7990087275944</v>
      </c>
    </row>
    <row r="234" spans="2:15" x14ac:dyDescent="0.2">
      <c r="B234" s="433"/>
      <c r="C234" s="223"/>
    </row>
    <row r="235" spans="2:15" x14ac:dyDescent="0.2">
      <c r="B235" s="433"/>
      <c r="C235" s="223"/>
      <c r="E235" s="429" t="s">
        <v>189</v>
      </c>
      <c r="F235" s="430"/>
      <c r="G235" s="430"/>
      <c r="H235" s="431"/>
      <c r="I235" s="439" t="s">
        <v>190</v>
      </c>
      <c r="J235" s="439"/>
      <c r="K235" s="439"/>
      <c r="L235" s="440"/>
    </row>
    <row r="236" spans="2:15" ht="25.5" x14ac:dyDescent="0.2">
      <c r="B236" s="433"/>
      <c r="C236" s="265" t="s">
        <v>166</v>
      </c>
      <c r="D236" s="188" t="s">
        <v>23</v>
      </c>
      <c r="E236" s="189" t="s">
        <v>64</v>
      </c>
      <c r="F236" s="190" t="s">
        <v>167</v>
      </c>
      <c r="G236" s="191" t="s">
        <v>186</v>
      </c>
      <c r="H236" s="192" t="s">
        <v>168</v>
      </c>
      <c r="I236" s="193" t="s">
        <v>188</v>
      </c>
      <c r="J236" s="189" t="s">
        <v>169</v>
      </c>
      <c r="K236" s="194" t="s">
        <v>170</v>
      </c>
      <c r="L236" s="195" t="s">
        <v>171</v>
      </c>
      <c r="M236" s="196" t="s">
        <v>191</v>
      </c>
      <c r="N236" s="196" t="s">
        <v>33</v>
      </c>
      <c r="O236" s="196" t="s">
        <v>192</v>
      </c>
    </row>
    <row r="237" spans="2:15" x14ac:dyDescent="0.2">
      <c r="B237" s="433"/>
      <c r="C237" s="423" t="s">
        <v>94</v>
      </c>
      <c r="D237" s="197" t="s">
        <v>172</v>
      </c>
      <c r="E237" s="198">
        <f>+'Input Sheet'!$H$713</f>
        <v>94.40313295350002</v>
      </c>
      <c r="F237" s="199">
        <v>1</v>
      </c>
      <c r="G237" s="200">
        <v>1</v>
      </c>
      <c r="H237" s="201">
        <f>E237*F237*G237</f>
        <v>94.40313295350002</v>
      </c>
      <c r="I237" s="202"/>
      <c r="J237" s="198"/>
      <c r="K237" s="203"/>
      <c r="L237" s="204"/>
      <c r="M237" s="205">
        <f t="shared" ref="M237:M243" si="51">+H237+L237</f>
        <v>94.40313295350002</v>
      </c>
      <c r="N237" s="206">
        <f>+'Input Sheet'!$K$871-1</f>
        <v>1.2648945446885498</v>
      </c>
      <c r="O237" s="205">
        <f>+M237+(M237*N237)</f>
        <v>213.81314082789004</v>
      </c>
    </row>
    <row r="238" spans="2:15" x14ac:dyDescent="0.2">
      <c r="B238" s="433"/>
      <c r="C238" s="424"/>
      <c r="D238" s="197" t="s">
        <v>173</v>
      </c>
      <c r="E238" s="198">
        <f>+'Input Sheet'!$H$160</f>
        <v>67.071891017894728</v>
      </c>
      <c r="F238" s="199">
        <v>1</v>
      </c>
      <c r="G238" s="200">
        <v>1</v>
      </c>
      <c r="H238" s="201">
        <f t="shared" ref="H238:H243" si="52">E238*F238*G238</f>
        <v>67.071891017894728</v>
      </c>
      <c r="I238" s="202"/>
      <c r="J238" s="198"/>
      <c r="K238" s="203"/>
      <c r="L238" s="204"/>
      <c r="M238" s="205">
        <f t="shared" si="51"/>
        <v>67.071891017894728</v>
      </c>
      <c r="N238" s="206">
        <f>+'Input Sheet'!$K$871-1</f>
        <v>1.2648945446885498</v>
      </c>
      <c r="O238" s="205">
        <f t="shared" ref="O238:O243" si="53">+M238+(M238*N238)</f>
        <v>151.91076006837471</v>
      </c>
    </row>
    <row r="239" spans="2:15" x14ac:dyDescent="0.2">
      <c r="B239" s="433"/>
      <c r="C239" s="424"/>
      <c r="D239" s="197" t="s">
        <v>174</v>
      </c>
      <c r="E239" s="198">
        <f>'Input Sheet'!$H$139</f>
        <v>96.055051300000017</v>
      </c>
      <c r="F239" s="199">
        <v>2.5</v>
      </c>
      <c r="G239" s="200">
        <v>1</v>
      </c>
      <c r="H239" s="201">
        <f t="shared" si="52"/>
        <v>240.13762825000003</v>
      </c>
      <c r="I239" s="202"/>
      <c r="J239" s="198"/>
      <c r="K239" s="203"/>
      <c r="L239" s="204"/>
      <c r="M239" s="205">
        <f t="shared" si="51"/>
        <v>240.13762825000003</v>
      </c>
      <c r="N239" s="206">
        <f>+'Input Sheet'!$K$871-1</f>
        <v>1.2648945446885498</v>
      </c>
      <c r="O239" s="205">
        <f t="shared" si="53"/>
        <v>543.88640419787203</v>
      </c>
    </row>
    <row r="240" spans="2:15" x14ac:dyDescent="0.2">
      <c r="B240" s="433"/>
      <c r="C240" s="424"/>
      <c r="D240" s="197" t="s">
        <v>175</v>
      </c>
      <c r="E240" s="198">
        <f>+'Input Sheet'!$H$691</f>
        <v>62.044591616937581</v>
      </c>
      <c r="F240" s="199">
        <v>8.5</v>
      </c>
      <c r="G240" s="200">
        <v>2</v>
      </c>
      <c r="H240" s="201">
        <f t="shared" si="52"/>
        <v>1054.7580574879389</v>
      </c>
      <c r="I240" s="202"/>
      <c r="J240" s="198"/>
      <c r="K240" s="203"/>
      <c r="L240" s="204"/>
      <c r="M240" s="205">
        <f t="shared" si="51"/>
        <v>1054.7580574879389</v>
      </c>
      <c r="N240" s="206">
        <f>+'Input Sheet'!$K$871-1</f>
        <v>1.2648945446885498</v>
      </c>
      <c r="O240" s="205">
        <f t="shared" si="53"/>
        <v>2388.9157703707247</v>
      </c>
    </row>
    <row r="241" spans="2:15" x14ac:dyDescent="0.2">
      <c r="B241" s="433"/>
      <c r="C241" s="424"/>
      <c r="D241" s="197" t="s">
        <v>176</v>
      </c>
      <c r="E241" s="198">
        <f>'Input Sheet'!$H$805</f>
        <v>100.77806505363637</v>
      </c>
      <c r="F241" s="199">
        <v>0</v>
      </c>
      <c r="G241" s="200">
        <v>1</v>
      </c>
      <c r="H241" s="201">
        <f t="shared" si="52"/>
        <v>0</v>
      </c>
      <c r="I241" s="202"/>
      <c r="J241" s="198"/>
      <c r="K241" s="203"/>
      <c r="L241" s="204"/>
      <c r="M241" s="205">
        <f t="shared" si="51"/>
        <v>0</v>
      </c>
      <c r="N241" s="206">
        <f>+'Input Sheet'!$K$871-1</f>
        <v>1.2648945446885498</v>
      </c>
      <c r="O241" s="205">
        <f t="shared" si="53"/>
        <v>0</v>
      </c>
    </row>
    <row r="242" spans="2:15" x14ac:dyDescent="0.2">
      <c r="B242" s="433"/>
      <c r="C242" s="424"/>
      <c r="D242" s="197" t="s">
        <v>177</v>
      </c>
      <c r="E242" s="198">
        <f>'Input Sheet'!$H$766</f>
        <v>74.368548318235298</v>
      </c>
      <c r="F242" s="199">
        <v>0</v>
      </c>
      <c r="G242" s="200">
        <v>1</v>
      </c>
      <c r="H242" s="201">
        <f t="shared" si="52"/>
        <v>0</v>
      </c>
      <c r="I242" s="202"/>
      <c r="J242" s="198"/>
      <c r="K242" s="203"/>
      <c r="L242" s="204"/>
      <c r="M242" s="205">
        <f t="shared" si="51"/>
        <v>0</v>
      </c>
      <c r="N242" s="206">
        <f>+'Input Sheet'!$K$871-1</f>
        <v>1.2648945446885498</v>
      </c>
      <c r="O242" s="205">
        <f t="shared" si="53"/>
        <v>0</v>
      </c>
    </row>
    <row r="243" spans="2:15" x14ac:dyDescent="0.2">
      <c r="B243" s="433"/>
      <c r="C243" s="424"/>
      <c r="D243" s="197" t="s">
        <v>178</v>
      </c>
      <c r="E243" s="198">
        <f>+'Input Sheet'!$H$792</f>
        <v>71.000038865833318</v>
      </c>
      <c r="F243" s="199">
        <v>0</v>
      </c>
      <c r="G243" s="200">
        <v>1</v>
      </c>
      <c r="H243" s="201">
        <f t="shared" si="52"/>
        <v>0</v>
      </c>
      <c r="I243" s="202"/>
      <c r="J243" s="198"/>
      <c r="K243" s="203"/>
      <c r="L243" s="204"/>
      <c r="M243" s="205">
        <f t="shared" si="51"/>
        <v>0</v>
      </c>
      <c r="N243" s="206">
        <f>+'Input Sheet'!$K$871-1</f>
        <v>1.2648945446885498</v>
      </c>
      <c r="O243" s="205">
        <f t="shared" si="53"/>
        <v>0</v>
      </c>
    </row>
    <row r="244" spans="2:15" ht="25.5" x14ac:dyDescent="0.2">
      <c r="B244" s="433"/>
      <c r="C244" s="424"/>
      <c r="D244" s="228" t="s">
        <v>201</v>
      </c>
      <c r="E244" s="229"/>
      <c r="F244" s="230"/>
      <c r="G244" s="231"/>
      <c r="H244" s="232"/>
      <c r="I244" s="233">
        <v>1544253</v>
      </c>
      <c r="J244" s="229">
        <v>159.9</v>
      </c>
      <c r="K244" s="234">
        <v>1</v>
      </c>
      <c r="L244" s="235">
        <f t="shared" ref="L244:L246" si="54">+J244*K244</f>
        <v>159.9</v>
      </c>
      <c r="M244" s="236">
        <f t="shared" ref="M244:M247" si="55">+H244+L244</f>
        <v>159.9</v>
      </c>
      <c r="N244" s="237">
        <f>+'Input Sheet'!$K$871-1</f>
        <v>1.2648945446885498</v>
      </c>
      <c r="O244" s="236">
        <f t="shared" ref="O244:O247" si="56">+M244+(M244*N244)</f>
        <v>362.15663769569915</v>
      </c>
    </row>
    <row r="245" spans="2:15" ht="25.5" x14ac:dyDescent="0.2">
      <c r="B245" s="433"/>
      <c r="C245" s="424"/>
      <c r="D245" s="228" t="s">
        <v>197</v>
      </c>
      <c r="E245" s="229"/>
      <c r="F245" s="230"/>
      <c r="G245" s="231"/>
      <c r="H245" s="232"/>
      <c r="I245" s="233">
        <v>1544154</v>
      </c>
      <c r="J245" s="229">
        <v>60</v>
      </c>
      <c r="K245" s="234">
        <v>1</v>
      </c>
      <c r="L245" s="235">
        <f t="shared" si="54"/>
        <v>60</v>
      </c>
      <c r="M245" s="236">
        <f t="shared" si="55"/>
        <v>60</v>
      </c>
      <c r="N245" s="237">
        <f>+'Input Sheet'!$K$871-1</f>
        <v>1.2648945446885498</v>
      </c>
      <c r="O245" s="236">
        <f t="shared" si="56"/>
        <v>135.89367268131298</v>
      </c>
    </row>
    <row r="246" spans="2:15" x14ac:dyDescent="0.2">
      <c r="B246" s="433"/>
      <c r="C246" s="424"/>
      <c r="D246" s="228" t="s">
        <v>198</v>
      </c>
      <c r="E246" s="229"/>
      <c r="F246" s="230"/>
      <c r="G246" s="231"/>
      <c r="H246" s="232"/>
      <c r="I246" s="233">
        <v>1010530</v>
      </c>
      <c r="J246" s="229">
        <v>17.5</v>
      </c>
      <c r="K246" s="234">
        <v>3</v>
      </c>
      <c r="L246" s="235">
        <f t="shared" si="54"/>
        <v>52.5</v>
      </c>
      <c r="M246" s="236">
        <f t="shared" si="55"/>
        <v>52.5</v>
      </c>
      <c r="N246" s="237">
        <f>+'Input Sheet'!$K$871-1</f>
        <v>1.2648945446885498</v>
      </c>
      <c r="O246" s="236">
        <f t="shared" si="56"/>
        <v>118.90696359614887</v>
      </c>
    </row>
    <row r="247" spans="2:15" ht="38.25" x14ac:dyDescent="0.2">
      <c r="B247" s="433"/>
      <c r="C247" s="424"/>
      <c r="D247" s="228" t="s">
        <v>199</v>
      </c>
      <c r="E247" s="229"/>
      <c r="F247" s="230"/>
      <c r="G247" s="231"/>
      <c r="H247" s="232"/>
      <c r="I247" s="233"/>
      <c r="J247" s="229" t="s">
        <v>200</v>
      </c>
      <c r="K247" s="234"/>
      <c r="L247" s="235">
        <v>100</v>
      </c>
      <c r="M247" s="236">
        <f t="shared" si="55"/>
        <v>100</v>
      </c>
      <c r="N247" s="237">
        <f>+'Input Sheet'!$K$871-1</f>
        <v>1.2648945446885498</v>
      </c>
      <c r="O247" s="236">
        <f t="shared" si="56"/>
        <v>226.48945446885497</v>
      </c>
    </row>
    <row r="248" spans="2:15" ht="13.5" thickBot="1" x14ac:dyDescent="0.25">
      <c r="B248" s="433"/>
      <c r="C248" s="425"/>
      <c r="D248" s="214"/>
      <c r="E248" s="215"/>
      <c r="F248" s="216"/>
      <c r="G248" s="217"/>
      <c r="H248" s="218">
        <f>SUM(H237:H247)</f>
        <v>1456.3707097093338</v>
      </c>
      <c r="I248" s="219"/>
      <c r="J248" s="215"/>
      <c r="K248" s="220"/>
      <c r="L248" s="221">
        <f>SUM(L237:L247)</f>
        <v>372.4</v>
      </c>
      <c r="M248" s="222">
        <f>SUM(M237:M247)</f>
        <v>1828.7707097093339</v>
      </c>
      <c r="N248" s="222"/>
      <c r="O248" s="222">
        <f>SUM(O237:O247)</f>
        <v>4141.9728039068768</v>
      </c>
    </row>
    <row r="249" spans="2:15" x14ac:dyDescent="0.2">
      <c r="B249" s="433"/>
      <c r="C249" s="223"/>
    </row>
    <row r="250" spans="2:15" x14ac:dyDescent="0.2">
      <c r="B250" s="433"/>
      <c r="C250" s="223"/>
      <c r="E250" s="429" t="s">
        <v>189</v>
      </c>
      <c r="F250" s="430"/>
      <c r="G250" s="430"/>
      <c r="H250" s="431"/>
      <c r="I250" s="439" t="s">
        <v>190</v>
      </c>
      <c r="J250" s="439"/>
      <c r="K250" s="439"/>
      <c r="L250" s="440"/>
    </row>
    <row r="251" spans="2:15" ht="25.5" x14ac:dyDescent="0.2">
      <c r="B251" s="433"/>
      <c r="C251" s="265" t="s">
        <v>166</v>
      </c>
      <c r="D251" s="188" t="s">
        <v>23</v>
      </c>
      <c r="E251" s="189" t="s">
        <v>64</v>
      </c>
      <c r="F251" s="190" t="s">
        <v>167</v>
      </c>
      <c r="G251" s="191" t="s">
        <v>186</v>
      </c>
      <c r="H251" s="192" t="s">
        <v>168</v>
      </c>
      <c r="I251" s="193" t="s">
        <v>188</v>
      </c>
      <c r="J251" s="189" t="s">
        <v>169</v>
      </c>
      <c r="K251" s="194" t="s">
        <v>170</v>
      </c>
      <c r="L251" s="195" t="s">
        <v>171</v>
      </c>
      <c r="M251" s="196" t="s">
        <v>191</v>
      </c>
      <c r="N251" s="196" t="s">
        <v>33</v>
      </c>
      <c r="O251" s="196" t="s">
        <v>192</v>
      </c>
    </row>
    <row r="252" spans="2:15" x14ac:dyDescent="0.2">
      <c r="B252" s="433"/>
      <c r="C252" s="423" t="s">
        <v>95</v>
      </c>
      <c r="D252" s="197" t="s">
        <v>172</v>
      </c>
      <c r="E252" s="198">
        <f>+'Input Sheet'!$H$713</f>
        <v>94.40313295350002</v>
      </c>
      <c r="F252" s="199">
        <v>1</v>
      </c>
      <c r="G252" s="200">
        <v>1</v>
      </c>
      <c r="H252" s="201">
        <f>E252*F252*G252</f>
        <v>94.40313295350002</v>
      </c>
      <c r="I252" s="202"/>
      <c r="J252" s="198"/>
      <c r="K252" s="203"/>
      <c r="L252" s="204"/>
      <c r="M252" s="205">
        <f t="shared" ref="M252:M258" si="57">+H252+L252</f>
        <v>94.40313295350002</v>
      </c>
      <c r="N252" s="206">
        <f>+'Input Sheet'!$K$871-1</f>
        <v>1.2648945446885498</v>
      </c>
      <c r="O252" s="205">
        <f>+M252+(M252*N252)</f>
        <v>213.81314082789004</v>
      </c>
    </row>
    <row r="253" spans="2:15" x14ac:dyDescent="0.2">
      <c r="B253" s="433"/>
      <c r="C253" s="424"/>
      <c r="D253" s="197" t="s">
        <v>173</v>
      </c>
      <c r="E253" s="198">
        <f>+'Input Sheet'!$H$160</f>
        <v>67.071891017894728</v>
      </c>
      <c r="F253" s="199">
        <v>1</v>
      </c>
      <c r="G253" s="200">
        <v>1</v>
      </c>
      <c r="H253" s="201">
        <f t="shared" ref="H253:H258" si="58">E253*F253*G253</f>
        <v>67.071891017894728</v>
      </c>
      <c r="I253" s="202"/>
      <c r="J253" s="198"/>
      <c r="K253" s="203"/>
      <c r="L253" s="204"/>
      <c r="M253" s="205">
        <f t="shared" si="57"/>
        <v>67.071891017894728</v>
      </c>
      <c r="N253" s="206">
        <f>+'Input Sheet'!$K$871-1</f>
        <v>1.2648945446885498</v>
      </c>
      <c r="O253" s="205">
        <f t="shared" ref="O253:O258" si="59">+M253+(M253*N253)</f>
        <v>151.91076006837471</v>
      </c>
    </row>
    <row r="254" spans="2:15" x14ac:dyDescent="0.2">
      <c r="B254" s="433"/>
      <c r="C254" s="424"/>
      <c r="D254" s="197" t="s">
        <v>174</v>
      </c>
      <c r="E254" s="198">
        <f>'Input Sheet'!$H$139</f>
        <v>96.055051300000017</v>
      </c>
      <c r="F254" s="199">
        <v>2.5</v>
      </c>
      <c r="G254" s="200">
        <v>1</v>
      </c>
      <c r="H254" s="201">
        <f t="shared" si="58"/>
        <v>240.13762825000003</v>
      </c>
      <c r="I254" s="202"/>
      <c r="J254" s="198"/>
      <c r="K254" s="203"/>
      <c r="L254" s="204"/>
      <c r="M254" s="205">
        <f t="shared" si="57"/>
        <v>240.13762825000003</v>
      </c>
      <c r="N254" s="206">
        <f>+'Input Sheet'!$K$871-1</f>
        <v>1.2648945446885498</v>
      </c>
      <c r="O254" s="205">
        <f t="shared" si="59"/>
        <v>543.88640419787203</v>
      </c>
    </row>
    <row r="255" spans="2:15" x14ac:dyDescent="0.2">
      <c r="B255" s="433"/>
      <c r="C255" s="424"/>
      <c r="D255" s="197" t="s">
        <v>175</v>
      </c>
      <c r="E255" s="198">
        <f>+'Input Sheet'!$H$691</f>
        <v>62.044591616937581</v>
      </c>
      <c r="F255" s="199">
        <v>8.5</v>
      </c>
      <c r="G255" s="200">
        <v>2</v>
      </c>
      <c r="H255" s="201">
        <f t="shared" si="58"/>
        <v>1054.7580574879389</v>
      </c>
      <c r="I255" s="202"/>
      <c r="J255" s="198"/>
      <c r="K255" s="203"/>
      <c r="L255" s="204"/>
      <c r="M255" s="205">
        <f t="shared" si="57"/>
        <v>1054.7580574879389</v>
      </c>
      <c r="N255" s="206">
        <f>+'Input Sheet'!$K$871-1</f>
        <v>1.2648945446885498</v>
      </c>
      <c r="O255" s="205">
        <f t="shared" si="59"/>
        <v>2388.9157703707247</v>
      </c>
    </row>
    <row r="256" spans="2:15" x14ac:dyDescent="0.2">
      <c r="B256" s="433"/>
      <c r="C256" s="424"/>
      <c r="D256" s="197" t="s">
        <v>176</v>
      </c>
      <c r="E256" s="198">
        <f>'Input Sheet'!$H$805</f>
        <v>100.77806505363637</v>
      </c>
      <c r="F256" s="199">
        <v>0</v>
      </c>
      <c r="G256" s="200">
        <v>1</v>
      </c>
      <c r="H256" s="201">
        <f t="shared" si="58"/>
        <v>0</v>
      </c>
      <c r="I256" s="202"/>
      <c r="J256" s="198"/>
      <c r="K256" s="203"/>
      <c r="L256" s="204"/>
      <c r="M256" s="205">
        <f t="shared" si="57"/>
        <v>0</v>
      </c>
      <c r="N256" s="206">
        <f>+'Input Sheet'!$K$871-1</f>
        <v>1.2648945446885498</v>
      </c>
      <c r="O256" s="205">
        <f t="shared" si="59"/>
        <v>0</v>
      </c>
    </row>
    <row r="257" spans="2:15" x14ac:dyDescent="0.2">
      <c r="B257" s="433"/>
      <c r="C257" s="424"/>
      <c r="D257" s="197" t="s">
        <v>177</v>
      </c>
      <c r="E257" s="198">
        <f>'Input Sheet'!$H$766</f>
        <v>74.368548318235298</v>
      </c>
      <c r="F257" s="199">
        <v>0</v>
      </c>
      <c r="G257" s="200">
        <v>1</v>
      </c>
      <c r="H257" s="201">
        <f t="shared" si="58"/>
        <v>0</v>
      </c>
      <c r="I257" s="202"/>
      <c r="J257" s="198"/>
      <c r="K257" s="203"/>
      <c r="L257" s="204"/>
      <c r="M257" s="205">
        <f t="shared" si="57"/>
        <v>0</v>
      </c>
      <c r="N257" s="206">
        <f>+'Input Sheet'!$K$871-1</f>
        <v>1.2648945446885498</v>
      </c>
      <c r="O257" s="205">
        <f t="shared" si="59"/>
        <v>0</v>
      </c>
    </row>
    <row r="258" spans="2:15" x14ac:dyDescent="0.2">
      <c r="B258" s="433"/>
      <c r="C258" s="424"/>
      <c r="D258" s="197" t="s">
        <v>178</v>
      </c>
      <c r="E258" s="198">
        <f>+'Input Sheet'!$H$792</f>
        <v>71.000038865833318</v>
      </c>
      <c r="F258" s="199">
        <v>0</v>
      </c>
      <c r="G258" s="200">
        <v>1</v>
      </c>
      <c r="H258" s="201">
        <f t="shared" si="58"/>
        <v>0</v>
      </c>
      <c r="I258" s="202"/>
      <c r="J258" s="198"/>
      <c r="K258" s="203"/>
      <c r="L258" s="204"/>
      <c r="M258" s="205">
        <f t="shared" si="57"/>
        <v>0</v>
      </c>
      <c r="N258" s="206">
        <f>+'Input Sheet'!$K$871-1</f>
        <v>1.2648945446885498</v>
      </c>
      <c r="O258" s="205">
        <f t="shared" si="59"/>
        <v>0</v>
      </c>
    </row>
    <row r="259" spans="2:15" ht="38.25" x14ac:dyDescent="0.2">
      <c r="B259" s="433"/>
      <c r="C259" s="424"/>
      <c r="D259" s="228" t="s">
        <v>202</v>
      </c>
      <c r="E259" s="229"/>
      <c r="F259" s="230"/>
      <c r="G259" s="231"/>
      <c r="H259" s="232"/>
      <c r="I259" s="233">
        <v>1549666</v>
      </c>
      <c r="J259" s="229">
        <v>249.9495</v>
      </c>
      <c r="K259" s="234">
        <v>1</v>
      </c>
      <c r="L259" s="235">
        <f t="shared" ref="L259:L261" si="60">+J259*K259</f>
        <v>249.9495</v>
      </c>
      <c r="M259" s="236">
        <f t="shared" ref="M259:M262" si="61">+H259+L259</f>
        <v>249.9495</v>
      </c>
      <c r="N259" s="237">
        <f>+'Input Sheet'!$K$871-1</f>
        <v>1.2648945446885498</v>
      </c>
      <c r="O259" s="236">
        <f t="shared" ref="O259:O262" si="62">+M259+(M259*N259)</f>
        <v>566.1092589976306</v>
      </c>
    </row>
    <row r="260" spans="2:15" ht="25.5" x14ac:dyDescent="0.2">
      <c r="B260" s="433"/>
      <c r="C260" s="424"/>
      <c r="D260" s="228" t="s">
        <v>197</v>
      </c>
      <c r="E260" s="229"/>
      <c r="F260" s="230"/>
      <c r="G260" s="231"/>
      <c r="H260" s="232"/>
      <c r="I260" s="233">
        <v>1544154</v>
      </c>
      <c r="J260" s="229">
        <v>60</v>
      </c>
      <c r="K260" s="234">
        <v>1</v>
      </c>
      <c r="L260" s="235">
        <f t="shared" si="60"/>
        <v>60</v>
      </c>
      <c r="M260" s="236">
        <f t="shared" si="61"/>
        <v>60</v>
      </c>
      <c r="N260" s="237">
        <f>+'Input Sheet'!$K$871-1</f>
        <v>1.2648945446885498</v>
      </c>
      <c r="O260" s="236">
        <f t="shared" si="62"/>
        <v>135.89367268131298</v>
      </c>
    </row>
    <row r="261" spans="2:15" x14ac:dyDescent="0.2">
      <c r="B261" s="433"/>
      <c r="C261" s="424"/>
      <c r="D261" s="228" t="s">
        <v>198</v>
      </c>
      <c r="E261" s="229"/>
      <c r="F261" s="230"/>
      <c r="G261" s="231"/>
      <c r="H261" s="232"/>
      <c r="I261" s="233">
        <v>1010530</v>
      </c>
      <c r="J261" s="229">
        <v>17.5</v>
      </c>
      <c r="K261" s="234">
        <v>3</v>
      </c>
      <c r="L261" s="235">
        <f t="shared" si="60"/>
        <v>52.5</v>
      </c>
      <c r="M261" s="236">
        <f t="shared" si="61"/>
        <v>52.5</v>
      </c>
      <c r="N261" s="237">
        <f>+'Input Sheet'!$K$871-1</f>
        <v>1.2648945446885498</v>
      </c>
      <c r="O261" s="236">
        <f t="shared" si="62"/>
        <v>118.90696359614887</v>
      </c>
    </row>
    <row r="262" spans="2:15" ht="38.25" x14ac:dyDescent="0.2">
      <c r="B262" s="433"/>
      <c r="C262" s="424"/>
      <c r="D262" s="228" t="s">
        <v>199</v>
      </c>
      <c r="E262" s="229"/>
      <c r="F262" s="230"/>
      <c r="G262" s="231"/>
      <c r="H262" s="232"/>
      <c r="I262" s="233"/>
      <c r="J262" s="229" t="s">
        <v>200</v>
      </c>
      <c r="K262" s="234"/>
      <c r="L262" s="235">
        <v>100</v>
      </c>
      <c r="M262" s="236">
        <f t="shared" si="61"/>
        <v>100</v>
      </c>
      <c r="N262" s="237">
        <f>+'Input Sheet'!$K$871-1</f>
        <v>1.2648945446885498</v>
      </c>
      <c r="O262" s="236">
        <f t="shared" si="62"/>
        <v>226.48945446885497</v>
      </c>
    </row>
    <row r="263" spans="2:15" ht="13.5" thickBot="1" x14ac:dyDescent="0.25">
      <c r="B263" s="433"/>
      <c r="C263" s="425"/>
      <c r="D263" s="214"/>
      <c r="E263" s="215"/>
      <c r="F263" s="216"/>
      <c r="G263" s="217"/>
      <c r="H263" s="218">
        <f>SUM(H252:H262)</f>
        <v>1456.3707097093338</v>
      </c>
      <c r="I263" s="219"/>
      <c r="J263" s="215"/>
      <c r="K263" s="220"/>
      <c r="L263" s="221">
        <f>SUM(L252:L262)</f>
        <v>462.4495</v>
      </c>
      <c r="M263" s="222">
        <f>SUM(M252:M262)</f>
        <v>1918.8202097093338</v>
      </c>
      <c r="N263" s="222"/>
      <c r="O263" s="222">
        <f>SUM(O252:O262)</f>
        <v>4345.9254252088094</v>
      </c>
    </row>
    <row r="264" spans="2:15" x14ac:dyDescent="0.2">
      <c r="B264" s="433"/>
      <c r="C264" s="223"/>
    </row>
    <row r="265" spans="2:15" x14ac:dyDescent="0.2">
      <c r="B265" s="433"/>
      <c r="C265" s="223"/>
      <c r="E265" s="429" t="s">
        <v>189</v>
      </c>
      <c r="F265" s="430"/>
      <c r="G265" s="430"/>
      <c r="H265" s="431"/>
      <c r="I265" s="439" t="s">
        <v>190</v>
      </c>
      <c r="J265" s="439"/>
      <c r="K265" s="439"/>
      <c r="L265" s="440"/>
    </row>
    <row r="266" spans="2:15" ht="25.5" x14ac:dyDescent="0.2">
      <c r="B266" s="433"/>
      <c r="C266" s="265" t="s">
        <v>166</v>
      </c>
      <c r="D266" s="188" t="s">
        <v>23</v>
      </c>
      <c r="E266" s="189" t="s">
        <v>64</v>
      </c>
      <c r="F266" s="190" t="s">
        <v>167</v>
      </c>
      <c r="G266" s="191" t="s">
        <v>186</v>
      </c>
      <c r="H266" s="192" t="s">
        <v>168</v>
      </c>
      <c r="I266" s="193" t="s">
        <v>188</v>
      </c>
      <c r="J266" s="189" t="s">
        <v>169</v>
      </c>
      <c r="K266" s="194" t="s">
        <v>170</v>
      </c>
      <c r="L266" s="195" t="s">
        <v>171</v>
      </c>
      <c r="M266" s="196" t="s">
        <v>191</v>
      </c>
      <c r="N266" s="196" t="s">
        <v>33</v>
      </c>
      <c r="O266" s="196" t="s">
        <v>192</v>
      </c>
    </row>
    <row r="267" spans="2:15" x14ac:dyDescent="0.2">
      <c r="B267" s="433"/>
      <c r="C267" s="423" t="s">
        <v>96</v>
      </c>
      <c r="D267" s="197" t="s">
        <v>172</v>
      </c>
      <c r="E267" s="198">
        <f>+'Input Sheet'!$H$713</f>
        <v>94.40313295350002</v>
      </c>
      <c r="F267" s="199">
        <v>1</v>
      </c>
      <c r="G267" s="200">
        <v>1</v>
      </c>
      <c r="H267" s="201">
        <f>E267*F267*G267</f>
        <v>94.40313295350002</v>
      </c>
      <c r="I267" s="202"/>
      <c r="J267" s="198"/>
      <c r="K267" s="203"/>
      <c r="L267" s="204"/>
      <c r="M267" s="205">
        <f t="shared" ref="M267:M273" si="63">+H267+L267</f>
        <v>94.40313295350002</v>
      </c>
      <c r="N267" s="206">
        <f>+'Input Sheet'!$K$871-1</f>
        <v>1.2648945446885498</v>
      </c>
      <c r="O267" s="205">
        <f>+M267+(M267*N267)</f>
        <v>213.81314082789004</v>
      </c>
    </row>
    <row r="268" spans="2:15" x14ac:dyDescent="0.2">
      <c r="B268" s="433"/>
      <c r="C268" s="424"/>
      <c r="D268" s="197" t="s">
        <v>173</v>
      </c>
      <c r="E268" s="198">
        <f>+'Input Sheet'!$H$160</f>
        <v>67.071891017894728</v>
      </c>
      <c r="F268" s="199">
        <v>1</v>
      </c>
      <c r="G268" s="200">
        <v>1</v>
      </c>
      <c r="H268" s="201">
        <f t="shared" ref="H268:H273" si="64">E268*F268*G268</f>
        <v>67.071891017894728</v>
      </c>
      <c r="I268" s="202"/>
      <c r="J268" s="198"/>
      <c r="K268" s="203"/>
      <c r="L268" s="204"/>
      <c r="M268" s="205">
        <f t="shared" si="63"/>
        <v>67.071891017894728</v>
      </c>
      <c r="N268" s="206">
        <f>+'Input Sheet'!$K$871-1</f>
        <v>1.2648945446885498</v>
      </c>
      <c r="O268" s="205">
        <f t="shared" ref="O268:O273" si="65">+M268+(M268*N268)</f>
        <v>151.91076006837471</v>
      </c>
    </row>
    <row r="269" spans="2:15" x14ac:dyDescent="0.2">
      <c r="B269" s="433"/>
      <c r="C269" s="424"/>
      <c r="D269" s="197" t="s">
        <v>174</v>
      </c>
      <c r="E269" s="198">
        <f>'Input Sheet'!$H$139</f>
        <v>96.055051300000017</v>
      </c>
      <c r="F269" s="199">
        <v>2.5</v>
      </c>
      <c r="G269" s="200">
        <v>1</v>
      </c>
      <c r="H269" s="201">
        <f t="shared" si="64"/>
        <v>240.13762825000003</v>
      </c>
      <c r="I269" s="202"/>
      <c r="J269" s="198"/>
      <c r="K269" s="203"/>
      <c r="L269" s="204"/>
      <c r="M269" s="205">
        <f t="shared" si="63"/>
        <v>240.13762825000003</v>
      </c>
      <c r="N269" s="206">
        <f>+'Input Sheet'!$K$871-1</f>
        <v>1.2648945446885498</v>
      </c>
      <c r="O269" s="205">
        <f t="shared" si="65"/>
        <v>543.88640419787203</v>
      </c>
    </row>
    <row r="270" spans="2:15" x14ac:dyDescent="0.2">
      <c r="B270" s="433"/>
      <c r="C270" s="424"/>
      <c r="D270" s="197" t="s">
        <v>175</v>
      </c>
      <c r="E270" s="198">
        <f>+'Input Sheet'!$H$691</f>
        <v>62.044591616937581</v>
      </c>
      <c r="F270" s="199">
        <v>8.5</v>
      </c>
      <c r="G270" s="200">
        <v>2</v>
      </c>
      <c r="H270" s="201">
        <f t="shared" si="64"/>
        <v>1054.7580574879389</v>
      </c>
      <c r="I270" s="202"/>
      <c r="J270" s="198"/>
      <c r="K270" s="203"/>
      <c r="L270" s="204"/>
      <c r="M270" s="205">
        <f t="shared" si="63"/>
        <v>1054.7580574879389</v>
      </c>
      <c r="N270" s="206">
        <f>+'Input Sheet'!$K$871-1</f>
        <v>1.2648945446885498</v>
      </c>
      <c r="O270" s="205">
        <f t="shared" si="65"/>
        <v>2388.9157703707247</v>
      </c>
    </row>
    <row r="271" spans="2:15" x14ac:dyDescent="0.2">
      <c r="B271" s="433"/>
      <c r="C271" s="424"/>
      <c r="D271" s="197" t="s">
        <v>176</v>
      </c>
      <c r="E271" s="198">
        <f>'Input Sheet'!$H$805</f>
        <v>100.77806505363637</v>
      </c>
      <c r="F271" s="199">
        <v>0</v>
      </c>
      <c r="G271" s="200">
        <v>1</v>
      </c>
      <c r="H271" s="201">
        <f t="shared" si="64"/>
        <v>0</v>
      </c>
      <c r="I271" s="202"/>
      <c r="J271" s="198"/>
      <c r="K271" s="203"/>
      <c r="L271" s="204"/>
      <c r="M271" s="205">
        <f t="shared" si="63"/>
        <v>0</v>
      </c>
      <c r="N271" s="206">
        <f>+'Input Sheet'!$K$871-1</f>
        <v>1.2648945446885498</v>
      </c>
      <c r="O271" s="205">
        <f t="shared" si="65"/>
        <v>0</v>
      </c>
    </row>
    <row r="272" spans="2:15" x14ac:dyDescent="0.2">
      <c r="B272" s="433"/>
      <c r="C272" s="424"/>
      <c r="D272" s="197" t="s">
        <v>177</v>
      </c>
      <c r="E272" s="198">
        <f>'Input Sheet'!$H$766</f>
        <v>74.368548318235298</v>
      </c>
      <c r="F272" s="199">
        <v>0</v>
      </c>
      <c r="G272" s="200">
        <v>1</v>
      </c>
      <c r="H272" s="201">
        <f t="shared" si="64"/>
        <v>0</v>
      </c>
      <c r="I272" s="202"/>
      <c r="J272" s="198"/>
      <c r="K272" s="203"/>
      <c r="L272" s="204"/>
      <c r="M272" s="205">
        <f t="shared" si="63"/>
        <v>0</v>
      </c>
      <c r="N272" s="206">
        <f>+'Input Sheet'!$K$871-1</f>
        <v>1.2648945446885498</v>
      </c>
      <c r="O272" s="205">
        <f t="shared" si="65"/>
        <v>0</v>
      </c>
    </row>
    <row r="273" spans="2:15" x14ac:dyDescent="0.2">
      <c r="B273" s="433"/>
      <c r="C273" s="424"/>
      <c r="D273" s="197" t="s">
        <v>178</v>
      </c>
      <c r="E273" s="198">
        <f>+'Input Sheet'!$H$792</f>
        <v>71.000038865833318</v>
      </c>
      <c r="F273" s="199">
        <v>0</v>
      </c>
      <c r="G273" s="200">
        <v>1</v>
      </c>
      <c r="H273" s="201">
        <f t="shared" si="64"/>
        <v>0</v>
      </c>
      <c r="I273" s="202"/>
      <c r="J273" s="198"/>
      <c r="K273" s="203"/>
      <c r="L273" s="204"/>
      <c r="M273" s="205">
        <f t="shared" si="63"/>
        <v>0</v>
      </c>
      <c r="N273" s="206">
        <f>+'Input Sheet'!$K$871-1</f>
        <v>1.2648945446885498</v>
      </c>
      <c r="O273" s="205">
        <f t="shared" si="65"/>
        <v>0</v>
      </c>
    </row>
    <row r="274" spans="2:15" ht="38.25" x14ac:dyDescent="0.2">
      <c r="B274" s="433"/>
      <c r="C274" s="424"/>
      <c r="D274" s="228" t="s">
        <v>203</v>
      </c>
      <c r="E274" s="229"/>
      <c r="F274" s="230"/>
      <c r="G274" s="231"/>
      <c r="H274" s="232"/>
      <c r="I274" s="233">
        <v>1544188</v>
      </c>
      <c r="J274" s="229">
        <v>690</v>
      </c>
      <c r="K274" s="234">
        <v>1</v>
      </c>
      <c r="L274" s="235">
        <f t="shared" ref="L274:L276" si="66">+J274*K274</f>
        <v>690</v>
      </c>
      <c r="M274" s="236">
        <f t="shared" ref="M274:M277" si="67">+H274+L274</f>
        <v>690</v>
      </c>
      <c r="N274" s="237">
        <f>+'Input Sheet'!$K$871-1</f>
        <v>1.2648945446885498</v>
      </c>
      <c r="O274" s="236">
        <f t="shared" ref="O274:O277" si="68">+M274+(M274*N274)</f>
        <v>1562.7772358350994</v>
      </c>
    </row>
    <row r="275" spans="2:15" ht="25.5" x14ac:dyDescent="0.2">
      <c r="B275" s="433"/>
      <c r="C275" s="424"/>
      <c r="D275" s="228" t="s">
        <v>197</v>
      </c>
      <c r="E275" s="229"/>
      <c r="F275" s="230"/>
      <c r="G275" s="231"/>
      <c r="H275" s="232"/>
      <c r="I275" s="233">
        <v>1544154</v>
      </c>
      <c r="J275" s="229">
        <v>60</v>
      </c>
      <c r="K275" s="234">
        <v>1</v>
      </c>
      <c r="L275" s="235">
        <f t="shared" si="66"/>
        <v>60</v>
      </c>
      <c r="M275" s="236">
        <f t="shared" si="67"/>
        <v>60</v>
      </c>
      <c r="N275" s="237">
        <f>+'Input Sheet'!$K$871-1</f>
        <v>1.2648945446885498</v>
      </c>
      <c r="O275" s="236">
        <f t="shared" si="68"/>
        <v>135.89367268131298</v>
      </c>
    </row>
    <row r="276" spans="2:15" x14ac:dyDescent="0.2">
      <c r="B276" s="433"/>
      <c r="C276" s="424"/>
      <c r="D276" s="228" t="s">
        <v>198</v>
      </c>
      <c r="E276" s="229"/>
      <c r="F276" s="230"/>
      <c r="G276" s="231"/>
      <c r="H276" s="232"/>
      <c r="I276" s="233">
        <v>1010530</v>
      </c>
      <c r="J276" s="229">
        <v>17.5</v>
      </c>
      <c r="K276" s="234">
        <v>3</v>
      </c>
      <c r="L276" s="235">
        <f t="shared" si="66"/>
        <v>52.5</v>
      </c>
      <c r="M276" s="236">
        <f t="shared" si="67"/>
        <v>52.5</v>
      </c>
      <c r="N276" s="237">
        <f>+'Input Sheet'!$K$871-1</f>
        <v>1.2648945446885498</v>
      </c>
      <c r="O276" s="236">
        <f t="shared" si="68"/>
        <v>118.90696359614887</v>
      </c>
    </row>
    <row r="277" spans="2:15" ht="38.25" x14ac:dyDescent="0.2">
      <c r="B277" s="433"/>
      <c r="C277" s="424"/>
      <c r="D277" s="228" t="s">
        <v>199</v>
      </c>
      <c r="E277" s="229"/>
      <c r="F277" s="230"/>
      <c r="G277" s="231"/>
      <c r="H277" s="232"/>
      <c r="I277" s="233"/>
      <c r="J277" s="229" t="s">
        <v>200</v>
      </c>
      <c r="K277" s="234"/>
      <c r="L277" s="235">
        <v>100</v>
      </c>
      <c r="M277" s="236">
        <f t="shared" si="67"/>
        <v>100</v>
      </c>
      <c r="N277" s="237">
        <f>+'Input Sheet'!$K$871-1</f>
        <v>1.2648945446885498</v>
      </c>
      <c r="O277" s="236">
        <f t="shared" si="68"/>
        <v>226.48945446885497</v>
      </c>
    </row>
    <row r="278" spans="2:15" ht="13.5" thickBot="1" x14ac:dyDescent="0.25">
      <c r="B278" s="433"/>
      <c r="C278" s="425"/>
      <c r="D278" s="214"/>
      <c r="E278" s="215"/>
      <c r="F278" s="216"/>
      <c r="G278" s="217"/>
      <c r="H278" s="218">
        <f>SUM(H267:H277)</f>
        <v>1456.3707097093338</v>
      </c>
      <c r="I278" s="219"/>
      <c r="J278" s="215"/>
      <c r="K278" s="220"/>
      <c r="L278" s="221">
        <f>SUM(L267:L277)</f>
        <v>902.5</v>
      </c>
      <c r="M278" s="222">
        <f>SUM(M267:M277)</f>
        <v>2358.8707097093338</v>
      </c>
      <c r="N278" s="222"/>
      <c r="O278" s="222">
        <f>SUM(O267:O277)</f>
        <v>5342.5934020462773</v>
      </c>
    </row>
    <row r="279" spans="2:15" x14ac:dyDescent="0.2">
      <c r="B279" s="433"/>
      <c r="C279" s="223"/>
    </row>
    <row r="280" spans="2:15" x14ac:dyDescent="0.2">
      <c r="B280" s="433"/>
      <c r="C280" s="223"/>
      <c r="E280" s="429" t="s">
        <v>189</v>
      </c>
      <c r="F280" s="430"/>
      <c r="G280" s="430"/>
      <c r="H280" s="431"/>
      <c r="I280" s="439" t="s">
        <v>190</v>
      </c>
      <c r="J280" s="439"/>
      <c r="K280" s="439"/>
      <c r="L280" s="440"/>
    </row>
    <row r="281" spans="2:15" ht="25.5" x14ac:dyDescent="0.2">
      <c r="B281" s="433"/>
      <c r="C281" s="265" t="s">
        <v>166</v>
      </c>
      <c r="D281" s="188" t="s">
        <v>23</v>
      </c>
      <c r="E281" s="189" t="s">
        <v>64</v>
      </c>
      <c r="F281" s="190" t="s">
        <v>167</v>
      </c>
      <c r="G281" s="191" t="s">
        <v>186</v>
      </c>
      <c r="H281" s="192" t="s">
        <v>168</v>
      </c>
      <c r="I281" s="193" t="s">
        <v>188</v>
      </c>
      <c r="J281" s="189" t="s">
        <v>169</v>
      </c>
      <c r="K281" s="194" t="s">
        <v>170</v>
      </c>
      <c r="L281" s="195" t="s">
        <v>171</v>
      </c>
      <c r="M281" s="196" t="s">
        <v>191</v>
      </c>
      <c r="N281" s="196" t="s">
        <v>33</v>
      </c>
      <c r="O281" s="196" t="s">
        <v>192</v>
      </c>
    </row>
    <row r="282" spans="2:15" x14ac:dyDescent="0.2">
      <c r="B282" s="433"/>
      <c r="C282" s="423" t="s">
        <v>97</v>
      </c>
      <c r="D282" s="197" t="s">
        <v>172</v>
      </c>
      <c r="E282" s="198">
        <f>+'Input Sheet'!$H$713</f>
        <v>94.40313295350002</v>
      </c>
      <c r="F282" s="199">
        <v>1</v>
      </c>
      <c r="G282" s="200">
        <v>1</v>
      </c>
      <c r="H282" s="201">
        <f>E282*F282*G282</f>
        <v>94.40313295350002</v>
      </c>
      <c r="I282" s="202"/>
      <c r="J282" s="198"/>
      <c r="K282" s="203"/>
      <c r="L282" s="204"/>
      <c r="M282" s="205">
        <f t="shared" ref="M282:M288" si="69">+H282+L282</f>
        <v>94.40313295350002</v>
      </c>
      <c r="N282" s="206">
        <f>+'Input Sheet'!$K$871-1</f>
        <v>1.2648945446885498</v>
      </c>
      <c r="O282" s="205">
        <f>+M282+(M282*N282)</f>
        <v>213.81314082789004</v>
      </c>
    </row>
    <row r="283" spans="2:15" x14ac:dyDescent="0.2">
      <c r="B283" s="433"/>
      <c r="C283" s="424"/>
      <c r="D283" s="197" t="s">
        <v>173</v>
      </c>
      <c r="E283" s="198">
        <f>+'Input Sheet'!$H$160</f>
        <v>67.071891017894728</v>
      </c>
      <c r="F283" s="199">
        <v>1</v>
      </c>
      <c r="G283" s="200">
        <v>1</v>
      </c>
      <c r="H283" s="201">
        <f t="shared" ref="H283:H288" si="70">E283*F283*G283</f>
        <v>67.071891017894728</v>
      </c>
      <c r="I283" s="202"/>
      <c r="J283" s="198"/>
      <c r="K283" s="203"/>
      <c r="L283" s="204"/>
      <c r="M283" s="205">
        <f t="shared" si="69"/>
        <v>67.071891017894728</v>
      </c>
      <c r="N283" s="206">
        <f>+'Input Sheet'!$K$871-1</f>
        <v>1.2648945446885498</v>
      </c>
      <c r="O283" s="205">
        <f t="shared" ref="O283:O288" si="71">+M283+(M283*N283)</f>
        <v>151.91076006837471</v>
      </c>
    </row>
    <row r="284" spans="2:15" x14ac:dyDescent="0.2">
      <c r="B284" s="433"/>
      <c r="C284" s="424"/>
      <c r="D284" s="197" t="s">
        <v>174</v>
      </c>
      <c r="E284" s="198">
        <f>'Input Sheet'!$H$139</f>
        <v>96.055051300000017</v>
      </c>
      <c r="F284" s="199">
        <v>2.5</v>
      </c>
      <c r="G284" s="200">
        <v>1</v>
      </c>
      <c r="H284" s="201">
        <f t="shared" si="70"/>
        <v>240.13762825000003</v>
      </c>
      <c r="I284" s="202"/>
      <c r="J284" s="198"/>
      <c r="K284" s="203"/>
      <c r="L284" s="204"/>
      <c r="M284" s="205">
        <f t="shared" si="69"/>
        <v>240.13762825000003</v>
      </c>
      <c r="N284" s="206">
        <f>+'Input Sheet'!$K$871-1</f>
        <v>1.2648945446885498</v>
      </c>
      <c r="O284" s="205">
        <f t="shared" si="71"/>
        <v>543.88640419787203</v>
      </c>
    </row>
    <row r="285" spans="2:15" x14ac:dyDescent="0.2">
      <c r="B285" s="433"/>
      <c r="C285" s="424"/>
      <c r="D285" s="197" t="s">
        <v>175</v>
      </c>
      <c r="E285" s="198">
        <f>+'Input Sheet'!$H$691</f>
        <v>62.044591616937581</v>
      </c>
      <c r="F285" s="199">
        <v>8.5</v>
      </c>
      <c r="G285" s="200">
        <v>2</v>
      </c>
      <c r="H285" s="201">
        <f t="shared" si="70"/>
        <v>1054.7580574879389</v>
      </c>
      <c r="I285" s="202"/>
      <c r="J285" s="198"/>
      <c r="K285" s="203"/>
      <c r="L285" s="204"/>
      <c r="M285" s="205">
        <f t="shared" si="69"/>
        <v>1054.7580574879389</v>
      </c>
      <c r="N285" s="206">
        <f>+'Input Sheet'!$K$871-1</f>
        <v>1.2648945446885498</v>
      </c>
      <c r="O285" s="205">
        <f t="shared" si="71"/>
        <v>2388.9157703707247</v>
      </c>
    </row>
    <row r="286" spans="2:15" x14ac:dyDescent="0.2">
      <c r="B286" s="433"/>
      <c r="C286" s="424"/>
      <c r="D286" s="197" t="s">
        <v>176</v>
      </c>
      <c r="E286" s="198">
        <f>'Input Sheet'!$H$805</f>
        <v>100.77806505363637</v>
      </c>
      <c r="F286" s="199">
        <v>0</v>
      </c>
      <c r="G286" s="200">
        <v>1</v>
      </c>
      <c r="H286" s="201">
        <f t="shared" si="70"/>
        <v>0</v>
      </c>
      <c r="I286" s="202"/>
      <c r="J286" s="198"/>
      <c r="K286" s="203"/>
      <c r="L286" s="204"/>
      <c r="M286" s="205">
        <f t="shared" si="69"/>
        <v>0</v>
      </c>
      <c r="N286" s="206">
        <f>+'Input Sheet'!$K$871-1</f>
        <v>1.2648945446885498</v>
      </c>
      <c r="O286" s="205">
        <f t="shared" si="71"/>
        <v>0</v>
      </c>
    </row>
    <row r="287" spans="2:15" x14ac:dyDescent="0.2">
      <c r="B287" s="433"/>
      <c r="C287" s="424"/>
      <c r="D287" s="197" t="s">
        <v>177</v>
      </c>
      <c r="E287" s="198">
        <f>'Input Sheet'!$H$766</f>
        <v>74.368548318235298</v>
      </c>
      <c r="F287" s="199">
        <v>0</v>
      </c>
      <c r="G287" s="200">
        <v>1</v>
      </c>
      <c r="H287" s="201">
        <f t="shared" si="70"/>
        <v>0</v>
      </c>
      <c r="I287" s="202"/>
      <c r="J287" s="198"/>
      <c r="K287" s="203"/>
      <c r="L287" s="204"/>
      <c r="M287" s="205">
        <f t="shared" si="69"/>
        <v>0</v>
      </c>
      <c r="N287" s="206">
        <f>+'Input Sheet'!$K$871-1</f>
        <v>1.2648945446885498</v>
      </c>
      <c r="O287" s="205">
        <f t="shared" si="71"/>
        <v>0</v>
      </c>
    </row>
    <row r="288" spans="2:15" x14ac:dyDescent="0.2">
      <c r="B288" s="433"/>
      <c r="C288" s="424"/>
      <c r="D288" s="197" t="s">
        <v>178</v>
      </c>
      <c r="E288" s="198">
        <f>+'Input Sheet'!$H$792</f>
        <v>71.000038865833318</v>
      </c>
      <c r="F288" s="199">
        <v>0</v>
      </c>
      <c r="G288" s="200">
        <v>1</v>
      </c>
      <c r="H288" s="201">
        <f t="shared" si="70"/>
        <v>0</v>
      </c>
      <c r="I288" s="202"/>
      <c r="J288" s="198"/>
      <c r="K288" s="203"/>
      <c r="L288" s="204"/>
      <c r="M288" s="205">
        <f t="shared" si="69"/>
        <v>0</v>
      </c>
      <c r="N288" s="206">
        <f>+'Input Sheet'!$K$871-1</f>
        <v>1.2648945446885498</v>
      </c>
      <c r="O288" s="205">
        <f t="shared" si="71"/>
        <v>0</v>
      </c>
    </row>
    <row r="289" spans="2:15" ht="25.5" x14ac:dyDescent="0.2">
      <c r="B289" s="433"/>
      <c r="C289" s="424"/>
      <c r="D289" s="228" t="s">
        <v>204</v>
      </c>
      <c r="E289" s="229"/>
      <c r="F289" s="230"/>
      <c r="G289" s="231"/>
      <c r="H289" s="232"/>
      <c r="I289" s="233">
        <v>1544139</v>
      </c>
      <c r="J289" s="229">
        <v>210.5395</v>
      </c>
      <c r="K289" s="234">
        <v>1</v>
      </c>
      <c r="L289" s="235">
        <f t="shared" ref="L289:L295" si="72">+J289*K289</f>
        <v>210.5395</v>
      </c>
      <c r="M289" s="236">
        <f t="shared" ref="M289:M296" si="73">+H289+L289</f>
        <v>210.5395</v>
      </c>
      <c r="N289" s="237">
        <f>+'Input Sheet'!$K$871-1</f>
        <v>1.2648945446885498</v>
      </c>
      <c r="O289" s="236">
        <f t="shared" ref="O289:O296" si="74">+M289+(M289*N289)</f>
        <v>476.84976499145489</v>
      </c>
    </row>
    <row r="290" spans="2:15" ht="25.5" x14ac:dyDescent="0.2">
      <c r="B290" s="433"/>
      <c r="C290" s="424"/>
      <c r="D290" s="228" t="s">
        <v>197</v>
      </c>
      <c r="E290" s="229"/>
      <c r="F290" s="230"/>
      <c r="G290" s="231"/>
      <c r="H290" s="232"/>
      <c r="I290" s="233">
        <v>1544154</v>
      </c>
      <c r="J290" s="229">
        <v>60</v>
      </c>
      <c r="K290" s="234">
        <v>1</v>
      </c>
      <c r="L290" s="235">
        <f t="shared" si="72"/>
        <v>60</v>
      </c>
      <c r="M290" s="236">
        <f t="shared" si="73"/>
        <v>60</v>
      </c>
      <c r="N290" s="237">
        <f>+'Input Sheet'!$K$871-1</f>
        <v>1.2648945446885498</v>
      </c>
      <c r="O290" s="236">
        <f t="shared" si="74"/>
        <v>135.89367268131298</v>
      </c>
    </row>
    <row r="291" spans="2:15" ht="25.5" x14ac:dyDescent="0.2">
      <c r="B291" s="433"/>
      <c r="C291" s="424"/>
      <c r="D291" s="228" t="s">
        <v>205</v>
      </c>
      <c r="E291" s="229"/>
      <c r="F291" s="230"/>
      <c r="G291" s="231"/>
      <c r="H291" s="232"/>
      <c r="I291" s="233" t="s">
        <v>209</v>
      </c>
      <c r="J291" s="229">
        <v>71.749399999999994</v>
      </c>
      <c r="K291" s="234">
        <v>1</v>
      </c>
      <c r="L291" s="235">
        <f t="shared" si="72"/>
        <v>71.749399999999994</v>
      </c>
      <c r="M291" s="236">
        <f t="shared" si="73"/>
        <v>71.749399999999994</v>
      </c>
      <c r="N291" s="237">
        <f>+'Input Sheet'!$K$871-1</f>
        <v>1.2648945446885498</v>
      </c>
      <c r="O291" s="236">
        <f t="shared" si="74"/>
        <v>162.5048246446766</v>
      </c>
    </row>
    <row r="292" spans="2:15" ht="38.25" x14ac:dyDescent="0.2">
      <c r="B292" s="433"/>
      <c r="C292" s="424"/>
      <c r="D292" s="228" t="s">
        <v>206</v>
      </c>
      <c r="E292" s="229"/>
      <c r="F292" s="230"/>
      <c r="G292" s="231"/>
      <c r="H292" s="232"/>
      <c r="I292" s="233">
        <v>1550938</v>
      </c>
      <c r="J292" s="229">
        <v>47.8459</v>
      </c>
      <c r="K292" s="234">
        <v>3</v>
      </c>
      <c r="L292" s="235">
        <f t="shared" si="72"/>
        <v>143.5377</v>
      </c>
      <c r="M292" s="236">
        <f t="shared" si="73"/>
        <v>143.5377</v>
      </c>
      <c r="N292" s="237">
        <f>+'Input Sheet'!$K$871-1</f>
        <v>1.2648945446885498</v>
      </c>
      <c r="O292" s="236">
        <f t="shared" si="74"/>
        <v>325.09775368714168</v>
      </c>
    </row>
    <row r="293" spans="2:15" ht="25.5" x14ac:dyDescent="0.2">
      <c r="B293" s="433"/>
      <c r="C293" s="424"/>
      <c r="D293" s="228" t="s">
        <v>207</v>
      </c>
      <c r="E293" s="229"/>
      <c r="F293" s="230"/>
      <c r="G293" s="231"/>
      <c r="H293" s="232"/>
      <c r="I293" s="233">
        <v>1550110</v>
      </c>
      <c r="J293" s="229">
        <v>24.999600000000001</v>
      </c>
      <c r="K293" s="234">
        <v>3</v>
      </c>
      <c r="L293" s="235">
        <f t="shared" si="72"/>
        <v>74.998800000000003</v>
      </c>
      <c r="M293" s="236">
        <f t="shared" si="73"/>
        <v>74.998800000000003</v>
      </c>
      <c r="N293" s="237">
        <f>+'Input Sheet'!$K$871-1</f>
        <v>1.2648945446885498</v>
      </c>
      <c r="O293" s="236">
        <f t="shared" si="74"/>
        <v>169.86437297818762</v>
      </c>
    </row>
    <row r="294" spans="2:15" x14ac:dyDescent="0.2">
      <c r="B294" s="433"/>
      <c r="C294" s="424"/>
      <c r="D294" s="228" t="s">
        <v>194</v>
      </c>
      <c r="E294" s="229"/>
      <c r="F294" s="230"/>
      <c r="G294" s="231"/>
      <c r="H294" s="232"/>
      <c r="I294" s="233">
        <v>1134220</v>
      </c>
      <c r="J294" s="229">
        <v>10.409000000000001</v>
      </c>
      <c r="K294" s="234">
        <v>3</v>
      </c>
      <c r="L294" s="235">
        <f t="shared" si="72"/>
        <v>31.227000000000004</v>
      </c>
      <c r="M294" s="236">
        <f t="shared" si="73"/>
        <v>31.227000000000004</v>
      </c>
      <c r="N294" s="237">
        <f>+'Input Sheet'!$K$871-1</f>
        <v>1.2648945446885498</v>
      </c>
      <c r="O294" s="236">
        <f t="shared" si="74"/>
        <v>70.725861946989355</v>
      </c>
    </row>
    <row r="295" spans="2:15" x14ac:dyDescent="0.2">
      <c r="B295" s="433"/>
      <c r="C295" s="424"/>
      <c r="D295" s="228" t="s">
        <v>198</v>
      </c>
      <c r="E295" s="229"/>
      <c r="F295" s="230"/>
      <c r="G295" s="231"/>
      <c r="H295" s="232"/>
      <c r="I295" s="233">
        <v>1010530</v>
      </c>
      <c r="J295" s="229">
        <v>17.5</v>
      </c>
      <c r="K295" s="234">
        <v>3</v>
      </c>
      <c r="L295" s="235">
        <f t="shared" si="72"/>
        <v>52.5</v>
      </c>
      <c r="M295" s="236">
        <f t="shared" si="73"/>
        <v>52.5</v>
      </c>
      <c r="N295" s="237">
        <f>+'Input Sheet'!$K$871-1</f>
        <v>1.2648945446885498</v>
      </c>
      <c r="O295" s="236">
        <f t="shared" si="74"/>
        <v>118.90696359614887</v>
      </c>
    </row>
    <row r="296" spans="2:15" ht="102" x14ac:dyDescent="0.2">
      <c r="B296" s="433"/>
      <c r="C296" s="424"/>
      <c r="D296" s="228" t="s">
        <v>208</v>
      </c>
      <c r="E296" s="229"/>
      <c r="F296" s="230"/>
      <c r="G296" s="231"/>
      <c r="H296" s="232"/>
      <c r="I296" s="233"/>
      <c r="J296" s="229" t="s">
        <v>200</v>
      </c>
      <c r="K296" s="234"/>
      <c r="L296" s="235">
        <v>200</v>
      </c>
      <c r="M296" s="236">
        <f t="shared" si="73"/>
        <v>200</v>
      </c>
      <c r="N296" s="237">
        <f>+'Input Sheet'!$K$871-1</f>
        <v>1.2648945446885498</v>
      </c>
      <c r="O296" s="236">
        <f t="shared" si="74"/>
        <v>452.97890893770995</v>
      </c>
    </row>
    <row r="297" spans="2:15" ht="13.5" thickBot="1" x14ac:dyDescent="0.25">
      <c r="B297" s="433"/>
      <c r="C297" s="425"/>
      <c r="D297" s="214"/>
      <c r="E297" s="215"/>
      <c r="F297" s="216"/>
      <c r="G297" s="217"/>
      <c r="H297" s="218">
        <f>SUM(H282:H296)</f>
        <v>1456.3707097093338</v>
      </c>
      <c r="I297" s="219"/>
      <c r="J297" s="215"/>
      <c r="K297" s="220"/>
      <c r="L297" s="221">
        <f>SUM(L282:L296)</f>
        <v>844.55239999999992</v>
      </c>
      <c r="M297" s="222">
        <f>SUM(M282:M296)</f>
        <v>2300.9231097093339</v>
      </c>
      <c r="N297" s="222"/>
      <c r="O297" s="222">
        <f>SUM(O282:O296)</f>
        <v>5211.3481989284837</v>
      </c>
    </row>
    <row r="298" spans="2:15" x14ac:dyDescent="0.2">
      <c r="B298" s="433"/>
      <c r="C298" s="223"/>
    </row>
    <row r="299" spans="2:15" x14ac:dyDescent="0.2">
      <c r="B299" s="433"/>
      <c r="C299" s="223"/>
      <c r="E299" s="429" t="s">
        <v>189</v>
      </c>
      <c r="F299" s="430"/>
      <c r="G299" s="430"/>
      <c r="H299" s="431"/>
      <c r="I299" s="439" t="s">
        <v>190</v>
      </c>
      <c r="J299" s="439"/>
      <c r="K299" s="439"/>
      <c r="L299" s="440"/>
    </row>
    <row r="300" spans="2:15" ht="25.5" x14ac:dyDescent="0.2">
      <c r="B300" s="433"/>
      <c r="C300" s="265" t="s">
        <v>166</v>
      </c>
      <c r="D300" s="188" t="s">
        <v>23</v>
      </c>
      <c r="E300" s="189" t="s">
        <v>64</v>
      </c>
      <c r="F300" s="190" t="s">
        <v>167</v>
      </c>
      <c r="G300" s="191" t="s">
        <v>186</v>
      </c>
      <c r="H300" s="192" t="s">
        <v>168</v>
      </c>
      <c r="I300" s="193" t="s">
        <v>188</v>
      </c>
      <c r="J300" s="189" t="s">
        <v>169</v>
      </c>
      <c r="K300" s="194" t="s">
        <v>170</v>
      </c>
      <c r="L300" s="195" t="s">
        <v>171</v>
      </c>
      <c r="M300" s="196" t="s">
        <v>191</v>
      </c>
      <c r="N300" s="196" t="s">
        <v>33</v>
      </c>
      <c r="O300" s="196" t="s">
        <v>192</v>
      </c>
    </row>
    <row r="301" spans="2:15" x14ac:dyDescent="0.2">
      <c r="B301" s="433"/>
      <c r="C301" s="423" t="s">
        <v>98</v>
      </c>
      <c r="D301" s="197" t="s">
        <v>172</v>
      </c>
      <c r="E301" s="198">
        <f>+'Input Sheet'!$H$713</f>
        <v>94.40313295350002</v>
      </c>
      <c r="F301" s="199">
        <v>1</v>
      </c>
      <c r="G301" s="200">
        <v>1</v>
      </c>
      <c r="H301" s="201">
        <f>E301*F301*G301</f>
        <v>94.40313295350002</v>
      </c>
      <c r="I301" s="202"/>
      <c r="J301" s="198"/>
      <c r="K301" s="203"/>
      <c r="L301" s="204"/>
      <c r="M301" s="205">
        <f t="shared" ref="M301:M307" si="75">+H301+L301</f>
        <v>94.40313295350002</v>
      </c>
      <c r="N301" s="206">
        <f>+'Input Sheet'!$K$871-1</f>
        <v>1.2648945446885498</v>
      </c>
      <c r="O301" s="205">
        <f>+M301+(M301*N301)</f>
        <v>213.81314082789004</v>
      </c>
    </row>
    <row r="302" spans="2:15" x14ac:dyDescent="0.2">
      <c r="B302" s="433"/>
      <c r="C302" s="424"/>
      <c r="D302" s="197" t="s">
        <v>173</v>
      </c>
      <c r="E302" s="198">
        <f>+'Input Sheet'!$H$160</f>
        <v>67.071891017894728</v>
      </c>
      <c r="F302" s="199">
        <v>1</v>
      </c>
      <c r="G302" s="200">
        <v>1</v>
      </c>
      <c r="H302" s="201">
        <f t="shared" ref="H302:H307" si="76">E302*F302*G302</f>
        <v>67.071891017894728</v>
      </c>
      <c r="I302" s="202"/>
      <c r="J302" s="198"/>
      <c r="K302" s="203"/>
      <c r="L302" s="204"/>
      <c r="M302" s="205">
        <f t="shared" si="75"/>
        <v>67.071891017894728</v>
      </c>
      <c r="N302" s="206">
        <f>+'Input Sheet'!$K$871-1</f>
        <v>1.2648945446885498</v>
      </c>
      <c r="O302" s="205">
        <f t="shared" ref="O302:O307" si="77">+M302+(M302*N302)</f>
        <v>151.91076006837471</v>
      </c>
    </row>
    <row r="303" spans="2:15" x14ac:dyDescent="0.2">
      <c r="B303" s="433"/>
      <c r="C303" s="424"/>
      <c r="D303" s="197" t="s">
        <v>174</v>
      </c>
      <c r="E303" s="198">
        <f>'Input Sheet'!$H$139</f>
        <v>96.055051300000017</v>
      </c>
      <c r="F303" s="199">
        <v>2.5</v>
      </c>
      <c r="G303" s="200">
        <v>1</v>
      </c>
      <c r="H303" s="201">
        <f t="shared" si="76"/>
        <v>240.13762825000003</v>
      </c>
      <c r="I303" s="202"/>
      <c r="J303" s="198"/>
      <c r="K303" s="203"/>
      <c r="L303" s="204"/>
      <c r="M303" s="205">
        <f t="shared" si="75"/>
        <v>240.13762825000003</v>
      </c>
      <c r="N303" s="206">
        <f>+'Input Sheet'!$K$871-1</f>
        <v>1.2648945446885498</v>
      </c>
      <c r="O303" s="205">
        <f t="shared" si="77"/>
        <v>543.88640419787203</v>
      </c>
    </row>
    <row r="304" spans="2:15" x14ac:dyDescent="0.2">
      <c r="B304" s="433"/>
      <c r="C304" s="424"/>
      <c r="D304" s="197" t="s">
        <v>175</v>
      </c>
      <c r="E304" s="198">
        <f>+'Input Sheet'!$H$691</f>
        <v>62.044591616937581</v>
      </c>
      <c r="F304" s="199">
        <v>8.5</v>
      </c>
      <c r="G304" s="200">
        <v>2</v>
      </c>
      <c r="H304" s="201">
        <f t="shared" si="76"/>
        <v>1054.7580574879389</v>
      </c>
      <c r="I304" s="202"/>
      <c r="J304" s="198"/>
      <c r="K304" s="203"/>
      <c r="L304" s="204"/>
      <c r="M304" s="205">
        <f t="shared" si="75"/>
        <v>1054.7580574879389</v>
      </c>
      <c r="N304" s="206">
        <f>+'Input Sheet'!$K$871-1</f>
        <v>1.2648945446885498</v>
      </c>
      <c r="O304" s="205">
        <f t="shared" si="77"/>
        <v>2388.9157703707247</v>
      </c>
    </row>
    <row r="305" spans="2:15" x14ac:dyDescent="0.2">
      <c r="B305" s="433"/>
      <c r="C305" s="424"/>
      <c r="D305" s="197" t="s">
        <v>176</v>
      </c>
      <c r="E305" s="198">
        <f>'Input Sheet'!$H$805</f>
        <v>100.77806505363637</v>
      </c>
      <c r="F305" s="199">
        <v>0</v>
      </c>
      <c r="G305" s="200">
        <v>1</v>
      </c>
      <c r="H305" s="201">
        <f t="shared" si="76"/>
        <v>0</v>
      </c>
      <c r="I305" s="202"/>
      <c r="J305" s="198"/>
      <c r="K305" s="203"/>
      <c r="L305" s="204"/>
      <c r="M305" s="205">
        <f t="shared" si="75"/>
        <v>0</v>
      </c>
      <c r="N305" s="206">
        <f>+'Input Sheet'!$K$871-1</f>
        <v>1.2648945446885498</v>
      </c>
      <c r="O305" s="205">
        <f t="shared" si="77"/>
        <v>0</v>
      </c>
    </row>
    <row r="306" spans="2:15" x14ac:dyDescent="0.2">
      <c r="B306" s="433"/>
      <c r="C306" s="424"/>
      <c r="D306" s="197" t="s">
        <v>177</v>
      </c>
      <c r="E306" s="198">
        <f>'Input Sheet'!$H$766</f>
        <v>74.368548318235298</v>
      </c>
      <c r="F306" s="199">
        <v>0</v>
      </c>
      <c r="G306" s="200">
        <v>1</v>
      </c>
      <c r="H306" s="201">
        <f t="shared" si="76"/>
        <v>0</v>
      </c>
      <c r="I306" s="202"/>
      <c r="J306" s="198"/>
      <c r="K306" s="203"/>
      <c r="L306" s="204"/>
      <c r="M306" s="205">
        <f t="shared" si="75"/>
        <v>0</v>
      </c>
      <c r="N306" s="206">
        <f>+'Input Sheet'!$K$871-1</f>
        <v>1.2648945446885498</v>
      </c>
      <c r="O306" s="205">
        <f t="shared" si="77"/>
        <v>0</v>
      </c>
    </row>
    <row r="307" spans="2:15" x14ac:dyDescent="0.2">
      <c r="B307" s="433"/>
      <c r="C307" s="424"/>
      <c r="D307" s="197" t="s">
        <v>178</v>
      </c>
      <c r="E307" s="198">
        <f>+'Input Sheet'!$H$792</f>
        <v>71.000038865833318</v>
      </c>
      <c r="F307" s="199">
        <v>0</v>
      </c>
      <c r="G307" s="200">
        <v>1</v>
      </c>
      <c r="H307" s="201">
        <f t="shared" si="76"/>
        <v>0</v>
      </c>
      <c r="I307" s="202"/>
      <c r="J307" s="198"/>
      <c r="K307" s="203"/>
      <c r="L307" s="204"/>
      <c r="M307" s="205">
        <f t="shared" si="75"/>
        <v>0</v>
      </c>
      <c r="N307" s="206">
        <f>+'Input Sheet'!$K$871-1</f>
        <v>1.2648945446885498</v>
      </c>
      <c r="O307" s="205">
        <f t="shared" si="77"/>
        <v>0</v>
      </c>
    </row>
    <row r="308" spans="2:15" ht="25.5" x14ac:dyDescent="0.2">
      <c r="B308" s="433"/>
      <c r="C308" s="424"/>
      <c r="D308" s="228" t="s">
        <v>210</v>
      </c>
      <c r="E308" s="229"/>
      <c r="F308" s="230"/>
      <c r="G308" s="231"/>
      <c r="H308" s="232"/>
      <c r="I308" s="233">
        <v>1544279</v>
      </c>
      <c r="J308" s="229">
        <v>417</v>
      </c>
      <c r="K308" s="234">
        <v>1</v>
      </c>
      <c r="L308" s="235">
        <f t="shared" ref="L308:L314" si="78">+J308*K308</f>
        <v>417</v>
      </c>
      <c r="M308" s="236">
        <f t="shared" ref="M308:M315" si="79">+H308+L308</f>
        <v>417</v>
      </c>
      <c r="N308" s="237">
        <f>+'Input Sheet'!$K$871-1</f>
        <v>1.2648945446885498</v>
      </c>
      <c r="O308" s="236">
        <f t="shared" ref="O308:O315" si="80">+M308+(M308*N308)</f>
        <v>944.46102513512528</v>
      </c>
    </row>
    <row r="309" spans="2:15" ht="25.5" x14ac:dyDescent="0.2">
      <c r="B309" s="433"/>
      <c r="C309" s="424"/>
      <c r="D309" s="228" t="s">
        <v>197</v>
      </c>
      <c r="E309" s="229"/>
      <c r="F309" s="230"/>
      <c r="G309" s="231"/>
      <c r="H309" s="232"/>
      <c r="I309" s="233">
        <v>1544154</v>
      </c>
      <c r="J309" s="229">
        <v>60</v>
      </c>
      <c r="K309" s="234">
        <v>1</v>
      </c>
      <c r="L309" s="235">
        <f t="shared" si="78"/>
        <v>60</v>
      </c>
      <c r="M309" s="236">
        <f t="shared" si="79"/>
        <v>60</v>
      </c>
      <c r="N309" s="237">
        <f>+'Input Sheet'!$K$871-1</f>
        <v>1.2648945446885498</v>
      </c>
      <c r="O309" s="236">
        <f t="shared" si="80"/>
        <v>135.89367268131298</v>
      </c>
    </row>
    <row r="310" spans="2:15" ht="25.5" x14ac:dyDescent="0.2">
      <c r="B310" s="433"/>
      <c r="C310" s="424"/>
      <c r="D310" s="228" t="s">
        <v>205</v>
      </c>
      <c r="E310" s="229"/>
      <c r="F310" s="230"/>
      <c r="G310" s="231"/>
      <c r="H310" s="232"/>
      <c r="I310" s="233" t="s">
        <v>209</v>
      </c>
      <c r="J310" s="229">
        <v>71.749399999999994</v>
      </c>
      <c r="K310" s="234">
        <v>1</v>
      </c>
      <c r="L310" s="235">
        <f t="shared" si="78"/>
        <v>71.749399999999994</v>
      </c>
      <c r="M310" s="236">
        <f t="shared" si="79"/>
        <v>71.749399999999994</v>
      </c>
      <c r="N310" s="237">
        <f>+'Input Sheet'!$K$871-1</f>
        <v>1.2648945446885498</v>
      </c>
      <c r="O310" s="236">
        <f t="shared" si="80"/>
        <v>162.5048246446766</v>
      </c>
    </row>
    <row r="311" spans="2:15" ht="38.25" x14ac:dyDescent="0.2">
      <c r="B311" s="433"/>
      <c r="C311" s="424"/>
      <c r="D311" s="228" t="s">
        <v>206</v>
      </c>
      <c r="E311" s="229"/>
      <c r="F311" s="230"/>
      <c r="G311" s="231"/>
      <c r="H311" s="232"/>
      <c r="I311" s="233">
        <v>1551175</v>
      </c>
      <c r="J311" s="229">
        <v>77.039699999999996</v>
      </c>
      <c r="K311" s="234">
        <v>3</v>
      </c>
      <c r="L311" s="235">
        <f t="shared" si="78"/>
        <v>231.1191</v>
      </c>
      <c r="M311" s="236">
        <f t="shared" si="79"/>
        <v>231.1191</v>
      </c>
      <c r="N311" s="237">
        <f>+'Input Sheet'!$K$871-1</f>
        <v>1.2648945446885498</v>
      </c>
      <c r="O311" s="236">
        <f t="shared" si="80"/>
        <v>523.46038876332739</v>
      </c>
    </row>
    <row r="312" spans="2:15" ht="25.5" x14ac:dyDescent="0.2">
      <c r="B312" s="433"/>
      <c r="C312" s="424"/>
      <c r="D312" s="228" t="s">
        <v>207</v>
      </c>
      <c r="E312" s="229"/>
      <c r="F312" s="230"/>
      <c r="G312" s="231"/>
      <c r="H312" s="232"/>
      <c r="I312" s="233">
        <v>1550110</v>
      </c>
      <c r="J312" s="229">
        <v>24.999600000000001</v>
      </c>
      <c r="K312" s="234">
        <v>3</v>
      </c>
      <c r="L312" s="235">
        <f t="shared" si="78"/>
        <v>74.998800000000003</v>
      </c>
      <c r="M312" s="236">
        <f t="shared" si="79"/>
        <v>74.998800000000003</v>
      </c>
      <c r="N312" s="237">
        <f>+'Input Sheet'!$K$871-1</f>
        <v>1.2648945446885498</v>
      </c>
      <c r="O312" s="236">
        <f t="shared" si="80"/>
        <v>169.86437297818762</v>
      </c>
    </row>
    <row r="313" spans="2:15" x14ac:dyDescent="0.2">
      <c r="B313" s="433"/>
      <c r="C313" s="424"/>
      <c r="D313" s="228" t="s">
        <v>194</v>
      </c>
      <c r="E313" s="229"/>
      <c r="F313" s="230"/>
      <c r="G313" s="231"/>
      <c r="H313" s="232"/>
      <c r="I313" s="233">
        <v>1134220</v>
      </c>
      <c r="J313" s="229">
        <v>10.409000000000001</v>
      </c>
      <c r="K313" s="234">
        <v>3</v>
      </c>
      <c r="L313" s="235">
        <f t="shared" si="78"/>
        <v>31.227000000000004</v>
      </c>
      <c r="M313" s="236">
        <f t="shared" si="79"/>
        <v>31.227000000000004</v>
      </c>
      <c r="N313" s="237">
        <f>+'Input Sheet'!$K$871-1</f>
        <v>1.2648945446885498</v>
      </c>
      <c r="O313" s="236">
        <f t="shared" si="80"/>
        <v>70.725861946989355</v>
      </c>
    </row>
    <row r="314" spans="2:15" x14ac:dyDescent="0.2">
      <c r="B314" s="433"/>
      <c r="C314" s="424"/>
      <c r="D314" s="228" t="s">
        <v>198</v>
      </c>
      <c r="E314" s="229"/>
      <c r="F314" s="230"/>
      <c r="G314" s="231"/>
      <c r="H314" s="232"/>
      <c r="I314" s="233">
        <v>1010530</v>
      </c>
      <c r="J314" s="229">
        <v>17.5</v>
      </c>
      <c r="K314" s="234">
        <v>3</v>
      </c>
      <c r="L314" s="235">
        <f t="shared" si="78"/>
        <v>52.5</v>
      </c>
      <c r="M314" s="236">
        <f t="shared" si="79"/>
        <v>52.5</v>
      </c>
      <c r="N314" s="237">
        <f>+'Input Sheet'!$K$871-1</f>
        <v>1.2648945446885498</v>
      </c>
      <c r="O314" s="236">
        <f t="shared" si="80"/>
        <v>118.90696359614887</v>
      </c>
    </row>
    <row r="315" spans="2:15" ht="102" x14ac:dyDescent="0.2">
      <c r="B315" s="433"/>
      <c r="C315" s="424"/>
      <c r="D315" s="228" t="s">
        <v>211</v>
      </c>
      <c r="E315" s="229"/>
      <c r="F315" s="230"/>
      <c r="G315" s="231"/>
      <c r="H315" s="232"/>
      <c r="I315" s="233"/>
      <c r="J315" s="229" t="s">
        <v>200</v>
      </c>
      <c r="K315" s="234"/>
      <c r="L315" s="235">
        <v>200</v>
      </c>
      <c r="M315" s="236">
        <f t="shared" si="79"/>
        <v>200</v>
      </c>
      <c r="N315" s="237">
        <f>+'Input Sheet'!$K$871-1</f>
        <v>1.2648945446885498</v>
      </c>
      <c r="O315" s="236">
        <f t="shared" si="80"/>
        <v>452.97890893770995</v>
      </c>
    </row>
    <row r="316" spans="2:15" ht="13.5" thickBot="1" x14ac:dyDescent="0.25">
      <c r="B316" s="433"/>
      <c r="C316" s="425"/>
      <c r="D316" s="214"/>
      <c r="E316" s="215"/>
      <c r="F316" s="216"/>
      <c r="G316" s="217"/>
      <c r="H316" s="218">
        <f>SUM(H301:H315)</f>
        <v>1456.3707097093338</v>
      </c>
      <c r="I316" s="219"/>
      <c r="J316" s="215"/>
      <c r="K316" s="220"/>
      <c r="L316" s="221">
        <f>SUM(L301:L315)</f>
        <v>1138.5943</v>
      </c>
      <c r="M316" s="222">
        <f>SUM(M301:M315)</f>
        <v>2594.9650097093336</v>
      </c>
      <c r="N316" s="222"/>
      <c r="O316" s="222">
        <f>SUM(O301:O315)</f>
        <v>5877.3220941483396</v>
      </c>
    </row>
    <row r="317" spans="2:15" x14ac:dyDescent="0.2">
      <c r="B317" s="433"/>
      <c r="C317" s="223"/>
    </row>
    <row r="318" spans="2:15" x14ac:dyDescent="0.2">
      <c r="B318" s="433"/>
      <c r="C318" s="223"/>
      <c r="E318" s="429" t="s">
        <v>189</v>
      </c>
      <c r="F318" s="430"/>
      <c r="G318" s="430"/>
      <c r="H318" s="431"/>
      <c r="I318" s="439" t="s">
        <v>190</v>
      </c>
      <c r="J318" s="439"/>
      <c r="K318" s="439"/>
      <c r="L318" s="440"/>
    </row>
    <row r="319" spans="2:15" ht="25.5" x14ac:dyDescent="0.2">
      <c r="B319" s="433"/>
      <c r="C319" s="265" t="s">
        <v>166</v>
      </c>
      <c r="D319" s="188" t="s">
        <v>23</v>
      </c>
      <c r="E319" s="189" t="s">
        <v>64</v>
      </c>
      <c r="F319" s="190" t="s">
        <v>167</v>
      </c>
      <c r="G319" s="191" t="s">
        <v>186</v>
      </c>
      <c r="H319" s="192" t="s">
        <v>168</v>
      </c>
      <c r="I319" s="193" t="s">
        <v>188</v>
      </c>
      <c r="J319" s="189" t="s">
        <v>169</v>
      </c>
      <c r="K319" s="194" t="s">
        <v>170</v>
      </c>
      <c r="L319" s="195" t="s">
        <v>171</v>
      </c>
      <c r="M319" s="196" t="s">
        <v>191</v>
      </c>
      <c r="N319" s="196" t="s">
        <v>33</v>
      </c>
      <c r="O319" s="196" t="s">
        <v>192</v>
      </c>
    </row>
    <row r="320" spans="2:15" x14ac:dyDescent="0.2">
      <c r="B320" s="433"/>
      <c r="C320" s="423" t="s">
        <v>99</v>
      </c>
      <c r="D320" s="197" t="s">
        <v>172</v>
      </c>
      <c r="E320" s="198">
        <f>+'Input Sheet'!$H$713</f>
        <v>94.40313295350002</v>
      </c>
      <c r="F320" s="199">
        <v>1</v>
      </c>
      <c r="G320" s="200">
        <v>1</v>
      </c>
      <c r="H320" s="201">
        <f>E320*F320*G320</f>
        <v>94.40313295350002</v>
      </c>
      <c r="I320" s="202"/>
      <c r="J320" s="198"/>
      <c r="K320" s="203"/>
      <c r="L320" s="204"/>
      <c r="M320" s="205">
        <f t="shared" ref="M320:M328" si="81">+H320+L320</f>
        <v>94.40313295350002</v>
      </c>
      <c r="N320" s="206">
        <f>+'Input Sheet'!$K$871-1</f>
        <v>1.2648945446885498</v>
      </c>
      <c r="O320" s="205">
        <f>+M320+(M320*N320)</f>
        <v>213.81314082789004</v>
      </c>
    </row>
    <row r="321" spans="2:15" x14ac:dyDescent="0.2">
      <c r="B321" s="433"/>
      <c r="C321" s="424"/>
      <c r="D321" s="197" t="s">
        <v>173</v>
      </c>
      <c r="E321" s="198">
        <f>+'Input Sheet'!$H$160</f>
        <v>67.071891017894728</v>
      </c>
      <c r="F321" s="199">
        <v>1</v>
      </c>
      <c r="G321" s="200">
        <v>1</v>
      </c>
      <c r="H321" s="201">
        <f t="shared" ref="H321:H326" si="82">E321*F321*G321</f>
        <v>67.071891017894728</v>
      </c>
      <c r="I321" s="202"/>
      <c r="J321" s="198"/>
      <c r="K321" s="203"/>
      <c r="L321" s="204"/>
      <c r="M321" s="205">
        <f t="shared" si="81"/>
        <v>67.071891017894728</v>
      </c>
      <c r="N321" s="206">
        <f>+'Input Sheet'!$K$871-1</f>
        <v>1.2648945446885498</v>
      </c>
      <c r="O321" s="205">
        <f t="shared" ref="O321:O328" si="83">+M321+(M321*N321)</f>
        <v>151.91076006837471</v>
      </c>
    </row>
    <row r="322" spans="2:15" x14ac:dyDescent="0.2">
      <c r="B322" s="433"/>
      <c r="C322" s="424"/>
      <c r="D322" s="197" t="s">
        <v>174</v>
      </c>
      <c r="E322" s="198">
        <f>'Input Sheet'!$H$139</f>
        <v>96.055051300000017</v>
      </c>
      <c r="F322" s="199">
        <v>2.5</v>
      </c>
      <c r="G322" s="200">
        <v>1</v>
      </c>
      <c r="H322" s="201">
        <f t="shared" si="82"/>
        <v>240.13762825000003</v>
      </c>
      <c r="I322" s="202"/>
      <c r="J322" s="198"/>
      <c r="K322" s="203"/>
      <c r="L322" s="204"/>
      <c r="M322" s="205">
        <f t="shared" si="81"/>
        <v>240.13762825000003</v>
      </c>
      <c r="N322" s="206">
        <f>+'Input Sheet'!$K$871-1</f>
        <v>1.2648945446885498</v>
      </c>
      <c r="O322" s="205">
        <f t="shared" si="83"/>
        <v>543.88640419787203</v>
      </c>
    </row>
    <row r="323" spans="2:15" x14ac:dyDescent="0.2">
      <c r="B323" s="433"/>
      <c r="C323" s="424"/>
      <c r="D323" s="197" t="s">
        <v>175</v>
      </c>
      <c r="E323" s="198">
        <f>+'Input Sheet'!$H$691</f>
        <v>62.044591616937581</v>
      </c>
      <c r="F323" s="199">
        <v>8.5</v>
      </c>
      <c r="G323" s="200">
        <v>2</v>
      </c>
      <c r="H323" s="201">
        <f t="shared" si="82"/>
        <v>1054.7580574879389</v>
      </c>
      <c r="I323" s="202"/>
      <c r="J323" s="198"/>
      <c r="K323" s="203"/>
      <c r="L323" s="204"/>
      <c r="M323" s="205">
        <f t="shared" si="81"/>
        <v>1054.7580574879389</v>
      </c>
      <c r="N323" s="206">
        <f>+'Input Sheet'!$K$871-1</f>
        <v>1.2648945446885498</v>
      </c>
      <c r="O323" s="205">
        <f t="shared" si="83"/>
        <v>2388.9157703707247</v>
      </c>
    </row>
    <row r="324" spans="2:15" x14ac:dyDescent="0.2">
      <c r="B324" s="433"/>
      <c r="C324" s="424"/>
      <c r="D324" s="197" t="s">
        <v>176</v>
      </c>
      <c r="E324" s="198">
        <f>'Input Sheet'!$H$805</f>
        <v>100.77806505363637</v>
      </c>
      <c r="F324" s="199">
        <v>0</v>
      </c>
      <c r="G324" s="200">
        <v>1</v>
      </c>
      <c r="H324" s="201">
        <f t="shared" si="82"/>
        <v>0</v>
      </c>
      <c r="I324" s="202"/>
      <c r="J324" s="198"/>
      <c r="K324" s="203"/>
      <c r="L324" s="204"/>
      <c r="M324" s="205">
        <f t="shared" si="81"/>
        <v>0</v>
      </c>
      <c r="N324" s="206">
        <f>+'Input Sheet'!$K$871-1</f>
        <v>1.2648945446885498</v>
      </c>
      <c r="O324" s="205">
        <f t="shared" si="83"/>
        <v>0</v>
      </c>
    </row>
    <row r="325" spans="2:15" x14ac:dyDescent="0.2">
      <c r="B325" s="433"/>
      <c r="C325" s="424"/>
      <c r="D325" s="197" t="s">
        <v>177</v>
      </c>
      <c r="E325" s="198">
        <f>'Input Sheet'!$H$766</f>
        <v>74.368548318235298</v>
      </c>
      <c r="F325" s="199">
        <v>0</v>
      </c>
      <c r="G325" s="200">
        <v>1</v>
      </c>
      <c r="H325" s="201">
        <f t="shared" si="82"/>
        <v>0</v>
      </c>
      <c r="I325" s="202"/>
      <c r="J325" s="198"/>
      <c r="K325" s="203"/>
      <c r="L325" s="204"/>
      <c r="M325" s="205">
        <f t="shared" si="81"/>
        <v>0</v>
      </c>
      <c r="N325" s="206">
        <f>+'Input Sheet'!$K$871-1</f>
        <v>1.2648945446885498</v>
      </c>
      <c r="O325" s="205">
        <f t="shared" si="83"/>
        <v>0</v>
      </c>
    </row>
    <row r="326" spans="2:15" x14ac:dyDescent="0.2">
      <c r="B326" s="433"/>
      <c r="C326" s="424"/>
      <c r="D326" s="197" t="s">
        <v>178</v>
      </c>
      <c r="E326" s="198">
        <f>+'Input Sheet'!$H$792</f>
        <v>71.000038865833318</v>
      </c>
      <c r="F326" s="199">
        <v>0</v>
      </c>
      <c r="G326" s="200">
        <v>1</v>
      </c>
      <c r="H326" s="201">
        <f t="shared" si="82"/>
        <v>0</v>
      </c>
      <c r="I326" s="202"/>
      <c r="J326" s="198"/>
      <c r="K326" s="203"/>
      <c r="L326" s="204"/>
      <c r="M326" s="205">
        <f t="shared" si="81"/>
        <v>0</v>
      </c>
      <c r="N326" s="206">
        <f>+'Input Sheet'!$K$871-1</f>
        <v>1.2648945446885498</v>
      </c>
      <c r="O326" s="205">
        <f t="shared" si="83"/>
        <v>0</v>
      </c>
    </row>
    <row r="327" spans="2:15" ht="25.5" x14ac:dyDescent="0.2">
      <c r="B327" s="433"/>
      <c r="C327" s="424"/>
      <c r="D327" s="228" t="s">
        <v>212</v>
      </c>
      <c r="E327" s="229"/>
      <c r="F327" s="230"/>
      <c r="G327" s="231"/>
      <c r="H327" s="232"/>
      <c r="I327" s="233">
        <v>1546019</v>
      </c>
      <c r="J327" s="229">
        <v>383.70979999999997</v>
      </c>
      <c r="K327" s="234">
        <v>1</v>
      </c>
      <c r="L327" s="235">
        <f>+J327*K327</f>
        <v>383.70979999999997</v>
      </c>
      <c r="M327" s="236">
        <f t="shared" si="81"/>
        <v>383.70979999999997</v>
      </c>
      <c r="N327" s="237">
        <f>+'Input Sheet'!$K$871-1</f>
        <v>1.2648945446885498</v>
      </c>
      <c r="O327" s="236">
        <f t="shared" ref="O327" si="84">+M327+(M327*N327)</f>
        <v>869.06223276353444</v>
      </c>
    </row>
    <row r="328" spans="2:15" x14ac:dyDescent="0.2">
      <c r="B328" s="433"/>
      <c r="C328" s="424"/>
      <c r="D328" s="238" t="s">
        <v>213</v>
      </c>
      <c r="E328" s="239"/>
      <c r="F328" s="240"/>
      <c r="G328" s="241"/>
      <c r="H328" s="242"/>
      <c r="I328" s="243" t="s">
        <v>214</v>
      </c>
      <c r="J328" s="239">
        <v>15.5</v>
      </c>
      <c r="K328" s="244">
        <v>3</v>
      </c>
      <c r="L328" s="235">
        <f>+J328*K328</f>
        <v>46.5</v>
      </c>
      <c r="M328" s="236">
        <f t="shared" si="81"/>
        <v>46.5</v>
      </c>
      <c r="N328" s="237">
        <f>+'Input Sheet'!$K$871-1</f>
        <v>1.2648945446885498</v>
      </c>
      <c r="O328" s="236">
        <f t="shared" si="83"/>
        <v>105.31759632801757</v>
      </c>
    </row>
    <row r="329" spans="2:15" ht="13.5" thickBot="1" x14ac:dyDescent="0.25">
      <c r="B329" s="433"/>
      <c r="C329" s="425"/>
      <c r="D329" s="214"/>
      <c r="E329" s="215"/>
      <c r="F329" s="216"/>
      <c r="G329" s="217"/>
      <c r="H329" s="218">
        <f>SUM(H320:H328)</f>
        <v>1456.3707097093338</v>
      </c>
      <c r="I329" s="219"/>
      <c r="J329" s="215"/>
      <c r="K329" s="220"/>
      <c r="L329" s="221">
        <f>SUM(L320:L328)</f>
        <v>430.20979999999997</v>
      </c>
      <c r="M329" s="222">
        <f>SUM(M320:M328)</f>
        <v>1886.5805097093339</v>
      </c>
      <c r="N329" s="222"/>
      <c r="O329" s="222">
        <f>SUM(O320:O328)</f>
        <v>4272.9059045564136</v>
      </c>
    </row>
    <row r="330" spans="2:15" x14ac:dyDescent="0.2">
      <c r="B330" s="433"/>
      <c r="C330" s="223"/>
    </row>
    <row r="331" spans="2:15" x14ac:dyDescent="0.2">
      <c r="B331" s="433"/>
      <c r="C331" s="223"/>
      <c r="E331" s="429" t="s">
        <v>189</v>
      </c>
      <c r="F331" s="430"/>
      <c r="G331" s="430"/>
      <c r="H331" s="431"/>
      <c r="I331" s="439" t="s">
        <v>190</v>
      </c>
      <c r="J331" s="439"/>
      <c r="K331" s="439"/>
      <c r="L331" s="440"/>
    </row>
    <row r="332" spans="2:15" ht="25.5" x14ac:dyDescent="0.2">
      <c r="B332" s="433"/>
      <c r="C332" s="265" t="s">
        <v>166</v>
      </c>
      <c r="D332" s="188" t="s">
        <v>23</v>
      </c>
      <c r="E332" s="189" t="s">
        <v>64</v>
      </c>
      <c r="F332" s="190" t="s">
        <v>167</v>
      </c>
      <c r="G332" s="191" t="s">
        <v>186</v>
      </c>
      <c r="H332" s="192" t="s">
        <v>168</v>
      </c>
      <c r="I332" s="193" t="s">
        <v>188</v>
      </c>
      <c r="J332" s="189" t="s">
        <v>169</v>
      </c>
      <c r="K332" s="194" t="s">
        <v>170</v>
      </c>
      <c r="L332" s="195" t="s">
        <v>171</v>
      </c>
      <c r="M332" s="196" t="s">
        <v>191</v>
      </c>
      <c r="N332" s="196" t="s">
        <v>33</v>
      </c>
      <c r="O332" s="196" t="s">
        <v>192</v>
      </c>
    </row>
    <row r="333" spans="2:15" x14ac:dyDescent="0.2">
      <c r="B333" s="433"/>
      <c r="C333" s="423" t="s">
        <v>100</v>
      </c>
      <c r="D333" s="197" t="s">
        <v>172</v>
      </c>
      <c r="E333" s="198">
        <f>+'Input Sheet'!$H$713</f>
        <v>94.40313295350002</v>
      </c>
      <c r="F333" s="199">
        <v>1</v>
      </c>
      <c r="G333" s="200">
        <v>1</v>
      </c>
      <c r="H333" s="201">
        <f>E333*F333*G333</f>
        <v>94.40313295350002</v>
      </c>
      <c r="I333" s="202"/>
      <c r="J333" s="198"/>
      <c r="K333" s="203"/>
      <c r="L333" s="204"/>
      <c r="M333" s="205">
        <f t="shared" ref="M333:M339" si="85">+H333+L333</f>
        <v>94.40313295350002</v>
      </c>
      <c r="N333" s="206">
        <f>+'Input Sheet'!$K$871-1</f>
        <v>1.2648945446885498</v>
      </c>
      <c r="O333" s="205">
        <f>+M333+(M333*N333)</f>
        <v>213.81314082789004</v>
      </c>
    </row>
    <row r="334" spans="2:15" x14ac:dyDescent="0.2">
      <c r="B334" s="433"/>
      <c r="C334" s="424"/>
      <c r="D334" s="197" t="s">
        <v>173</v>
      </c>
      <c r="E334" s="198">
        <f>+'Input Sheet'!$H$160</f>
        <v>67.071891017894728</v>
      </c>
      <c r="F334" s="199">
        <v>1</v>
      </c>
      <c r="G334" s="200">
        <v>1</v>
      </c>
      <c r="H334" s="201">
        <f t="shared" ref="H334:H339" si="86">E334*F334*G334</f>
        <v>67.071891017894728</v>
      </c>
      <c r="I334" s="202"/>
      <c r="J334" s="198"/>
      <c r="K334" s="203"/>
      <c r="L334" s="204"/>
      <c r="M334" s="205">
        <f t="shared" si="85"/>
        <v>67.071891017894728</v>
      </c>
      <c r="N334" s="206">
        <f>+'Input Sheet'!$K$871-1</f>
        <v>1.2648945446885498</v>
      </c>
      <c r="O334" s="205">
        <f t="shared" ref="O334:O339" si="87">+M334+(M334*N334)</f>
        <v>151.91076006837471</v>
      </c>
    </row>
    <row r="335" spans="2:15" x14ac:dyDescent="0.2">
      <c r="B335" s="433"/>
      <c r="C335" s="424"/>
      <c r="D335" s="197" t="s">
        <v>174</v>
      </c>
      <c r="E335" s="198">
        <f>'Input Sheet'!$H$139</f>
        <v>96.055051300000017</v>
      </c>
      <c r="F335" s="199">
        <v>2.5</v>
      </c>
      <c r="G335" s="200">
        <v>1</v>
      </c>
      <c r="H335" s="201">
        <f t="shared" si="86"/>
        <v>240.13762825000003</v>
      </c>
      <c r="I335" s="202"/>
      <c r="J335" s="198"/>
      <c r="K335" s="203"/>
      <c r="L335" s="204"/>
      <c r="M335" s="205">
        <f t="shared" si="85"/>
        <v>240.13762825000003</v>
      </c>
      <c r="N335" s="206">
        <f>+'Input Sheet'!$K$871-1</f>
        <v>1.2648945446885498</v>
      </c>
      <c r="O335" s="205">
        <f t="shared" si="87"/>
        <v>543.88640419787203</v>
      </c>
    </row>
    <row r="336" spans="2:15" x14ac:dyDescent="0.2">
      <c r="B336" s="433"/>
      <c r="C336" s="424"/>
      <c r="D336" s="197" t="s">
        <v>175</v>
      </c>
      <c r="E336" s="198">
        <f>+'Input Sheet'!$H$691</f>
        <v>62.044591616937581</v>
      </c>
      <c r="F336" s="199">
        <v>8.5</v>
      </c>
      <c r="G336" s="200">
        <v>2</v>
      </c>
      <c r="H336" s="201">
        <f t="shared" si="86"/>
        <v>1054.7580574879389</v>
      </c>
      <c r="I336" s="202"/>
      <c r="J336" s="198"/>
      <c r="K336" s="203"/>
      <c r="L336" s="204"/>
      <c r="M336" s="205">
        <f t="shared" si="85"/>
        <v>1054.7580574879389</v>
      </c>
      <c r="N336" s="206">
        <f>+'Input Sheet'!$K$871-1</f>
        <v>1.2648945446885498</v>
      </c>
      <c r="O336" s="205">
        <f t="shared" si="87"/>
        <v>2388.9157703707247</v>
      </c>
    </row>
    <row r="337" spans="2:15" x14ac:dyDescent="0.2">
      <c r="B337" s="433"/>
      <c r="C337" s="424"/>
      <c r="D337" s="197" t="s">
        <v>176</v>
      </c>
      <c r="E337" s="198">
        <f>'Input Sheet'!$H$805</f>
        <v>100.77806505363637</v>
      </c>
      <c r="F337" s="199">
        <v>0</v>
      </c>
      <c r="G337" s="200">
        <v>1</v>
      </c>
      <c r="H337" s="201">
        <f t="shared" si="86"/>
        <v>0</v>
      </c>
      <c r="I337" s="202"/>
      <c r="J337" s="198"/>
      <c r="K337" s="203"/>
      <c r="L337" s="204"/>
      <c r="M337" s="205">
        <f t="shared" si="85"/>
        <v>0</v>
      </c>
      <c r="N337" s="206">
        <f>+'Input Sheet'!$K$871-1</f>
        <v>1.2648945446885498</v>
      </c>
      <c r="O337" s="205">
        <f t="shared" si="87"/>
        <v>0</v>
      </c>
    </row>
    <row r="338" spans="2:15" x14ac:dyDescent="0.2">
      <c r="B338" s="433"/>
      <c r="C338" s="424"/>
      <c r="D338" s="197" t="s">
        <v>177</v>
      </c>
      <c r="E338" s="198">
        <f>'Input Sheet'!$H$766</f>
        <v>74.368548318235298</v>
      </c>
      <c r="F338" s="199">
        <v>0</v>
      </c>
      <c r="G338" s="200">
        <v>1</v>
      </c>
      <c r="H338" s="201">
        <f t="shared" si="86"/>
        <v>0</v>
      </c>
      <c r="I338" s="202"/>
      <c r="J338" s="198"/>
      <c r="K338" s="203"/>
      <c r="L338" s="204"/>
      <c r="M338" s="205">
        <f t="shared" si="85"/>
        <v>0</v>
      </c>
      <c r="N338" s="206">
        <f>+'Input Sheet'!$K$871-1</f>
        <v>1.2648945446885498</v>
      </c>
      <c r="O338" s="205">
        <f t="shared" si="87"/>
        <v>0</v>
      </c>
    </row>
    <row r="339" spans="2:15" x14ac:dyDescent="0.2">
      <c r="B339" s="433"/>
      <c r="C339" s="424"/>
      <c r="D339" s="197" t="s">
        <v>178</v>
      </c>
      <c r="E339" s="198">
        <f>+'Input Sheet'!$H$792</f>
        <v>71.000038865833318</v>
      </c>
      <c r="F339" s="199">
        <v>0</v>
      </c>
      <c r="G339" s="200">
        <v>1</v>
      </c>
      <c r="H339" s="201">
        <f t="shared" si="86"/>
        <v>0</v>
      </c>
      <c r="I339" s="202"/>
      <c r="J339" s="198"/>
      <c r="K339" s="203"/>
      <c r="L339" s="204"/>
      <c r="M339" s="205">
        <f t="shared" si="85"/>
        <v>0</v>
      </c>
      <c r="N339" s="206">
        <f>+'Input Sheet'!$K$871-1</f>
        <v>1.2648945446885498</v>
      </c>
      <c r="O339" s="205">
        <f t="shared" si="87"/>
        <v>0</v>
      </c>
    </row>
    <row r="340" spans="2:15" ht="25.5" x14ac:dyDescent="0.2">
      <c r="B340" s="433"/>
      <c r="C340" s="424"/>
      <c r="D340" s="228" t="s">
        <v>215</v>
      </c>
      <c r="E340" s="229"/>
      <c r="F340" s="230"/>
      <c r="G340" s="231"/>
      <c r="H340" s="232"/>
      <c r="I340" s="233" t="s">
        <v>216</v>
      </c>
      <c r="J340" s="229">
        <v>473.45</v>
      </c>
      <c r="K340" s="234">
        <v>1</v>
      </c>
      <c r="L340" s="235">
        <f>+J340*K340</f>
        <v>473.45</v>
      </c>
      <c r="M340" s="236">
        <f t="shared" ref="M340:M341" si="88">+H340+L340</f>
        <v>473.45</v>
      </c>
      <c r="N340" s="237">
        <f>+'Input Sheet'!$K$871-1</f>
        <v>1.2648945446885498</v>
      </c>
      <c r="O340" s="236">
        <f t="shared" ref="O340:O341" si="89">+M340+(M340*N340)</f>
        <v>1072.3143221827938</v>
      </c>
    </row>
    <row r="341" spans="2:15" x14ac:dyDescent="0.2">
      <c r="B341" s="433"/>
      <c r="C341" s="424"/>
      <c r="D341" s="228" t="s">
        <v>213</v>
      </c>
      <c r="E341" s="229"/>
      <c r="F341" s="230"/>
      <c r="G341" s="231"/>
      <c r="H341" s="232"/>
      <c r="I341" s="233" t="s">
        <v>214</v>
      </c>
      <c r="J341" s="229">
        <v>15.5</v>
      </c>
      <c r="K341" s="234">
        <v>3</v>
      </c>
      <c r="L341" s="235">
        <f t="shared" ref="L341" si="90">+J341*K341</f>
        <v>46.5</v>
      </c>
      <c r="M341" s="236">
        <f t="shared" si="88"/>
        <v>46.5</v>
      </c>
      <c r="N341" s="237">
        <f>+'Input Sheet'!$K$871-1</f>
        <v>1.2648945446885498</v>
      </c>
      <c r="O341" s="236">
        <f t="shared" si="89"/>
        <v>105.31759632801757</v>
      </c>
    </row>
    <row r="342" spans="2:15" ht="13.5" thickBot="1" x14ac:dyDescent="0.25">
      <c r="B342" s="434"/>
      <c r="C342" s="425"/>
      <c r="D342" s="214"/>
      <c r="E342" s="215"/>
      <c r="F342" s="216"/>
      <c r="G342" s="217"/>
      <c r="H342" s="218">
        <f>SUM(H333:H341)</f>
        <v>1456.3707097093338</v>
      </c>
      <c r="I342" s="219"/>
      <c r="J342" s="215"/>
      <c r="K342" s="220"/>
      <c r="L342" s="221">
        <f>SUM(L333:L341)</f>
        <v>519.95000000000005</v>
      </c>
      <c r="M342" s="222">
        <f>SUM(M333:M341)</f>
        <v>1976.3207097093339</v>
      </c>
      <c r="N342" s="222"/>
      <c r="O342" s="222">
        <f>SUM(O333:O341)</f>
        <v>4476.157993975673</v>
      </c>
    </row>
    <row r="343" spans="2:15" x14ac:dyDescent="0.2">
      <c r="C343" s="245"/>
    </row>
    <row r="344" spans="2:15" ht="25.5" x14ac:dyDescent="0.2">
      <c r="B344" s="188" t="s">
        <v>193</v>
      </c>
      <c r="C344" s="264" t="s">
        <v>166</v>
      </c>
      <c r="D344" s="188" t="s">
        <v>224</v>
      </c>
      <c r="E344" s="189" t="s">
        <v>218</v>
      </c>
      <c r="F344" s="246" t="s">
        <v>223</v>
      </c>
      <c r="G344" s="246" t="s">
        <v>217</v>
      </c>
      <c r="H344" s="247" t="s">
        <v>186</v>
      </c>
      <c r="I344" s="196" t="s">
        <v>191</v>
      </c>
      <c r="J344" s="196" t="s">
        <v>33</v>
      </c>
      <c r="K344" s="196" t="s">
        <v>192</v>
      </c>
      <c r="L344" s="248" t="s">
        <v>4</v>
      </c>
      <c r="M344" s="249"/>
      <c r="N344" s="250"/>
      <c r="O344" s="251"/>
    </row>
    <row r="345" spans="2:15" ht="15" customHeight="1" x14ac:dyDescent="0.2">
      <c r="B345" s="426" t="s">
        <v>101</v>
      </c>
      <c r="C345" s="423" t="s">
        <v>102</v>
      </c>
      <c r="D345" s="252" t="s">
        <v>226</v>
      </c>
      <c r="E345" s="253">
        <v>151</v>
      </c>
      <c r="F345" s="254"/>
      <c r="G345" s="254"/>
      <c r="H345" s="255"/>
      <c r="I345" s="256">
        <f>+E345</f>
        <v>151</v>
      </c>
      <c r="J345" s="267">
        <f>+'Input Sheet'!$K$871-1</f>
        <v>1.2648945446885498</v>
      </c>
      <c r="K345" s="472">
        <f t="shared" ref="K345:K350" si="91">+I345+(I345*J345)</f>
        <v>341.999076247971</v>
      </c>
      <c r="L345" s="475" t="s">
        <v>232</v>
      </c>
      <c r="M345" s="435"/>
      <c r="N345" s="435"/>
      <c r="O345" s="476"/>
    </row>
    <row r="346" spans="2:15" ht="38.25" x14ac:dyDescent="0.2">
      <c r="B346" s="427"/>
      <c r="C346" s="424"/>
      <c r="D346" s="257" t="s">
        <v>219</v>
      </c>
      <c r="E346" s="253">
        <v>44</v>
      </c>
      <c r="F346" s="254">
        <v>4</v>
      </c>
      <c r="G346" s="254">
        <v>1</v>
      </c>
      <c r="H346" s="255">
        <v>3</v>
      </c>
      <c r="I346" s="256">
        <f>+E346*(F346+G346)*H346</f>
        <v>660</v>
      </c>
      <c r="J346" s="267">
        <f>+'Input Sheet'!$K$871-1</f>
        <v>1.2648945446885498</v>
      </c>
      <c r="K346" s="472">
        <f t="shared" si="91"/>
        <v>1494.8303994944429</v>
      </c>
      <c r="L346" s="477"/>
      <c r="M346" s="436"/>
      <c r="N346" s="436"/>
      <c r="O346" s="478"/>
    </row>
    <row r="347" spans="2:15" ht="38.25" x14ac:dyDescent="0.2">
      <c r="B347" s="427"/>
      <c r="C347" s="424"/>
      <c r="D347" s="257" t="s">
        <v>220</v>
      </c>
      <c r="E347" s="253">
        <v>44</v>
      </c>
      <c r="F347" s="254">
        <v>4</v>
      </c>
      <c r="G347" s="254">
        <v>1</v>
      </c>
      <c r="H347" s="255">
        <v>3</v>
      </c>
      <c r="I347" s="256">
        <f>+E347*(F347+G347)*H347</f>
        <v>660</v>
      </c>
      <c r="J347" s="267">
        <f>+'Input Sheet'!$K$871-1</f>
        <v>1.2648945446885498</v>
      </c>
      <c r="K347" s="472">
        <f t="shared" si="91"/>
        <v>1494.8303994944429</v>
      </c>
      <c r="L347" s="477"/>
      <c r="M347" s="436"/>
      <c r="N347" s="436"/>
      <c r="O347" s="478"/>
    </row>
    <row r="348" spans="2:15" ht="38.25" x14ac:dyDescent="0.2">
      <c r="B348" s="427"/>
      <c r="C348" s="424"/>
      <c r="D348" s="257" t="s">
        <v>222</v>
      </c>
      <c r="E348" s="253">
        <v>44</v>
      </c>
      <c r="F348" s="254">
        <v>4</v>
      </c>
      <c r="G348" s="254">
        <v>1</v>
      </c>
      <c r="H348" s="255">
        <v>1</v>
      </c>
      <c r="I348" s="256">
        <f>+E348*(F348+G348)*H348</f>
        <v>220</v>
      </c>
      <c r="J348" s="267">
        <f>+'Input Sheet'!$K$871-1</f>
        <v>1.2648945446885498</v>
      </c>
      <c r="K348" s="472">
        <f t="shared" si="91"/>
        <v>498.27679983148096</v>
      </c>
      <c r="L348" s="477"/>
      <c r="M348" s="436"/>
      <c r="N348" s="436"/>
      <c r="O348" s="478"/>
    </row>
    <row r="349" spans="2:15" ht="38.25" x14ac:dyDescent="0.2">
      <c r="B349" s="427"/>
      <c r="C349" s="424"/>
      <c r="D349" s="257" t="s">
        <v>221</v>
      </c>
      <c r="E349" s="253">
        <v>44</v>
      </c>
      <c r="F349" s="254">
        <v>4</v>
      </c>
      <c r="G349" s="254">
        <v>1</v>
      </c>
      <c r="H349" s="255">
        <v>1</v>
      </c>
      <c r="I349" s="256">
        <f>+E349*(F349+G349)*H349</f>
        <v>220</v>
      </c>
      <c r="J349" s="267">
        <f>+'Input Sheet'!$K$871-1</f>
        <v>1.2648945446885498</v>
      </c>
      <c r="K349" s="472">
        <f t="shared" si="91"/>
        <v>498.27679983148096</v>
      </c>
      <c r="L349" s="477"/>
      <c r="M349" s="436"/>
      <c r="N349" s="436"/>
      <c r="O349" s="478"/>
    </row>
    <row r="350" spans="2:15" x14ac:dyDescent="0.2">
      <c r="B350" s="427"/>
      <c r="C350" s="425"/>
      <c r="D350" s="257" t="s">
        <v>225</v>
      </c>
      <c r="E350" s="253">
        <v>204</v>
      </c>
      <c r="F350" s="254"/>
      <c r="G350" s="254"/>
      <c r="H350" s="255"/>
      <c r="I350" s="256">
        <f>+E350</f>
        <v>204</v>
      </c>
      <c r="J350" s="267">
        <f>+'Input Sheet'!$K$871-1</f>
        <v>1.2648945446885498</v>
      </c>
      <c r="K350" s="472">
        <f t="shared" si="91"/>
        <v>462.03848711646418</v>
      </c>
      <c r="L350" s="477"/>
      <c r="M350" s="436"/>
      <c r="N350" s="436"/>
      <c r="O350" s="478"/>
    </row>
    <row r="351" spans="2:15" x14ac:dyDescent="0.2">
      <c r="B351" s="427"/>
      <c r="C351" s="223"/>
      <c r="I351" s="258">
        <f>SUM(I345:I350)</f>
        <v>2115</v>
      </c>
      <c r="J351" s="258"/>
      <c r="K351" s="473">
        <f t="shared" ref="K351" si="92">SUM(K345:K350)</f>
        <v>4790.251962016283</v>
      </c>
      <c r="L351" s="477"/>
      <c r="M351" s="436"/>
      <c r="N351" s="436"/>
      <c r="O351" s="478"/>
    </row>
    <row r="352" spans="2:15" x14ac:dyDescent="0.2">
      <c r="B352" s="427"/>
      <c r="C352" s="223"/>
      <c r="L352" s="477"/>
      <c r="M352" s="436"/>
      <c r="N352" s="436"/>
      <c r="O352" s="478"/>
    </row>
    <row r="353" spans="2:15" ht="25.5" x14ac:dyDescent="0.2">
      <c r="B353" s="427"/>
      <c r="C353" s="265" t="s">
        <v>166</v>
      </c>
      <c r="D353" s="188" t="s">
        <v>224</v>
      </c>
      <c r="E353" s="189" t="s">
        <v>218</v>
      </c>
      <c r="F353" s="246" t="s">
        <v>223</v>
      </c>
      <c r="G353" s="246" t="s">
        <v>217</v>
      </c>
      <c r="H353" s="247" t="s">
        <v>186</v>
      </c>
      <c r="I353" s="196" t="s">
        <v>191</v>
      </c>
      <c r="J353" s="196" t="s">
        <v>33</v>
      </c>
      <c r="K353" s="474" t="s">
        <v>192</v>
      </c>
      <c r="L353" s="477"/>
      <c r="M353" s="436"/>
      <c r="N353" s="436"/>
      <c r="O353" s="478"/>
    </row>
    <row r="354" spans="2:15" x14ac:dyDescent="0.2">
      <c r="B354" s="427"/>
      <c r="C354" s="423" t="s">
        <v>103</v>
      </c>
      <c r="D354" s="252" t="s">
        <v>226</v>
      </c>
      <c r="E354" s="253">
        <v>151</v>
      </c>
      <c r="F354" s="254"/>
      <c r="G354" s="254"/>
      <c r="H354" s="255"/>
      <c r="I354" s="256">
        <f>+E354</f>
        <v>151</v>
      </c>
      <c r="J354" s="267">
        <f>+'Input Sheet'!$K$871-1</f>
        <v>1.2648945446885498</v>
      </c>
      <c r="K354" s="472">
        <f t="shared" ref="K354:K357" si="93">+I354+(I354*J354)</f>
        <v>341.999076247971</v>
      </c>
      <c r="L354" s="477"/>
      <c r="M354" s="436"/>
      <c r="N354" s="436"/>
      <c r="O354" s="478"/>
    </row>
    <row r="355" spans="2:15" ht="38.25" x14ac:dyDescent="0.2">
      <c r="B355" s="427"/>
      <c r="C355" s="424"/>
      <c r="D355" s="257" t="s">
        <v>227</v>
      </c>
      <c r="E355" s="253">
        <v>44</v>
      </c>
      <c r="F355" s="254">
        <v>8</v>
      </c>
      <c r="G355" s="254">
        <v>1</v>
      </c>
      <c r="H355" s="255">
        <v>3</v>
      </c>
      <c r="I355" s="256">
        <f>+E355*(F355+G355)*H355</f>
        <v>1188</v>
      </c>
      <c r="J355" s="267">
        <f>+'Input Sheet'!$K$871-1</f>
        <v>1.2648945446885498</v>
      </c>
      <c r="K355" s="472">
        <f t="shared" si="93"/>
        <v>2690.6947190899973</v>
      </c>
      <c r="L355" s="477"/>
      <c r="M355" s="436"/>
      <c r="N355" s="436"/>
      <c r="O355" s="478"/>
    </row>
    <row r="356" spans="2:15" ht="25.5" x14ac:dyDescent="0.2">
      <c r="B356" s="427"/>
      <c r="C356" s="424"/>
      <c r="D356" s="257" t="s">
        <v>228</v>
      </c>
      <c r="E356" s="253">
        <v>44</v>
      </c>
      <c r="F356" s="254">
        <v>8</v>
      </c>
      <c r="G356" s="254">
        <v>1</v>
      </c>
      <c r="H356" s="255">
        <v>1</v>
      </c>
      <c r="I356" s="256">
        <f>+E356*(F356+G356)*H356</f>
        <v>396</v>
      </c>
      <c r="J356" s="267">
        <f>+'Input Sheet'!$K$871-1</f>
        <v>1.2648945446885498</v>
      </c>
      <c r="K356" s="472">
        <f t="shared" si="93"/>
        <v>896.89823969666577</v>
      </c>
      <c r="L356" s="477"/>
      <c r="M356" s="436"/>
      <c r="N356" s="436"/>
      <c r="O356" s="478"/>
    </row>
    <row r="357" spans="2:15" x14ac:dyDescent="0.2">
      <c r="B357" s="428"/>
      <c r="C357" s="425"/>
      <c r="D357" s="257" t="s">
        <v>225</v>
      </c>
      <c r="E357" s="253">
        <v>204</v>
      </c>
      <c r="F357" s="254"/>
      <c r="G357" s="254"/>
      <c r="H357" s="255"/>
      <c r="I357" s="256">
        <f>+E357</f>
        <v>204</v>
      </c>
      <c r="J357" s="267">
        <f>+'Input Sheet'!$K$871-1</f>
        <v>1.2648945446885498</v>
      </c>
      <c r="K357" s="472">
        <f t="shared" si="93"/>
        <v>462.03848711646418</v>
      </c>
      <c r="L357" s="479"/>
      <c r="M357" s="437"/>
      <c r="N357" s="437"/>
      <c r="O357" s="480"/>
    </row>
    <row r="358" spans="2:15" x14ac:dyDescent="0.2">
      <c r="I358" s="258">
        <f>SUM(I354:I357)</f>
        <v>1939</v>
      </c>
      <c r="J358" s="258"/>
      <c r="K358" s="258">
        <f>SUM(K354:K357)</f>
        <v>4391.6305221510984</v>
      </c>
    </row>
  </sheetData>
  <mergeCells count="79">
    <mergeCell ref="I318:L318"/>
    <mergeCell ref="E331:H331"/>
    <mergeCell ref="I331:L331"/>
    <mergeCell ref="C186:C194"/>
    <mergeCell ref="C198:C206"/>
    <mergeCell ref="C210:C218"/>
    <mergeCell ref="C222:C233"/>
    <mergeCell ref="C237:C248"/>
    <mergeCell ref="C252:C263"/>
    <mergeCell ref="E265:H265"/>
    <mergeCell ref="I265:L265"/>
    <mergeCell ref="E280:H280"/>
    <mergeCell ref="I280:L280"/>
    <mergeCell ref="E299:H299"/>
    <mergeCell ref="C267:C278"/>
    <mergeCell ref="C282:C297"/>
    <mergeCell ref="I299:L299"/>
    <mergeCell ref="E220:H220"/>
    <mergeCell ref="I220:L220"/>
    <mergeCell ref="E235:H235"/>
    <mergeCell ref="I235:L235"/>
    <mergeCell ref="E250:H250"/>
    <mergeCell ref="I250:L250"/>
    <mergeCell ref="I184:L184"/>
    <mergeCell ref="E196:H196"/>
    <mergeCell ref="I196:L196"/>
    <mergeCell ref="E208:H208"/>
    <mergeCell ref="I208:L208"/>
    <mergeCell ref="I148:L148"/>
    <mergeCell ref="E160:H160"/>
    <mergeCell ref="I160:L160"/>
    <mergeCell ref="C126:C134"/>
    <mergeCell ref="C138:C146"/>
    <mergeCell ref="C150:C158"/>
    <mergeCell ref="I112:L112"/>
    <mergeCell ref="E124:H124"/>
    <mergeCell ref="I124:L124"/>
    <mergeCell ref="B42:B182"/>
    <mergeCell ref="E172:H172"/>
    <mergeCell ref="I172:L172"/>
    <mergeCell ref="C42:C50"/>
    <mergeCell ref="C54:C62"/>
    <mergeCell ref="C66:C74"/>
    <mergeCell ref="C78:C86"/>
    <mergeCell ref="C90:C98"/>
    <mergeCell ref="C102:C110"/>
    <mergeCell ref="C114:C122"/>
    <mergeCell ref="E136:H136"/>
    <mergeCell ref="I136:L136"/>
    <mergeCell ref="E148:H148"/>
    <mergeCell ref="L345:O357"/>
    <mergeCell ref="B38:O38"/>
    <mergeCell ref="E40:H40"/>
    <mergeCell ref="I40:L40"/>
    <mergeCell ref="E52:H52"/>
    <mergeCell ref="I52:L52"/>
    <mergeCell ref="C345:C350"/>
    <mergeCell ref="E64:H64"/>
    <mergeCell ref="I64:L64"/>
    <mergeCell ref="E76:H76"/>
    <mergeCell ref="I76:L76"/>
    <mergeCell ref="E88:H88"/>
    <mergeCell ref="I88:L88"/>
    <mergeCell ref="E100:H100"/>
    <mergeCell ref="I100:L100"/>
    <mergeCell ref="E112:H112"/>
    <mergeCell ref="B7:F7"/>
    <mergeCell ref="B21:F21"/>
    <mergeCell ref="B34:F34"/>
    <mergeCell ref="C354:C357"/>
    <mergeCell ref="B345:B357"/>
    <mergeCell ref="C162:C170"/>
    <mergeCell ref="C174:C182"/>
    <mergeCell ref="E184:H184"/>
    <mergeCell ref="B186:B342"/>
    <mergeCell ref="E318:H318"/>
    <mergeCell ref="C301:C316"/>
    <mergeCell ref="C320:C329"/>
    <mergeCell ref="C333:C342"/>
  </mergeCells>
  <pageMargins left="0.39370078740157483" right="0.39370078740157483" top="0.39370078740157483" bottom="0.39370078740157483" header="0.19685039370078741" footer="0.19685039370078741"/>
  <pageSetup paperSize="8" scale="57" fitToHeight="0"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6"/>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75" t="s">
        <v>35</v>
      </c>
      <c r="C2" s="76"/>
      <c r="D2" s="76"/>
      <c r="E2" s="76"/>
      <c r="F2" s="76"/>
      <c r="G2" s="76"/>
      <c r="H2" s="76"/>
    </row>
    <row r="3" spans="2:8" x14ac:dyDescent="0.25">
      <c r="B3" s="11" t="s">
        <v>0</v>
      </c>
      <c r="C3" s="98" t="s">
        <v>70</v>
      </c>
      <c r="D3" s="99"/>
      <c r="E3" s="99"/>
      <c r="F3" s="99"/>
      <c r="G3" s="99"/>
      <c r="H3" s="99"/>
    </row>
    <row r="4" spans="2:8" x14ac:dyDescent="0.25">
      <c r="B4" s="11" t="s">
        <v>251</v>
      </c>
      <c r="C4" s="100" t="s">
        <v>71</v>
      </c>
      <c r="D4" s="99"/>
      <c r="E4" s="99"/>
      <c r="F4" s="99"/>
      <c r="G4" s="99"/>
      <c r="H4" s="99"/>
    </row>
    <row r="5" spans="2:8" x14ac:dyDescent="0.25">
      <c r="B5" s="93" t="s">
        <v>58</v>
      </c>
      <c r="C5" s="116" t="s">
        <v>72</v>
      </c>
      <c r="D5" s="99"/>
      <c r="E5" s="99"/>
      <c r="F5" s="99"/>
      <c r="G5" s="99"/>
      <c r="H5" s="99"/>
    </row>
    <row r="6" spans="2:8" x14ac:dyDescent="0.25">
      <c r="B6" s="77" t="s">
        <v>59</v>
      </c>
      <c r="C6" s="117" t="s">
        <v>72</v>
      </c>
      <c r="D6" s="117"/>
      <c r="E6" s="117"/>
      <c r="F6" s="117"/>
      <c r="G6" s="117"/>
      <c r="H6" s="117"/>
    </row>
    <row r="8" spans="2:8" x14ac:dyDescent="0.25">
      <c r="B8" s="73" t="s">
        <v>41</v>
      </c>
      <c r="C8" s="70"/>
      <c r="D8" s="70"/>
      <c r="E8" s="70"/>
      <c r="F8" s="70"/>
      <c r="G8" s="70"/>
      <c r="H8" s="70"/>
    </row>
    <row r="9" spans="2:8" ht="15" customHeight="1" x14ac:dyDescent="0.25">
      <c r="B9" s="444" t="s">
        <v>248</v>
      </c>
      <c r="C9" s="444"/>
      <c r="D9" s="444"/>
      <c r="E9" s="444"/>
      <c r="F9" s="444"/>
      <c r="G9" s="444"/>
      <c r="H9" s="444"/>
    </row>
    <row r="11" spans="2:8" x14ac:dyDescent="0.25">
      <c r="B11" s="73" t="s">
        <v>62</v>
      </c>
      <c r="C11" s="70"/>
      <c r="D11" s="70"/>
      <c r="E11" s="70"/>
      <c r="F11" s="70"/>
      <c r="G11" s="70"/>
      <c r="H11" s="70"/>
    </row>
    <row r="12" spans="2:8" ht="15" customHeight="1" x14ac:dyDescent="0.25">
      <c r="B12" s="444" t="s">
        <v>50</v>
      </c>
      <c r="C12" s="444"/>
      <c r="D12" s="444"/>
      <c r="E12" s="444"/>
      <c r="F12" s="444"/>
      <c r="G12" s="444"/>
      <c r="H12" s="444"/>
    </row>
    <row r="13" spans="2:8" ht="47.25" customHeight="1" x14ac:dyDescent="0.25">
      <c r="B13" s="445" t="s">
        <v>51</v>
      </c>
      <c r="C13" s="445"/>
      <c r="D13" s="445"/>
      <c r="E13" s="445"/>
      <c r="F13" s="445"/>
      <c r="G13" s="445"/>
      <c r="H13" s="445"/>
    </row>
    <row r="14" spans="2:8" ht="78" customHeight="1" x14ac:dyDescent="0.25">
      <c r="B14" s="445" t="s">
        <v>252</v>
      </c>
      <c r="C14" s="445"/>
      <c r="D14" s="445"/>
      <c r="E14" s="445"/>
      <c r="F14" s="445"/>
      <c r="G14" s="445"/>
      <c r="H14" s="445"/>
    </row>
    <row r="15" spans="2:8" ht="47.25" customHeight="1" x14ac:dyDescent="0.25">
      <c r="B15" s="445" t="s">
        <v>253</v>
      </c>
      <c r="C15" s="445"/>
      <c r="D15" s="445"/>
      <c r="E15" s="445"/>
      <c r="F15" s="445"/>
      <c r="G15" s="445"/>
      <c r="H15" s="445"/>
    </row>
    <row r="17" spans="2:8" x14ac:dyDescent="0.25">
      <c r="B17" s="73" t="s">
        <v>52</v>
      </c>
      <c r="C17" s="70"/>
      <c r="D17" s="70"/>
      <c r="E17" s="70"/>
      <c r="F17" s="70"/>
      <c r="G17" s="70"/>
      <c r="H17" s="70"/>
    </row>
    <row r="18" spans="2:8" ht="47.25" customHeight="1" x14ac:dyDescent="0.25">
      <c r="B18" s="444" t="s">
        <v>254</v>
      </c>
      <c r="C18" s="444"/>
      <c r="D18" s="444"/>
      <c r="E18" s="444"/>
      <c r="F18" s="444"/>
      <c r="G18" s="444"/>
      <c r="H18" s="444"/>
    </row>
    <row r="20" spans="2:8" x14ac:dyDescent="0.25">
      <c r="B20" s="73" t="s">
        <v>54</v>
      </c>
      <c r="C20" s="70"/>
      <c r="D20" s="70"/>
      <c r="E20" s="70"/>
      <c r="F20" s="70"/>
      <c r="G20" s="70"/>
      <c r="H20" s="70"/>
    </row>
    <row r="21" spans="2:8" ht="78" customHeight="1" x14ac:dyDescent="0.25">
      <c r="B21" s="444" t="s">
        <v>257</v>
      </c>
      <c r="C21" s="444"/>
      <c r="D21" s="444"/>
      <c r="E21" s="444"/>
      <c r="F21" s="444"/>
      <c r="G21" s="444"/>
      <c r="H21" s="444"/>
    </row>
    <row r="23" spans="2:8" x14ac:dyDescent="0.25">
      <c r="B23" s="12" t="s">
        <v>55</v>
      </c>
      <c r="C23" s="13" t="s">
        <v>13</v>
      </c>
      <c r="D23" s="13" t="s">
        <v>14</v>
      </c>
      <c r="E23" s="13" t="s">
        <v>15</v>
      </c>
      <c r="F23" s="13" t="s">
        <v>16</v>
      </c>
      <c r="G23" s="13" t="s">
        <v>17</v>
      </c>
      <c r="H23" s="91" t="s">
        <v>1</v>
      </c>
    </row>
    <row r="24" spans="2:8" x14ac:dyDescent="0.25">
      <c r="B24" s="15" t="s">
        <v>53</v>
      </c>
      <c r="C24" s="9">
        <f>'Fee Breakdown'!Z40</f>
        <v>549194.80929514742</v>
      </c>
      <c r="D24" s="9">
        <f>'Fee Breakdown'!AA40</f>
        <v>573156.02499455819</v>
      </c>
      <c r="E24" s="9">
        <f>'Fee Breakdown'!AB40</f>
        <v>592561.76937006216</v>
      </c>
      <c r="F24" s="9">
        <f>'Fee Breakdown'!AC40</f>
        <v>613436.62898011925</v>
      </c>
      <c r="G24" s="9">
        <f>'Fee Breakdown'!AD40</f>
        <v>634561.14664789941</v>
      </c>
      <c r="H24" s="16">
        <f>SUM(C24:G24)</f>
        <v>2962910.3792877863</v>
      </c>
    </row>
    <row r="25" spans="2:8" x14ac:dyDescent="0.25">
      <c r="B25" s="15"/>
      <c r="C25" s="9"/>
      <c r="D25" s="9"/>
      <c r="E25" s="9"/>
      <c r="F25" s="9"/>
      <c r="G25" s="9"/>
      <c r="H25" s="16"/>
    </row>
    <row r="26" spans="2:8" x14ac:dyDescent="0.25">
      <c r="B26" s="15" t="s">
        <v>21</v>
      </c>
      <c r="C26" s="9">
        <f>'Fee Breakdown'!N77</f>
        <v>242481.40408262075</v>
      </c>
      <c r="D26" s="9">
        <f>'Fee Breakdown'!O77</f>
        <v>253060.7998234081</v>
      </c>
      <c r="E26" s="9">
        <f>'Fee Breakdown'!P77</f>
        <v>261628.85630136327</v>
      </c>
      <c r="F26" s="9">
        <f>'Fee Breakdown'!Q77</f>
        <v>270845.55897699611</v>
      </c>
      <c r="G26" s="9">
        <f>'Fee Breakdown'!R77</f>
        <v>280172.4910928068</v>
      </c>
      <c r="H26" s="16">
        <f>SUM(C26:G26)</f>
        <v>1308189.110277195</v>
      </c>
    </row>
    <row r="27" spans="2:8" x14ac:dyDescent="0.25">
      <c r="B27" s="15" t="s">
        <v>22</v>
      </c>
      <c r="C27" s="9">
        <f>'Fee Breakdown'!T77</f>
        <v>284540.37428648729</v>
      </c>
      <c r="D27" s="9">
        <f>'Fee Breakdown'!U77</f>
        <v>318857.48847665993</v>
      </c>
      <c r="E27" s="9">
        <f>'Fee Breakdown'!V77</f>
        <v>332541.3073041946</v>
      </c>
      <c r="F27" s="9">
        <f>'Fee Breakdown'!W77</f>
        <v>351388.56016251474</v>
      </c>
      <c r="G27" s="9">
        <f>'Fee Breakdown'!X77</f>
        <v>370555.7467783998</v>
      </c>
      <c r="H27" s="16">
        <f>SUM(C27:G27)</f>
        <v>1657883.4770082561</v>
      </c>
    </row>
    <row r="28" spans="2:8" ht="15.75" thickBot="1" x14ac:dyDescent="0.3">
      <c r="B28" s="71" t="s">
        <v>45</v>
      </c>
      <c r="C28" s="72">
        <f>SUM(C26:C27)</f>
        <v>527021.77836910798</v>
      </c>
      <c r="D28" s="72">
        <f t="shared" ref="D28:H28" si="0">SUM(D26:D27)</f>
        <v>571918.288300068</v>
      </c>
      <c r="E28" s="72">
        <f t="shared" si="0"/>
        <v>594170.16360555787</v>
      </c>
      <c r="F28" s="72">
        <f t="shared" si="0"/>
        <v>622234.11913951091</v>
      </c>
      <c r="G28" s="72">
        <f t="shared" si="0"/>
        <v>650728.2378712066</v>
      </c>
      <c r="H28" s="72">
        <f t="shared" si="0"/>
        <v>2966072.5872854511</v>
      </c>
    </row>
    <row r="29" spans="2:8" x14ac:dyDescent="0.25">
      <c r="B29" s="15"/>
      <c r="C29" s="9"/>
      <c r="D29" s="9"/>
      <c r="E29" s="9"/>
      <c r="F29" s="9"/>
      <c r="G29" s="9"/>
      <c r="H29" s="16"/>
    </row>
    <row r="30" spans="2:8" x14ac:dyDescent="0.25">
      <c r="B30" t="s">
        <v>3</v>
      </c>
      <c r="C30" s="89">
        <f>'Fee Breakdown'!H77</f>
        <v>152</v>
      </c>
      <c r="D30" s="89">
        <f>'Fee Breakdown'!I77</f>
        <v>152</v>
      </c>
      <c r="E30" s="89">
        <f>'Fee Breakdown'!J77</f>
        <v>152</v>
      </c>
      <c r="F30" s="89">
        <f>'Fee Breakdown'!K77</f>
        <v>152</v>
      </c>
      <c r="G30" s="89">
        <f>'Fee Breakdown'!L77</f>
        <v>152</v>
      </c>
      <c r="H30" s="90">
        <f>SUM(C30:G30)</f>
        <v>760</v>
      </c>
    </row>
    <row r="31" spans="2:8" x14ac:dyDescent="0.25">
      <c r="C31" s="3"/>
      <c r="D31" s="4"/>
      <c r="E31" s="3"/>
      <c r="F31" s="3"/>
      <c r="G31" s="3"/>
    </row>
    <row r="32" spans="2:8" x14ac:dyDescent="0.25">
      <c r="B32" s="73" t="s">
        <v>42</v>
      </c>
      <c r="C32" s="70"/>
      <c r="D32" s="70"/>
      <c r="E32" s="70"/>
      <c r="F32" s="70"/>
      <c r="G32" s="70"/>
      <c r="H32" s="70"/>
    </row>
    <row r="33" spans="2:8" ht="63.75" customHeight="1" x14ac:dyDescent="0.25">
      <c r="B33" s="444" t="s">
        <v>255</v>
      </c>
      <c r="C33" s="444"/>
      <c r="D33" s="444"/>
      <c r="E33" s="444"/>
      <c r="F33" s="444"/>
      <c r="G33" s="444"/>
      <c r="H33" s="444"/>
    </row>
    <row r="35" spans="2:8" x14ac:dyDescent="0.25">
      <c r="B35" s="12" t="s">
        <v>55</v>
      </c>
      <c r="C35" s="13" t="s">
        <v>13</v>
      </c>
      <c r="D35" s="13" t="s">
        <v>14</v>
      </c>
      <c r="E35" s="13" t="s">
        <v>15</v>
      </c>
      <c r="F35" s="13" t="s">
        <v>16</v>
      </c>
      <c r="G35" s="13" t="s">
        <v>17</v>
      </c>
      <c r="H35" s="91" t="s">
        <v>44</v>
      </c>
    </row>
    <row r="36" spans="2:8" x14ac:dyDescent="0.25">
      <c r="B36" t="s">
        <v>43</v>
      </c>
      <c r="C36" s="8">
        <f>+'Input Sheet'!G869</f>
        <v>2.1734523534412387</v>
      </c>
      <c r="D36" s="8">
        <f>+'Input Sheet'!H869</f>
        <v>2.2600034801880273</v>
      </c>
      <c r="E36" s="8">
        <f>+'Input Sheet'!I869</f>
        <v>2.2710421625707418</v>
      </c>
      <c r="F36" s="8">
        <f>+'Input Sheet'!J869</f>
        <v>2.2973761190315822</v>
      </c>
      <c r="G36" s="8">
        <f>+'Input Sheet'!K869</f>
        <v>2.3225986082111594</v>
      </c>
      <c r="H36" s="69">
        <f>AVERAGE(C36:G36)</f>
        <v>2.2648945446885498</v>
      </c>
    </row>
  </sheetData>
  <mergeCells count="8">
    <mergeCell ref="B33:H33"/>
    <mergeCell ref="B12:H12"/>
    <mergeCell ref="B9:H9"/>
    <mergeCell ref="B13:H13"/>
    <mergeCell ref="B14:H14"/>
    <mergeCell ref="B18:H18"/>
    <mergeCell ref="B15:H15"/>
    <mergeCell ref="B21:H21"/>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75" t="s">
        <v>34</v>
      </c>
      <c r="C2" s="75"/>
      <c r="D2" s="74"/>
      <c r="E2" s="74"/>
      <c r="F2" s="74"/>
      <c r="G2" s="74"/>
      <c r="H2" s="74"/>
      <c r="I2" s="74"/>
      <c r="J2" s="74"/>
      <c r="K2" s="74"/>
    </row>
    <row r="3" spans="2:13" x14ac:dyDescent="0.25">
      <c r="B3" s="14" t="s">
        <v>0</v>
      </c>
      <c r="C3" s="12"/>
      <c r="D3" s="446" t="str">
        <f>'AER Summary'!C3</f>
        <v>Excluded Distribution Services</v>
      </c>
      <c r="E3" s="447"/>
      <c r="F3" s="447"/>
      <c r="G3" s="447"/>
      <c r="H3" s="447"/>
      <c r="I3" s="447"/>
      <c r="J3" s="447"/>
      <c r="K3" s="447"/>
      <c r="M3" s="6"/>
    </row>
    <row r="4" spans="2:13" x14ac:dyDescent="0.25">
      <c r="M4" s="6"/>
    </row>
    <row r="5" spans="2:13" x14ac:dyDescent="0.25">
      <c r="B5" s="73" t="s">
        <v>56</v>
      </c>
      <c r="C5" s="73"/>
      <c r="D5" s="73"/>
      <c r="E5" s="73"/>
      <c r="F5" s="73"/>
      <c r="G5" s="73"/>
      <c r="H5" s="73"/>
      <c r="I5" s="73"/>
      <c r="J5" s="73"/>
      <c r="K5" s="73"/>
      <c r="M5" s="7"/>
    </row>
    <row r="6" spans="2:13" x14ac:dyDescent="0.25">
      <c r="B6" s="444" t="s">
        <v>248</v>
      </c>
      <c r="C6" s="444"/>
      <c r="D6" s="444"/>
      <c r="E6" s="444"/>
      <c r="F6" s="444"/>
      <c r="G6" s="444"/>
      <c r="H6" s="444"/>
      <c r="I6" s="444"/>
      <c r="J6" s="444"/>
      <c r="K6" s="444"/>
      <c r="M6" s="7"/>
    </row>
    <row r="8" spans="2:13" x14ac:dyDescent="0.25">
      <c r="B8" s="73" t="s">
        <v>6</v>
      </c>
      <c r="C8" s="73"/>
      <c r="D8" s="73"/>
      <c r="E8" s="73"/>
      <c r="F8" s="73"/>
      <c r="G8" s="73"/>
      <c r="H8" s="73"/>
      <c r="I8" s="73"/>
      <c r="J8" s="73"/>
      <c r="K8" s="73"/>
    </row>
    <row r="9" spans="2:13" ht="15" customHeight="1" x14ac:dyDescent="0.25">
      <c r="B9" s="444" t="s">
        <v>248</v>
      </c>
      <c r="C9" s="444"/>
      <c r="D9" s="444"/>
      <c r="E9" s="444"/>
      <c r="F9" s="444"/>
      <c r="G9" s="444"/>
      <c r="H9" s="444"/>
      <c r="I9" s="444"/>
      <c r="J9" s="444"/>
      <c r="K9" s="444"/>
    </row>
    <row r="11" spans="2:13" x14ac:dyDescent="0.25">
      <c r="B11" s="73" t="s">
        <v>57</v>
      </c>
      <c r="C11" s="73"/>
      <c r="D11" s="73"/>
      <c r="E11" s="73"/>
      <c r="F11" s="73"/>
      <c r="G11" s="73"/>
      <c r="H11" s="73"/>
      <c r="I11" s="73"/>
      <c r="J11" s="73"/>
      <c r="K11" s="73"/>
    </row>
    <row r="12" spans="2:13" ht="155.25" customHeight="1" x14ac:dyDescent="0.25">
      <c r="B12" s="444" t="s">
        <v>256</v>
      </c>
      <c r="C12" s="444"/>
      <c r="D12" s="444"/>
      <c r="E12" s="444"/>
      <c r="F12" s="444"/>
      <c r="G12" s="444"/>
      <c r="H12" s="444"/>
      <c r="I12" s="444"/>
      <c r="J12" s="444"/>
      <c r="K12" s="444"/>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84"/>
  <sheetViews>
    <sheetView showGridLines="0" zoomScaleNormal="100" workbookViewId="0"/>
  </sheetViews>
  <sheetFormatPr defaultColWidth="9.140625" defaultRowHeight="12.75" x14ac:dyDescent="0.25"/>
  <cols>
    <col min="1" max="1" width="2.5703125" style="18" customWidth="1"/>
    <col min="2" max="2" width="75.5703125" style="18" customWidth="1"/>
    <col min="3" max="6" width="10" style="18" customWidth="1"/>
    <col min="7" max="7" width="2.85546875" style="18" customWidth="1"/>
    <col min="8" max="9" width="10" style="18" customWidth="1"/>
    <col min="10" max="12" width="10" style="39" customWidth="1"/>
    <col min="13" max="13" width="2.85546875" style="39" customWidth="1"/>
    <col min="14" max="18" width="10" style="39" customWidth="1"/>
    <col min="19" max="19" width="3.7109375" style="52" customWidth="1"/>
    <col min="20" max="24" width="10" style="53" customWidth="1"/>
    <col min="25" max="25" width="3.7109375" style="18" customWidth="1"/>
    <col min="26" max="30" width="10" style="18" customWidth="1"/>
    <col min="31" max="31" width="2.85546875" style="18" customWidth="1"/>
    <col min="32" max="61" width="9.140625" style="18" customWidth="1"/>
    <col min="62" max="16384" width="9.140625" style="18"/>
  </cols>
  <sheetData>
    <row r="2" spans="2:31" ht="21" x14ac:dyDescent="0.25">
      <c r="B2" s="79" t="s">
        <v>36</v>
      </c>
      <c r="C2" s="80"/>
      <c r="D2" s="80"/>
      <c r="E2" s="80"/>
      <c r="F2" s="80"/>
      <c r="G2" s="80"/>
      <c r="H2" s="80"/>
      <c r="I2" s="80"/>
      <c r="J2" s="81"/>
      <c r="K2" s="81"/>
      <c r="L2" s="81"/>
      <c r="M2" s="81"/>
      <c r="N2" s="81"/>
      <c r="O2" s="81"/>
      <c r="P2" s="81"/>
      <c r="Q2" s="81"/>
      <c r="R2" s="81"/>
      <c r="S2" s="81"/>
      <c r="T2" s="81"/>
      <c r="U2" s="81"/>
      <c r="V2" s="81"/>
      <c r="W2" s="81"/>
      <c r="X2" s="81"/>
      <c r="Y2" s="81"/>
      <c r="Z2" s="81"/>
      <c r="AA2" s="81"/>
      <c r="AB2" s="81"/>
      <c r="AC2" s="81"/>
      <c r="AD2" s="81"/>
    </row>
    <row r="3" spans="2:31" ht="15" x14ac:dyDescent="0.25">
      <c r="B3" s="50" t="s">
        <v>0</v>
      </c>
      <c r="C3" s="51" t="str">
        <f>+'AER Summary'!C3</f>
        <v>Excluded Distribution Services</v>
      </c>
      <c r="D3" s="51"/>
      <c r="E3" s="51"/>
      <c r="F3" s="51"/>
      <c r="G3" s="51"/>
      <c r="H3" s="51"/>
      <c r="I3" s="51"/>
      <c r="J3" s="51"/>
      <c r="K3" s="51"/>
      <c r="L3" s="51"/>
      <c r="M3" s="51"/>
      <c r="N3" s="51"/>
      <c r="O3" s="51"/>
      <c r="P3" s="51"/>
      <c r="Q3" s="51"/>
      <c r="R3" s="51"/>
      <c r="S3" s="51"/>
      <c r="T3" s="51"/>
      <c r="U3" s="51"/>
      <c r="V3" s="51"/>
      <c r="W3" s="51"/>
      <c r="X3" s="51"/>
      <c r="Y3" s="51"/>
      <c r="Z3" s="51"/>
      <c r="AA3" s="51"/>
      <c r="AB3" s="51"/>
      <c r="AC3" s="51"/>
      <c r="AD3" s="51"/>
    </row>
    <row r="5" spans="2:31" ht="15" x14ac:dyDescent="0.25">
      <c r="B5" s="73" t="str">
        <f>"Proposed "&amp;'AER Summary'!C3&amp;" Fees &amp; Revenue"</f>
        <v>Proposed Excluded Distribution Services Fees &amp; Revenue</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row>
    <row r="6" spans="2:31" x14ac:dyDescent="0.25">
      <c r="M6" s="68"/>
      <c r="T6" s="47"/>
      <c r="U6" s="47"/>
      <c r="V6" s="47"/>
      <c r="W6" s="47"/>
      <c r="X6" s="47"/>
    </row>
    <row r="7" spans="2:31" x14ac:dyDescent="0.25">
      <c r="C7" s="454" t="s">
        <v>5</v>
      </c>
      <c r="D7" s="455"/>
      <c r="E7" s="455"/>
      <c r="F7" s="456"/>
      <c r="H7" s="457" t="s">
        <v>48</v>
      </c>
      <c r="I7" s="458"/>
      <c r="J7" s="458"/>
      <c r="K7" s="458"/>
      <c r="L7" s="459"/>
      <c r="M7" s="54"/>
      <c r="N7" s="52"/>
      <c r="O7" s="52"/>
      <c r="P7" s="52"/>
      <c r="Q7" s="52"/>
      <c r="R7" s="52"/>
      <c r="Y7" s="78"/>
      <c r="Z7" s="457" t="s">
        <v>61</v>
      </c>
      <c r="AA7" s="458"/>
      <c r="AB7" s="458"/>
      <c r="AC7" s="458"/>
      <c r="AD7" s="459"/>
      <c r="AE7" s="78"/>
    </row>
    <row r="8" spans="2:31" ht="38.25" x14ac:dyDescent="0.25">
      <c r="B8" s="114" t="s">
        <v>7</v>
      </c>
      <c r="C8" s="102"/>
      <c r="D8" s="103"/>
      <c r="E8" s="103" t="s">
        <v>46</v>
      </c>
      <c r="F8" s="104" t="s">
        <v>37</v>
      </c>
      <c r="H8" s="56" t="s">
        <v>13</v>
      </c>
      <c r="I8" s="57" t="s">
        <v>14</v>
      </c>
      <c r="J8" s="57" t="s">
        <v>15</v>
      </c>
      <c r="K8" s="57" t="s">
        <v>16</v>
      </c>
      <c r="L8" s="58" t="s">
        <v>17</v>
      </c>
      <c r="M8" s="55"/>
      <c r="N8" s="47"/>
      <c r="O8" s="47"/>
      <c r="P8" s="47"/>
      <c r="Q8" s="47"/>
      <c r="R8" s="47"/>
      <c r="S8" s="47"/>
      <c r="Y8" s="96"/>
      <c r="Z8" s="56" t="s">
        <v>13</v>
      </c>
      <c r="AA8" s="57" t="s">
        <v>14</v>
      </c>
      <c r="AB8" s="57" t="s">
        <v>15</v>
      </c>
      <c r="AC8" s="57" t="s">
        <v>16</v>
      </c>
      <c r="AD8" s="58" t="s">
        <v>17</v>
      </c>
      <c r="AE8" s="78"/>
    </row>
    <row r="9" spans="2:31" ht="25.5" x14ac:dyDescent="0.2">
      <c r="B9" s="336" t="s">
        <v>76</v>
      </c>
      <c r="C9" s="144"/>
      <c r="D9" s="145"/>
      <c r="E9" s="145"/>
      <c r="F9" s="146"/>
      <c r="G9" s="61"/>
      <c r="H9" s="289"/>
      <c r="I9" s="290"/>
      <c r="J9" s="290"/>
      <c r="K9" s="290"/>
      <c r="L9" s="291"/>
      <c r="M9" s="59"/>
      <c r="N9" s="60"/>
      <c r="O9" s="60"/>
      <c r="P9" s="60"/>
      <c r="Q9" s="60"/>
      <c r="R9" s="60"/>
      <c r="S9" s="60"/>
      <c r="Y9" s="78"/>
      <c r="Z9" s="295"/>
      <c r="AA9" s="296"/>
      <c r="AB9" s="296"/>
      <c r="AC9" s="296"/>
      <c r="AD9" s="297"/>
      <c r="AE9" s="78"/>
    </row>
    <row r="10" spans="2:31" x14ac:dyDescent="0.2">
      <c r="B10" s="140" t="s">
        <v>77</v>
      </c>
      <c r="C10" s="268"/>
      <c r="D10" s="113"/>
      <c r="E10" s="141">
        <f>'Input Sheet'!J10</f>
        <v>3116</v>
      </c>
      <c r="F10" s="142">
        <f>'Input Sheet'!K10</f>
        <v>2832.7272727272725</v>
      </c>
      <c r="G10" s="61"/>
      <c r="H10" s="287">
        <f>+'Input Sheet'!G810</f>
        <v>4674.5342130979579</v>
      </c>
      <c r="I10" s="288">
        <f>+'Input Sheet'!H810</f>
        <v>4878.482831472681</v>
      </c>
      <c r="J10" s="288">
        <f>+'Input Sheet'!I810</f>
        <v>5043.6570364699028</v>
      </c>
      <c r="K10" s="288">
        <f>+'Input Sheet'!J810</f>
        <v>5221.335783226571</v>
      </c>
      <c r="L10" s="272">
        <f>+'Input Sheet'!K810</f>
        <v>5401.1395229960081</v>
      </c>
      <c r="M10" s="59"/>
      <c r="N10" s="60"/>
      <c r="O10" s="60"/>
      <c r="P10" s="60"/>
      <c r="Q10" s="60"/>
      <c r="R10" s="60"/>
      <c r="S10" s="60"/>
      <c r="Y10" s="78"/>
      <c r="Z10" s="298">
        <f>+H10*H47</f>
        <v>280472.05278587749</v>
      </c>
      <c r="AA10" s="299">
        <f t="shared" ref="AA10:AD10" si="0">+I10*I47</f>
        <v>292708.96988836088</v>
      </c>
      <c r="AB10" s="299">
        <f t="shared" si="0"/>
        <v>302619.42218819418</v>
      </c>
      <c r="AC10" s="299">
        <f t="shared" si="0"/>
        <v>313280.14699359424</v>
      </c>
      <c r="AD10" s="300">
        <f t="shared" si="0"/>
        <v>324068.3713797605</v>
      </c>
      <c r="AE10" s="78"/>
    </row>
    <row r="11" spans="2:31" x14ac:dyDescent="0.2">
      <c r="B11" s="140" t="s">
        <v>78</v>
      </c>
      <c r="C11" s="268"/>
      <c r="D11" s="113"/>
      <c r="E11" s="141">
        <f>'Input Sheet'!J11</f>
        <v>2018</v>
      </c>
      <c r="F11" s="142">
        <f>'Input Sheet'!K11</f>
        <v>1834.5454545454547</v>
      </c>
      <c r="G11" s="61"/>
      <c r="H11" s="287">
        <f>+'Input Sheet'!G811</f>
        <v>2800.4415553436079</v>
      </c>
      <c r="I11" s="288">
        <f>+'Input Sheet'!H811</f>
        <v>2922.6240359961507</v>
      </c>
      <c r="J11" s="288">
        <f>+'Input Sheet'!I811</f>
        <v>3021.5773619230367</v>
      </c>
      <c r="K11" s="288">
        <f>+'Input Sheet'!J811</f>
        <v>3128.021966505145</v>
      </c>
      <c r="L11" s="272">
        <f>+'Input Sheet'!K811</f>
        <v>3235.7396217199976</v>
      </c>
      <c r="M11" s="59"/>
      <c r="N11" s="60"/>
      <c r="O11" s="60"/>
      <c r="P11" s="60"/>
      <c r="Q11" s="60"/>
      <c r="R11" s="60"/>
      <c r="S11" s="60"/>
      <c r="Y11" s="78"/>
      <c r="Z11" s="298">
        <f t="shared" ref="Z11:AD11" si="1">+H11*H48</f>
        <v>0</v>
      </c>
      <c r="AA11" s="299">
        <f t="shared" si="1"/>
        <v>0</v>
      </c>
      <c r="AB11" s="299">
        <f t="shared" si="1"/>
        <v>0</v>
      </c>
      <c r="AC11" s="299">
        <f t="shared" si="1"/>
        <v>0</v>
      </c>
      <c r="AD11" s="300">
        <f t="shared" si="1"/>
        <v>0</v>
      </c>
      <c r="AE11" s="78"/>
    </row>
    <row r="12" spans="2:31" x14ac:dyDescent="0.2">
      <c r="B12" s="140" t="s">
        <v>79</v>
      </c>
      <c r="C12" s="268"/>
      <c r="D12" s="113"/>
      <c r="E12" s="141">
        <f>'Input Sheet'!J12</f>
        <v>2446</v>
      </c>
      <c r="F12" s="142">
        <f>'Input Sheet'!K12</f>
        <v>2223.636363636364</v>
      </c>
      <c r="G12" s="61"/>
      <c r="H12" s="287">
        <f>+'Input Sheet'!G812</f>
        <v>3677.1207747222998</v>
      </c>
      <c r="I12" s="288">
        <f>+'Input Sheet'!H812</f>
        <v>3837.5525241574146</v>
      </c>
      <c r="J12" s="288">
        <f>+'Input Sheet'!I812</f>
        <v>3967.4832237641681</v>
      </c>
      <c r="K12" s="288">
        <f>+'Input Sheet'!J812</f>
        <v>4107.2503494587254</v>
      </c>
      <c r="L12" s="272">
        <f>+'Input Sheet'!K812</f>
        <v>4248.6890547368675</v>
      </c>
      <c r="M12" s="59"/>
      <c r="N12" s="60"/>
      <c r="O12" s="60"/>
      <c r="P12" s="60"/>
      <c r="Q12" s="60"/>
      <c r="R12" s="60"/>
      <c r="S12" s="60"/>
      <c r="Y12" s="78"/>
      <c r="Z12" s="298">
        <f t="shared" ref="Z12:AD12" si="2">+H12*H49</f>
        <v>0</v>
      </c>
      <c r="AA12" s="299">
        <f t="shared" si="2"/>
        <v>0</v>
      </c>
      <c r="AB12" s="299">
        <f t="shared" si="2"/>
        <v>0</v>
      </c>
      <c r="AC12" s="299">
        <f t="shared" si="2"/>
        <v>0</v>
      </c>
      <c r="AD12" s="300">
        <f t="shared" si="2"/>
        <v>0</v>
      </c>
      <c r="AE12" s="78"/>
    </row>
    <row r="13" spans="2:31" x14ac:dyDescent="0.2">
      <c r="B13" s="140" t="s">
        <v>80</v>
      </c>
      <c r="C13" s="268"/>
      <c r="D13" s="113"/>
      <c r="E13" s="141">
        <f>'Input Sheet'!J13</f>
        <v>1348</v>
      </c>
      <c r="F13" s="142">
        <f>'Input Sheet'!K13</f>
        <v>1225.4545454545455</v>
      </c>
      <c r="G13" s="61"/>
      <c r="H13" s="287">
        <f>+'Input Sheet'!G813</f>
        <v>1878.6500172029882</v>
      </c>
      <c r="I13" s="288">
        <f>+'Input Sheet'!H813</f>
        <v>1960.6149912413907</v>
      </c>
      <c r="J13" s="288">
        <f>+'Input Sheet'!I813</f>
        <v>2026.9969041579873</v>
      </c>
      <c r="K13" s="288">
        <f>+'Input Sheet'!J813</f>
        <v>2098.4042712739943</v>
      </c>
      <c r="L13" s="272">
        <f>+'Input Sheet'!K813</f>
        <v>2170.6656524966493</v>
      </c>
      <c r="M13" s="59"/>
      <c r="N13" s="60"/>
      <c r="O13" s="60"/>
      <c r="P13" s="60"/>
      <c r="Q13" s="60"/>
      <c r="R13" s="60"/>
      <c r="S13" s="60"/>
      <c r="Y13" s="78"/>
      <c r="Z13" s="298">
        <f t="shared" ref="Z13:AD13" si="3">+H13*H50</f>
        <v>0</v>
      </c>
      <c r="AA13" s="299">
        <f t="shared" si="3"/>
        <v>0</v>
      </c>
      <c r="AB13" s="299">
        <f t="shared" si="3"/>
        <v>0</v>
      </c>
      <c r="AC13" s="299">
        <f t="shared" si="3"/>
        <v>0</v>
      </c>
      <c r="AD13" s="300">
        <f t="shared" si="3"/>
        <v>0</v>
      </c>
      <c r="AE13" s="78"/>
    </row>
    <row r="14" spans="2:31" x14ac:dyDescent="0.2">
      <c r="B14" s="140" t="s">
        <v>81</v>
      </c>
      <c r="C14" s="268"/>
      <c r="D14" s="113"/>
      <c r="E14" s="141">
        <f>'Input Sheet'!J14</f>
        <v>1581</v>
      </c>
      <c r="F14" s="142">
        <f>'Input Sheet'!K14</f>
        <v>1437.2727272727273</v>
      </c>
      <c r="G14" s="61"/>
      <c r="H14" s="287">
        <f>+'Input Sheet'!G814</f>
        <v>2343.3163296160496</v>
      </c>
      <c r="I14" s="288">
        <f>+'Input Sheet'!H814</f>
        <v>2445.5545647114327</v>
      </c>
      <c r="J14" s="288">
        <f>+'Input Sheet'!I814</f>
        <v>2528.3554159100004</v>
      </c>
      <c r="K14" s="288">
        <f>+'Input Sheet'!J814</f>
        <v>2617.4247198705939</v>
      </c>
      <c r="L14" s="272">
        <f>+'Input Sheet'!K814</f>
        <v>2707.5592702493627</v>
      </c>
      <c r="M14" s="59"/>
      <c r="N14" s="60"/>
      <c r="O14" s="60"/>
      <c r="P14" s="60"/>
      <c r="Q14" s="60"/>
      <c r="R14" s="60"/>
      <c r="S14" s="60"/>
      <c r="Y14" s="78"/>
      <c r="Z14" s="298">
        <f t="shared" ref="Z14:AD14" si="4">+H14*H51</f>
        <v>93732.653184641982</v>
      </c>
      <c r="AA14" s="299">
        <f t="shared" si="4"/>
        <v>97822.182588457305</v>
      </c>
      <c r="AB14" s="299">
        <f t="shared" si="4"/>
        <v>101134.21663640001</v>
      </c>
      <c r="AC14" s="299">
        <f t="shared" si="4"/>
        <v>104696.98879482376</v>
      </c>
      <c r="AD14" s="300">
        <f t="shared" si="4"/>
        <v>108302.37080997451</v>
      </c>
      <c r="AE14" s="78"/>
    </row>
    <row r="15" spans="2:31" x14ac:dyDescent="0.2">
      <c r="B15" s="140" t="s">
        <v>82</v>
      </c>
      <c r="C15" s="268"/>
      <c r="D15" s="113"/>
      <c r="E15" s="141">
        <f>'Input Sheet'!J15</f>
        <v>765</v>
      </c>
      <c r="F15" s="142">
        <f>'Input Sheet'!K15</f>
        <v>695.4545454545455</v>
      </c>
      <c r="G15" s="61"/>
      <c r="H15" s="287">
        <f>+'Input Sheet'!G815</f>
        <v>1002.3432587973605</v>
      </c>
      <c r="I15" s="288">
        <f>+'Input Sheet'!H815</f>
        <v>1046.0752144211187</v>
      </c>
      <c r="J15" s="288">
        <f>+'Input Sheet'!I815</f>
        <v>1081.4929145295655</v>
      </c>
      <c r="K15" s="288">
        <f>+'Input Sheet'!J815</f>
        <v>1119.5919177509113</v>
      </c>
      <c r="L15" s="272">
        <f>+'Input Sheet'!K815</f>
        <v>1158.1465754448186</v>
      </c>
      <c r="M15" s="59"/>
      <c r="N15" s="60"/>
      <c r="O15" s="60"/>
      <c r="P15" s="60"/>
      <c r="Q15" s="60"/>
      <c r="R15" s="60"/>
      <c r="S15" s="60"/>
      <c r="Y15" s="78"/>
      <c r="Z15" s="298">
        <f t="shared" ref="Z15:AD15" si="5">+H15*H52</f>
        <v>0</v>
      </c>
      <c r="AA15" s="299">
        <f t="shared" si="5"/>
        <v>0</v>
      </c>
      <c r="AB15" s="299">
        <f t="shared" si="5"/>
        <v>0</v>
      </c>
      <c r="AC15" s="299">
        <f t="shared" si="5"/>
        <v>0</v>
      </c>
      <c r="AD15" s="300">
        <f t="shared" si="5"/>
        <v>0</v>
      </c>
      <c r="AE15" s="78"/>
    </row>
    <row r="16" spans="2:31" x14ac:dyDescent="0.2">
      <c r="B16" s="140" t="s">
        <v>83</v>
      </c>
      <c r="C16" s="268"/>
      <c r="D16" s="113"/>
      <c r="E16" s="141">
        <f>'Input Sheet'!J16</f>
        <v>1570</v>
      </c>
      <c r="F16" s="142">
        <f>'Input Sheet'!K16</f>
        <v>1427.2727272727273</v>
      </c>
      <c r="G16" s="61"/>
      <c r="H16" s="287">
        <f>+'Input Sheet'!G816</f>
        <v>2308.5969002286688</v>
      </c>
      <c r="I16" s="288">
        <f>+'Input Sheet'!H816</f>
        <v>2409.3203363448351</v>
      </c>
      <c r="J16" s="288">
        <f>+'Input Sheet'!I816</f>
        <v>2490.8943799331496</v>
      </c>
      <c r="K16" s="288">
        <f>+'Input Sheet'!J816</f>
        <v>2578.6440006011553</v>
      </c>
      <c r="L16" s="272">
        <f>+'Input Sheet'!K816</f>
        <v>2667.4430846078903</v>
      </c>
      <c r="M16" s="59"/>
      <c r="N16" s="60"/>
      <c r="O16" s="60"/>
      <c r="P16" s="60"/>
      <c r="Q16" s="60"/>
      <c r="R16" s="60"/>
      <c r="S16" s="60"/>
      <c r="Y16" s="78"/>
      <c r="Z16" s="298">
        <f t="shared" ref="Z16:AD16" si="6">+H16*H53</f>
        <v>27703.162802744024</v>
      </c>
      <c r="AA16" s="299">
        <f t="shared" si="6"/>
        <v>28911.84403613802</v>
      </c>
      <c r="AB16" s="299">
        <f t="shared" si="6"/>
        <v>29890.732559197793</v>
      </c>
      <c r="AC16" s="299">
        <f t="shared" si="6"/>
        <v>30943.728007213864</v>
      </c>
      <c r="AD16" s="300">
        <f t="shared" si="6"/>
        <v>32009.317015294684</v>
      </c>
      <c r="AE16" s="78"/>
    </row>
    <row r="17" spans="2:31" x14ac:dyDescent="0.2">
      <c r="B17" s="140" t="s">
        <v>84</v>
      </c>
      <c r="C17" s="268"/>
      <c r="D17" s="113"/>
      <c r="E17" s="141">
        <f>'Input Sheet'!J17</f>
        <v>753</v>
      </c>
      <c r="F17" s="142">
        <f>'Input Sheet'!K17</f>
        <v>684.5454545454545</v>
      </c>
      <c r="G17" s="61"/>
      <c r="H17" s="287">
        <f>+'Input Sheet'!G817</f>
        <v>967.62382940997975</v>
      </c>
      <c r="I17" s="288">
        <f>+'Input Sheet'!H817</f>
        <v>1009.840986054521</v>
      </c>
      <c r="J17" s="288">
        <f>+'Input Sheet'!I817</f>
        <v>1044.0318785527145</v>
      </c>
      <c r="K17" s="288">
        <f>+'Input Sheet'!J817</f>
        <v>1080.8111984814723</v>
      </c>
      <c r="L17" s="272">
        <f>+'Input Sheet'!K817</f>
        <v>1118.0303898033462</v>
      </c>
      <c r="M17" s="59"/>
      <c r="N17" s="60"/>
      <c r="O17" s="60"/>
      <c r="P17" s="60"/>
      <c r="Q17" s="60"/>
      <c r="R17" s="60"/>
      <c r="S17" s="60"/>
      <c r="Y17" s="78"/>
      <c r="Z17" s="298">
        <f t="shared" ref="Z17:AD17" si="7">+H17*H54</f>
        <v>0</v>
      </c>
      <c r="AA17" s="299">
        <f t="shared" si="7"/>
        <v>0</v>
      </c>
      <c r="AB17" s="299">
        <f t="shared" si="7"/>
        <v>0</v>
      </c>
      <c r="AC17" s="299">
        <f t="shared" si="7"/>
        <v>0</v>
      </c>
      <c r="AD17" s="300">
        <f t="shared" si="7"/>
        <v>0</v>
      </c>
      <c r="AE17" s="78"/>
    </row>
    <row r="18" spans="2:31" x14ac:dyDescent="0.2">
      <c r="B18" s="140" t="s">
        <v>85</v>
      </c>
      <c r="C18" s="268"/>
      <c r="D18" s="113"/>
      <c r="E18" s="141">
        <f>'Input Sheet'!J18</f>
        <v>1540</v>
      </c>
      <c r="F18" s="142">
        <f>'Input Sheet'!K18</f>
        <v>1400</v>
      </c>
      <c r="G18" s="61"/>
      <c r="H18" s="287">
        <f>+'Input Sheet'!G818</f>
        <v>2242.4871293026631</v>
      </c>
      <c r="I18" s="288">
        <f>+'Input Sheet'!H818</f>
        <v>2340.3262146307552</v>
      </c>
      <c r="J18" s="288">
        <f>+'Input Sheet'!I818</f>
        <v>2419.5642759890852</v>
      </c>
      <c r="K18" s="288">
        <f>+'Input Sheet'!J818</f>
        <v>2504.8010684883311</v>
      </c>
      <c r="L18" s="272">
        <f>+'Input Sheet'!K818</f>
        <v>2591.0572715349722</v>
      </c>
      <c r="M18" s="59"/>
      <c r="N18" s="60"/>
      <c r="O18" s="60"/>
      <c r="P18" s="60"/>
      <c r="Q18" s="60"/>
      <c r="R18" s="60"/>
      <c r="S18" s="60"/>
      <c r="Y18" s="78"/>
      <c r="Z18" s="298">
        <f t="shared" ref="Z18:AD18" si="8">+H18*H55</f>
        <v>44849.74258605326</v>
      </c>
      <c r="AA18" s="299">
        <f t="shared" si="8"/>
        <v>46806.524292615104</v>
      </c>
      <c r="AB18" s="299">
        <f t="shared" si="8"/>
        <v>48391.285519781704</v>
      </c>
      <c r="AC18" s="299">
        <f t="shared" si="8"/>
        <v>50096.021369766619</v>
      </c>
      <c r="AD18" s="300">
        <f t="shared" si="8"/>
        <v>51821.145430699442</v>
      </c>
      <c r="AE18" s="78"/>
    </row>
    <row r="19" spans="2:31" x14ac:dyDescent="0.2">
      <c r="B19" s="140" t="s">
        <v>86</v>
      </c>
      <c r="C19" s="268"/>
      <c r="D19" s="113"/>
      <c r="E19" s="141">
        <f>'Input Sheet'!J19</f>
        <v>723</v>
      </c>
      <c r="F19" s="142">
        <f>'Input Sheet'!K19</f>
        <v>657.27272727272737</v>
      </c>
      <c r="G19" s="61"/>
      <c r="H19" s="287">
        <f>+'Input Sheet'!G819</f>
        <v>901.51405848397405</v>
      </c>
      <c r="I19" s="288">
        <f>+'Input Sheet'!H819</f>
        <v>940.84686434044136</v>
      </c>
      <c r="J19" s="288">
        <f>+'Input Sheet'!I819</f>
        <v>972.70177460865045</v>
      </c>
      <c r="K19" s="288">
        <f>+'Input Sheet'!J819</f>
        <v>1006.9682663686486</v>
      </c>
      <c r="L19" s="272">
        <f>+'Input Sheet'!K819</f>
        <v>1041.6445767304281</v>
      </c>
      <c r="M19" s="59"/>
      <c r="N19" s="60"/>
      <c r="O19" s="60"/>
      <c r="P19" s="60"/>
      <c r="Q19" s="60"/>
      <c r="R19" s="60"/>
      <c r="S19" s="60"/>
      <c r="Y19" s="78"/>
      <c r="Z19" s="298">
        <f t="shared" ref="Z19:AD19" si="9">+H19*H56</f>
        <v>0</v>
      </c>
      <c r="AA19" s="299">
        <f t="shared" si="9"/>
        <v>0</v>
      </c>
      <c r="AB19" s="299">
        <f t="shared" si="9"/>
        <v>0</v>
      </c>
      <c r="AC19" s="299">
        <f t="shared" si="9"/>
        <v>0</v>
      </c>
      <c r="AD19" s="300">
        <f t="shared" si="9"/>
        <v>0</v>
      </c>
      <c r="AE19" s="78"/>
    </row>
    <row r="20" spans="2:31" x14ac:dyDescent="0.2">
      <c r="B20" s="140" t="s">
        <v>87</v>
      </c>
      <c r="C20" s="268"/>
      <c r="D20" s="113"/>
      <c r="E20" s="141">
        <f>'Input Sheet'!J20</f>
        <v>1214</v>
      </c>
      <c r="F20" s="142">
        <f>'Input Sheet'!K20</f>
        <v>1103.6363636363635</v>
      </c>
      <c r="G20" s="61"/>
      <c r="H20" s="287">
        <f>+'Input Sheet'!G820</f>
        <v>2242.4871293026631</v>
      </c>
      <c r="I20" s="288">
        <f>+'Input Sheet'!H820</f>
        <v>2340.3262146307552</v>
      </c>
      <c r="J20" s="288">
        <f>+'Input Sheet'!I820</f>
        <v>2419.5642759890852</v>
      </c>
      <c r="K20" s="288">
        <f>+'Input Sheet'!J820</f>
        <v>2504.8010684883311</v>
      </c>
      <c r="L20" s="272">
        <f>+'Input Sheet'!K820</f>
        <v>2591.0572715349722</v>
      </c>
      <c r="M20" s="59"/>
      <c r="N20" s="60"/>
      <c r="O20" s="60"/>
      <c r="P20" s="60"/>
      <c r="Q20" s="60"/>
      <c r="R20" s="60"/>
      <c r="S20" s="60"/>
      <c r="Y20" s="78"/>
      <c r="Z20" s="298">
        <f t="shared" ref="Z20:AD20" si="10">+H20*H57</f>
        <v>0</v>
      </c>
      <c r="AA20" s="299">
        <f t="shared" si="10"/>
        <v>0</v>
      </c>
      <c r="AB20" s="299">
        <f t="shared" si="10"/>
        <v>0</v>
      </c>
      <c r="AC20" s="299">
        <f t="shared" si="10"/>
        <v>0</v>
      </c>
      <c r="AD20" s="300">
        <f t="shared" si="10"/>
        <v>0</v>
      </c>
      <c r="AE20" s="78"/>
    </row>
    <row r="21" spans="2:31" x14ac:dyDescent="0.2">
      <c r="B21" s="140" t="s">
        <v>88</v>
      </c>
      <c r="C21" s="268"/>
      <c r="D21" s="113"/>
      <c r="E21" s="141">
        <f>'Input Sheet'!J21</f>
        <v>528</v>
      </c>
      <c r="F21" s="142">
        <f>'Input Sheet'!K21</f>
        <v>480</v>
      </c>
      <c r="G21" s="61"/>
      <c r="H21" s="287">
        <f>+'Input Sheet'!G821</f>
        <v>901.51405848397405</v>
      </c>
      <c r="I21" s="288">
        <f>+'Input Sheet'!H821</f>
        <v>940.84686434044136</v>
      </c>
      <c r="J21" s="288">
        <f>+'Input Sheet'!I821</f>
        <v>972.70177460865045</v>
      </c>
      <c r="K21" s="288">
        <f>+'Input Sheet'!J821</f>
        <v>1006.9682663686486</v>
      </c>
      <c r="L21" s="272">
        <f>+'Input Sheet'!K821</f>
        <v>1041.6445767304281</v>
      </c>
      <c r="M21" s="59"/>
      <c r="N21" s="60"/>
      <c r="O21" s="60"/>
      <c r="P21" s="60"/>
      <c r="Q21" s="60"/>
      <c r="R21" s="60"/>
      <c r="S21" s="60"/>
      <c r="Y21" s="78"/>
      <c r="Z21" s="298">
        <f t="shared" ref="Z21:AD21" si="11">+H21*H58</f>
        <v>0</v>
      </c>
      <c r="AA21" s="299">
        <f t="shared" si="11"/>
        <v>0</v>
      </c>
      <c r="AB21" s="299">
        <f t="shared" si="11"/>
        <v>0</v>
      </c>
      <c r="AC21" s="299">
        <f t="shared" si="11"/>
        <v>0</v>
      </c>
      <c r="AD21" s="300">
        <f t="shared" si="11"/>
        <v>0</v>
      </c>
      <c r="AE21" s="78"/>
    </row>
    <row r="22" spans="2:31" x14ac:dyDescent="0.2">
      <c r="B22" s="140"/>
      <c r="C22" s="268"/>
      <c r="D22" s="113"/>
      <c r="E22" s="141"/>
      <c r="F22" s="283"/>
      <c r="G22" s="61"/>
      <c r="H22" s="287"/>
      <c r="I22" s="288"/>
      <c r="J22" s="288"/>
      <c r="K22" s="288"/>
      <c r="L22" s="272"/>
      <c r="M22" s="59"/>
      <c r="N22" s="60"/>
      <c r="O22" s="60"/>
      <c r="P22" s="60"/>
      <c r="Q22" s="60"/>
      <c r="R22" s="60"/>
      <c r="S22" s="60"/>
      <c r="Y22" s="78"/>
      <c r="Z22" s="298"/>
      <c r="AA22" s="299"/>
      <c r="AB22" s="299"/>
      <c r="AC22" s="299"/>
      <c r="AD22" s="300"/>
      <c r="AE22" s="78"/>
    </row>
    <row r="23" spans="2:31" ht="25.5" x14ac:dyDescent="0.2">
      <c r="B23" s="337" t="s">
        <v>89</v>
      </c>
      <c r="C23" s="147"/>
      <c r="D23" s="165"/>
      <c r="E23" s="334"/>
      <c r="F23" s="335"/>
      <c r="G23" s="61"/>
      <c r="H23" s="292"/>
      <c r="I23" s="293"/>
      <c r="J23" s="293"/>
      <c r="K23" s="293"/>
      <c r="L23" s="294"/>
      <c r="M23" s="59"/>
      <c r="N23" s="60"/>
      <c r="O23" s="60"/>
      <c r="P23" s="60"/>
      <c r="Q23" s="60"/>
      <c r="R23" s="60"/>
      <c r="S23" s="60"/>
      <c r="Y23" s="78"/>
      <c r="Z23" s="301"/>
      <c r="AA23" s="302"/>
      <c r="AB23" s="302"/>
      <c r="AC23" s="302"/>
      <c r="AD23" s="303"/>
      <c r="AE23" s="78"/>
    </row>
    <row r="24" spans="2:31" x14ac:dyDescent="0.2">
      <c r="B24" s="140" t="s">
        <v>90</v>
      </c>
      <c r="C24" s="268"/>
      <c r="D24" s="113"/>
      <c r="E24" s="141">
        <f>'Input Sheet'!J24</f>
        <v>1936</v>
      </c>
      <c r="F24" s="142">
        <f>'Input Sheet'!K24</f>
        <v>1760</v>
      </c>
      <c r="G24" s="61"/>
      <c r="H24" s="287">
        <f>+'Input Sheet'!G822</f>
        <v>3526.8684316416375</v>
      </c>
      <c r="I24" s="288">
        <f>+'Input Sheet'!H822</f>
        <v>3680.7447134340077</v>
      </c>
      <c r="J24" s="288">
        <f>+'Input Sheet'!I822</f>
        <v>3805.3662613293932</v>
      </c>
      <c r="K24" s="288">
        <f>+'Input Sheet'!J822</f>
        <v>3939.4223050639503</v>
      </c>
      <c r="L24" s="272">
        <f>+'Input Sheet'!K822</f>
        <v>4075.0816252817967</v>
      </c>
      <c r="M24" s="59"/>
      <c r="N24" s="60"/>
      <c r="O24" s="60"/>
      <c r="P24" s="60"/>
      <c r="Q24" s="60"/>
      <c r="R24" s="60"/>
      <c r="S24" s="60"/>
      <c r="Y24" s="78"/>
      <c r="Z24" s="298">
        <f t="shared" ref="Z24:AD24" si="12">+H24*H61</f>
        <v>0</v>
      </c>
      <c r="AA24" s="299">
        <f t="shared" si="12"/>
        <v>0</v>
      </c>
      <c r="AB24" s="299">
        <f t="shared" si="12"/>
        <v>0</v>
      </c>
      <c r="AC24" s="299">
        <f t="shared" si="12"/>
        <v>0</v>
      </c>
      <c r="AD24" s="300">
        <f t="shared" si="12"/>
        <v>0</v>
      </c>
      <c r="AE24" s="78"/>
    </row>
    <row r="25" spans="2:31" x14ac:dyDescent="0.2">
      <c r="B25" s="140" t="s">
        <v>91</v>
      </c>
      <c r="C25" s="268"/>
      <c r="D25" s="113"/>
      <c r="E25" s="141">
        <f>'Input Sheet'!J25</f>
        <v>2658</v>
      </c>
      <c r="F25" s="142">
        <f>'Input Sheet'!K25</f>
        <v>2416.363636363636</v>
      </c>
      <c r="G25" s="61"/>
      <c r="H25" s="287">
        <f>+'Input Sheet'!G823</f>
        <v>5010.4388206093909</v>
      </c>
      <c r="I25" s="288">
        <f>+'Input Sheet'!H823</f>
        <v>5229.0428629225471</v>
      </c>
      <c r="J25" s="288">
        <f>+'Input Sheet'!I823</f>
        <v>5406.0862240690903</v>
      </c>
      <c r="K25" s="288">
        <f>+'Input Sheet'!J823</f>
        <v>5596.5326834943689</v>
      </c>
      <c r="L25" s="272">
        <f>+'Input Sheet'!K823</f>
        <v>5789.256834556787</v>
      </c>
      <c r="M25" s="59"/>
      <c r="N25" s="60"/>
      <c r="O25" s="60"/>
      <c r="P25" s="60"/>
      <c r="Q25" s="60"/>
      <c r="R25" s="60"/>
      <c r="S25" s="60"/>
      <c r="Y25" s="78"/>
      <c r="Z25" s="298">
        <f t="shared" ref="Z25:AD25" si="13">+H25*H62</f>
        <v>0</v>
      </c>
      <c r="AA25" s="299">
        <f t="shared" si="13"/>
        <v>0</v>
      </c>
      <c r="AB25" s="299">
        <f t="shared" si="13"/>
        <v>0</v>
      </c>
      <c r="AC25" s="299">
        <f t="shared" si="13"/>
        <v>0</v>
      </c>
      <c r="AD25" s="300">
        <f t="shared" si="13"/>
        <v>0</v>
      </c>
      <c r="AE25" s="78"/>
    </row>
    <row r="26" spans="2:31" x14ac:dyDescent="0.2">
      <c r="B26" s="140" t="s">
        <v>92</v>
      </c>
      <c r="C26" s="268"/>
      <c r="D26" s="113"/>
      <c r="E26" s="141">
        <f>'Input Sheet'!J26</f>
        <v>3133</v>
      </c>
      <c r="F26" s="142">
        <f>'Input Sheet'!K26</f>
        <v>2848.181818181818</v>
      </c>
      <c r="G26" s="61"/>
      <c r="H26" s="287">
        <f>+'Input Sheet'!G824</f>
        <v>5357.0383719926358</v>
      </c>
      <c r="I26" s="288">
        <f>+'Input Sheet'!H824</f>
        <v>5590.7644556496853</v>
      </c>
      <c r="J26" s="288">
        <f>+'Input Sheet'!I824</f>
        <v>5780.0548777315635</v>
      </c>
      <c r="K26" s="288">
        <f>+'Input Sheet'!J824</f>
        <v>5983.6755639586581</v>
      </c>
      <c r="L26" s="272">
        <f>+'Input Sheet'!K824</f>
        <v>6189.7315022538014</v>
      </c>
      <c r="M26" s="59"/>
      <c r="N26" s="60"/>
      <c r="O26" s="60"/>
      <c r="P26" s="60"/>
      <c r="Q26" s="60"/>
      <c r="R26" s="60"/>
      <c r="S26" s="60"/>
      <c r="Y26" s="78"/>
      <c r="Z26" s="298">
        <f t="shared" ref="Z26:AD26" si="14">+H26*H63</f>
        <v>0</v>
      </c>
      <c r="AA26" s="299">
        <f t="shared" si="14"/>
        <v>0</v>
      </c>
      <c r="AB26" s="299">
        <f t="shared" si="14"/>
        <v>0</v>
      </c>
      <c r="AC26" s="299">
        <f t="shared" si="14"/>
        <v>0</v>
      </c>
      <c r="AD26" s="300">
        <f t="shared" si="14"/>
        <v>0</v>
      </c>
      <c r="AE26" s="78"/>
    </row>
    <row r="27" spans="2:31" x14ac:dyDescent="0.2">
      <c r="B27" s="140" t="s">
        <v>93</v>
      </c>
      <c r="C27" s="268"/>
      <c r="D27" s="113"/>
      <c r="E27" s="141">
        <f>'Input Sheet'!J27</f>
        <v>2268</v>
      </c>
      <c r="F27" s="142">
        <f>'Input Sheet'!K27</f>
        <v>2061.818181818182</v>
      </c>
      <c r="G27" s="61"/>
      <c r="H27" s="287">
        <f>+'Input Sheet'!G825</f>
        <v>4257.4413249239497</v>
      </c>
      <c r="I27" s="288">
        <f>+'Input Sheet'!H825</f>
        <v>4443.1922974158679</v>
      </c>
      <c r="J27" s="288">
        <f>+'Input Sheet'!I825</f>
        <v>4593.6285663806393</v>
      </c>
      <c r="K27" s="288">
        <f>+'Input Sheet'!J825</f>
        <v>4755.4536391083057</v>
      </c>
      <c r="L27" s="272">
        <f>+'Input Sheet'!K825</f>
        <v>4919.2140989045656</v>
      </c>
      <c r="M27" s="59"/>
      <c r="N27" s="60"/>
      <c r="O27" s="60"/>
      <c r="P27" s="60"/>
      <c r="Q27" s="60"/>
      <c r="R27" s="60"/>
      <c r="S27" s="60"/>
      <c r="Y27" s="78"/>
      <c r="Z27" s="298">
        <f t="shared" ref="Z27:AD27" si="15">+H27*H64</f>
        <v>0</v>
      </c>
      <c r="AA27" s="299">
        <f t="shared" si="15"/>
        <v>0</v>
      </c>
      <c r="AB27" s="299">
        <f t="shared" si="15"/>
        <v>0</v>
      </c>
      <c r="AC27" s="299">
        <f t="shared" si="15"/>
        <v>0</v>
      </c>
      <c r="AD27" s="300">
        <f t="shared" si="15"/>
        <v>0</v>
      </c>
      <c r="AE27" s="78"/>
    </row>
    <row r="28" spans="2:31" x14ac:dyDescent="0.2">
      <c r="B28" s="140" t="s">
        <v>94</v>
      </c>
      <c r="C28" s="268"/>
      <c r="D28" s="113"/>
      <c r="E28" s="141">
        <f>'Input Sheet'!J28</f>
        <v>2346</v>
      </c>
      <c r="F28" s="142">
        <f>'Input Sheet'!K28</f>
        <v>2132.727272727273</v>
      </c>
      <c r="G28" s="61"/>
      <c r="H28" s="287">
        <f>+'Input Sheet'!G826</f>
        <v>4428.7032427835602</v>
      </c>
      <c r="I28" s="288">
        <f>+'Input Sheet'!H826</f>
        <v>4621.9263247810204</v>
      </c>
      <c r="J28" s="288">
        <f>+'Input Sheet'!I826</f>
        <v>4778.4141167081225</v>
      </c>
      <c r="K28" s="288">
        <f>+'Input Sheet'!J826</f>
        <v>4946.7488439907111</v>
      </c>
      <c r="L28" s="272">
        <f>+'Input Sheet'!K826</f>
        <v>5117.0968121690821</v>
      </c>
      <c r="M28" s="59"/>
      <c r="N28" s="60"/>
      <c r="O28" s="60"/>
      <c r="P28" s="60"/>
      <c r="Q28" s="60"/>
      <c r="R28" s="60"/>
      <c r="S28" s="60"/>
      <c r="Y28" s="78"/>
      <c r="Z28" s="298">
        <f t="shared" ref="Z28:AD28" si="16">+H28*H65</f>
        <v>0</v>
      </c>
      <c r="AA28" s="299">
        <f t="shared" si="16"/>
        <v>0</v>
      </c>
      <c r="AB28" s="299">
        <f t="shared" si="16"/>
        <v>0</v>
      </c>
      <c r="AC28" s="299">
        <f t="shared" si="16"/>
        <v>0</v>
      </c>
      <c r="AD28" s="300">
        <f t="shared" si="16"/>
        <v>0</v>
      </c>
      <c r="AE28" s="78"/>
    </row>
    <row r="29" spans="2:31" x14ac:dyDescent="0.2">
      <c r="B29" s="140" t="s">
        <v>95</v>
      </c>
      <c r="C29" s="268"/>
      <c r="D29" s="113"/>
      <c r="E29" s="141">
        <f>'Input Sheet'!J29</f>
        <v>2409</v>
      </c>
      <c r="F29" s="142">
        <f>'Input Sheet'!K29</f>
        <v>2190</v>
      </c>
      <c r="G29" s="61"/>
      <c r="H29" s="287">
        <f>+'Input Sheet'!G827</f>
        <v>4646.7746010701467</v>
      </c>
      <c r="I29" s="288">
        <f>+'Input Sheet'!H827</f>
        <v>4849.5120753475976</v>
      </c>
      <c r="J29" s="288">
        <f>+'Input Sheet'!I827</f>
        <v>5013.705397193964</v>
      </c>
      <c r="K29" s="288">
        <f>+'Input Sheet'!J827</f>
        <v>5190.3290028711781</v>
      </c>
      <c r="L29" s="272">
        <f>+'Input Sheet'!K827</f>
        <v>5369.0649823398853</v>
      </c>
      <c r="M29" s="59"/>
      <c r="N29" s="60"/>
      <c r="O29" s="60"/>
      <c r="P29" s="60"/>
      <c r="Q29" s="60"/>
      <c r="R29" s="60"/>
      <c r="S29" s="60"/>
      <c r="Y29" s="78"/>
      <c r="Z29" s="298">
        <f t="shared" ref="Z29:AD29" si="17">+H29*H66</f>
        <v>0</v>
      </c>
      <c r="AA29" s="299">
        <f t="shared" si="17"/>
        <v>0</v>
      </c>
      <c r="AB29" s="299">
        <f t="shared" si="17"/>
        <v>0</v>
      </c>
      <c r="AC29" s="299">
        <f t="shared" si="17"/>
        <v>0</v>
      </c>
      <c r="AD29" s="300">
        <f t="shared" si="17"/>
        <v>0</v>
      </c>
      <c r="AE29" s="78"/>
    </row>
    <row r="30" spans="2:31" x14ac:dyDescent="0.2">
      <c r="B30" s="140" t="s">
        <v>96</v>
      </c>
      <c r="C30" s="268"/>
      <c r="D30" s="113"/>
      <c r="E30" s="141">
        <f>'Input Sheet'!J30</f>
        <v>2986</v>
      </c>
      <c r="F30" s="142">
        <f>'Input Sheet'!K30</f>
        <v>2714.5454545454545</v>
      </c>
      <c r="G30" s="61"/>
      <c r="H30" s="287">
        <f>+'Input Sheet'!G828</f>
        <v>5712.4374892559917</v>
      </c>
      <c r="I30" s="288">
        <f>+'Input Sheet'!H828</f>
        <v>5961.6695368515147</v>
      </c>
      <c r="J30" s="288">
        <f>+'Input Sheet'!I828</f>
        <v>6163.5179516604985</v>
      </c>
      <c r="K30" s="288">
        <f>+'Input Sheet'!J828</f>
        <v>6380.6473356262559</v>
      </c>
      <c r="L30" s="272">
        <f>+'Input Sheet'!K828</f>
        <v>6600.3735322790462</v>
      </c>
      <c r="M30" s="59"/>
      <c r="N30" s="60"/>
      <c r="O30" s="60"/>
      <c r="P30" s="60"/>
      <c r="Q30" s="60"/>
      <c r="R30" s="60"/>
      <c r="S30" s="60"/>
      <c r="Y30" s="78"/>
      <c r="Z30" s="298">
        <f t="shared" ref="Z30:AD30" si="18">+H30*H67</f>
        <v>0</v>
      </c>
      <c r="AA30" s="299">
        <f t="shared" si="18"/>
        <v>0</v>
      </c>
      <c r="AB30" s="299">
        <f t="shared" si="18"/>
        <v>0</v>
      </c>
      <c r="AC30" s="299">
        <f t="shared" si="18"/>
        <v>0</v>
      </c>
      <c r="AD30" s="300">
        <f t="shared" si="18"/>
        <v>0</v>
      </c>
      <c r="AE30" s="78"/>
    </row>
    <row r="31" spans="2:31" x14ac:dyDescent="0.2">
      <c r="B31" s="140" t="s">
        <v>97</v>
      </c>
      <c r="C31" s="268"/>
      <c r="D31" s="113"/>
      <c r="E31" s="141">
        <f>'Input Sheet'!J31</f>
        <v>3499</v>
      </c>
      <c r="F31" s="142">
        <f>'Input Sheet'!K31</f>
        <v>3180.9090909090905</v>
      </c>
      <c r="G31" s="61"/>
      <c r="H31" s="287">
        <f>+'Input Sheet'!G829</f>
        <v>5572.10676180667</v>
      </c>
      <c r="I31" s="288">
        <f>+'Input Sheet'!H829</f>
        <v>5815.2162190703866</v>
      </c>
      <c r="J31" s="288">
        <f>+'Input Sheet'!I829</f>
        <v>6012.1060614769749</v>
      </c>
      <c r="K31" s="288">
        <f>+'Input Sheet'!J829</f>
        <v>6223.9014834589298</v>
      </c>
      <c r="L31" s="272">
        <f>+'Input Sheet'!K829</f>
        <v>6438.2299252874527</v>
      </c>
      <c r="M31" s="59"/>
      <c r="N31" s="60"/>
      <c r="O31" s="60"/>
      <c r="P31" s="60"/>
      <c r="Q31" s="60"/>
      <c r="R31" s="60"/>
      <c r="S31" s="60"/>
      <c r="Y31" s="78"/>
      <c r="Z31" s="298">
        <f t="shared" ref="Z31:AD31" si="19">+H31*H68</f>
        <v>0</v>
      </c>
      <c r="AA31" s="299">
        <f t="shared" si="19"/>
        <v>0</v>
      </c>
      <c r="AB31" s="299">
        <f t="shared" si="19"/>
        <v>0</v>
      </c>
      <c r="AC31" s="299">
        <f t="shared" si="19"/>
        <v>0</v>
      </c>
      <c r="AD31" s="300">
        <f t="shared" si="19"/>
        <v>0</v>
      </c>
      <c r="AE31" s="78"/>
    </row>
    <row r="32" spans="2:31" x14ac:dyDescent="0.2">
      <c r="B32" s="140" t="s">
        <v>98</v>
      </c>
      <c r="C32" s="268"/>
      <c r="D32" s="113"/>
      <c r="E32" s="141">
        <f>'Input Sheet'!J32</f>
        <v>3672</v>
      </c>
      <c r="F32" s="142">
        <f>'Input Sheet'!K32</f>
        <v>3338.181818181818</v>
      </c>
      <c r="G32" s="61"/>
      <c r="H32" s="287">
        <f>+'Input Sheet'!G830</f>
        <v>6284.1830812328571</v>
      </c>
      <c r="I32" s="288">
        <f>+'Input Sheet'!H830</f>
        <v>6558.3602288596921</v>
      </c>
      <c r="J32" s="288">
        <f>+'Input Sheet'!I830</f>
        <v>6780.4112177242541</v>
      </c>
      <c r="K32" s="288">
        <f>+'Input Sheet'!J830</f>
        <v>7019.2726151089</v>
      </c>
      <c r="L32" s="272">
        <f>+'Input Sheet'!K830</f>
        <v>7260.9907345817401</v>
      </c>
      <c r="M32" s="59"/>
      <c r="N32" s="60"/>
      <c r="O32" s="60"/>
      <c r="P32" s="60"/>
      <c r="Q32" s="60"/>
      <c r="R32" s="60"/>
      <c r="S32" s="60"/>
      <c r="Y32" s="78"/>
      <c r="Z32" s="298">
        <f t="shared" ref="Z32:AD32" si="20">+H32*H69</f>
        <v>0</v>
      </c>
      <c r="AA32" s="299">
        <f t="shared" si="20"/>
        <v>0</v>
      </c>
      <c r="AB32" s="299">
        <f t="shared" si="20"/>
        <v>0</v>
      </c>
      <c r="AC32" s="299">
        <f t="shared" si="20"/>
        <v>0</v>
      </c>
      <c r="AD32" s="300">
        <f t="shared" si="20"/>
        <v>0</v>
      </c>
      <c r="AE32" s="78"/>
    </row>
    <row r="33" spans="2:31" x14ac:dyDescent="0.2">
      <c r="B33" s="140" t="s">
        <v>99</v>
      </c>
      <c r="C33" s="268"/>
      <c r="D33" s="113"/>
      <c r="E33" s="141">
        <f>'Input Sheet'!J33</f>
        <v>2409</v>
      </c>
      <c r="F33" s="142">
        <f>'Input Sheet'!K33</f>
        <v>2190</v>
      </c>
      <c r="G33" s="61"/>
      <c r="H33" s="287">
        <f>+'Input Sheet'!G831</f>
        <v>4568.7002622925629</v>
      </c>
      <c r="I33" s="288">
        <f>+'Input Sheet'!H831</f>
        <v>4768.0313750378655</v>
      </c>
      <c r="J33" s="288">
        <f>+'Input Sheet'!I831</f>
        <v>4929.4659478302319</v>
      </c>
      <c r="K33" s="288">
        <f>+'Input Sheet'!J831</f>
        <v>5103.1219528791344</v>
      </c>
      <c r="L33" s="272">
        <f>+'Input Sheet'!K831</f>
        <v>5278.8548399642405</v>
      </c>
      <c r="M33" s="59"/>
      <c r="N33" s="60"/>
      <c r="O33" s="60"/>
      <c r="P33" s="60"/>
      <c r="Q33" s="60"/>
      <c r="R33" s="60"/>
      <c r="S33" s="60"/>
      <c r="Y33" s="78"/>
      <c r="Z33" s="298">
        <f t="shared" ref="Z33:AD33" si="21">+H33*H70</f>
        <v>0</v>
      </c>
      <c r="AA33" s="299">
        <f t="shared" si="21"/>
        <v>0</v>
      </c>
      <c r="AB33" s="299">
        <f t="shared" si="21"/>
        <v>0</v>
      </c>
      <c r="AC33" s="299">
        <f t="shared" si="21"/>
        <v>0</v>
      </c>
      <c r="AD33" s="300">
        <f t="shared" si="21"/>
        <v>0</v>
      </c>
      <c r="AE33" s="78"/>
    </row>
    <row r="34" spans="2:31" x14ac:dyDescent="0.2">
      <c r="B34" s="140" t="s">
        <v>100</v>
      </c>
      <c r="C34" s="268"/>
      <c r="D34" s="113"/>
      <c r="E34" s="141">
        <f>'Input Sheet'!J34</f>
        <v>2508</v>
      </c>
      <c r="F34" s="142">
        <f>'Input Sheet'!K34</f>
        <v>2280</v>
      </c>
      <c r="G34" s="61"/>
      <c r="H34" s="287">
        <f>+'Input Sheet'!G832</f>
        <v>4786.022593975802</v>
      </c>
      <c r="I34" s="288">
        <f>+'Input Sheet'!H832</f>
        <v>4994.8354191801936</v>
      </c>
      <c r="J34" s="288">
        <f>+'Input Sheet'!I832</f>
        <v>5163.9490551107319</v>
      </c>
      <c r="K34" s="288">
        <f>+'Input Sheet'!J832</f>
        <v>5345.8654681009266</v>
      </c>
      <c r="L34" s="272">
        <f>+'Input Sheet'!K832</f>
        <v>5529.9575555235915</v>
      </c>
      <c r="M34" s="59"/>
      <c r="N34" s="60"/>
      <c r="O34" s="60"/>
      <c r="P34" s="60"/>
      <c r="Q34" s="60"/>
      <c r="R34" s="60"/>
      <c r="S34" s="60"/>
      <c r="Y34" s="78"/>
      <c r="Z34" s="298">
        <f t="shared" ref="Z34:AD34" si="22">+H34*H71</f>
        <v>0</v>
      </c>
      <c r="AA34" s="299">
        <f t="shared" si="22"/>
        <v>0</v>
      </c>
      <c r="AB34" s="299">
        <f t="shared" si="22"/>
        <v>0</v>
      </c>
      <c r="AC34" s="299">
        <f t="shared" si="22"/>
        <v>0</v>
      </c>
      <c r="AD34" s="300">
        <f t="shared" si="22"/>
        <v>0</v>
      </c>
      <c r="AE34" s="78"/>
    </row>
    <row r="35" spans="2:31" x14ac:dyDescent="0.2">
      <c r="B35" s="140"/>
      <c r="C35" s="268"/>
      <c r="D35" s="113"/>
      <c r="E35" s="141"/>
      <c r="F35" s="283"/>
      <c r="G35" s="61"/>
      <c r="H35" s="287"/>
      <c r="I35" s="288"/>
      <c r="J35" s="288"/>
      <c r="K35" s="288"/>
      <c r="L35" s="272"/>
      <c r="M35" s="59"/>
      <c r="N35" s="60"/>
      <c r="O35" s="60"/>
      <c r="P35" s="60"/>
      <c r="Q35" s="60"/>
      <c r="R35" s="60"/>
      <c r="S35" s="60"/>
      <c r="Y35" s="78"/>
      <c r="Z35" s="298"/>
      <c r="AA35" s="299"/>
      <c r="AB35" s="299"/>
      <c r="AC35" s="299"/>
      <c r="AD35" s="300"/>
      <c r="AE35" s="78"/>
    </row>
    <row r="36" spans="2:31" x14ac:dyDescent="0.2">
      <c r="B36" s="337" t="s">
        <v>101</v>
      </c>
      <c r="C36" s="147"/>
      <c r="D36" s="165"/>
      <c r="E36" s="334"/>
      <c r="F36" s="335"/>
      <c r="G36" s="61"/>
      <c r="H36" s="292"/>
      <c r="I36" s="293"/>
      <c r="J36" s="293"/>
      <c r="K36" s="293"/>
      <c r="L36" s="294"/>
      <c r="M36" s="59"/>
      <c r="N36" s="60"/>
      <c r="O36" s="60"/>
      <c r="P36" s="60"/>
      <c r="Q36" s="60"/>
      <c r="R36" s="60"/>
      <c r="S36" s="60"/>
      <c r="Y36" s="78"/>
      <c r="Z36" s="301"/>
      <c r="AA36" s="302"/>
      <c r="AB36" s="302"/>
      <c r="AC36" s="302"/>
      <c r="AD36" s="303"/>
      <c r="AE36" s="78"/>
    </row>
    <row r="37" spans="2:31" x14ac:dyDescent="0.2">
      <c r="B37" s="140" t="s">
        <v>102</v>
      </c>
      <c r="C37" s="268"/>
      <c r="D37" s="113"/>
      <c r="E37" s="141">
        <f>'Input Sheet'!J37</f>
        <v>2483</v>
      </c>
      <c r="F37" s="142">
        <f>'Input Sheet'!K37</f>
        <v>2257.272727272727</v>
      </c>
      <c r="G37" s="61"/>
      <c r="H37" s="287">
        <f>+'Input Sheet'!G833</f>
        <v>5121.859896791535</v>
      </c>
      <c r="I37" s="288">
        <f>+'Input Sheet'!H833</f>
        <v>5345.3252094493391</v>
      </c>
      <c r="J37" s="288">
        <f>+'Input Sheet'!I833</f>
        <v>5526.3056233244197</v>
      </c>
      <c r="K37" s="288">
        <f>+'Input Sheet'!J833</f>
        <v>5720.9871907360412</v>
      </c>
      <c r="L37" s="272">
        <f>+'Input Sheet'!K833</f>
        <v>5917.9971006085134</v>
      </c>
      <c r="M37" s="59"/>
      <c r="N37" s="60"/>
      <c r="O37" s="60"/>
      <c r="P37" s="60"/>
      <c r="Q37" s="60"/>
      <c r="R37" s="60"/>
      <c r="S37" s="60"/>
      <c r="Y37" s="78"/>
      <c r="Z37" s="298">
        <f t="shared" ref="Z37:AD37" si="23">+H37*H74</f>
        <v>102437.1979358307</v>
      </c>
      <c r="AA37" s="299">
        <f t="shared" si="23"/>
        <v>106906.50418898679</v>
      </c>
      <c r="AB37" s="299">
        <f t="shared" si="23"/>
        <v>110526.1124664884</v>
      </c>
      <c r="AC37" s="299">
        <f t="shared" si="23"/>
        <v>114419.74381472083</v>
      </c>
      <c r="AD37" s="300">
        <f t="shared" si="23"/>
        <v>118359.94201217027</v>
      </c>
      <c r="AE37" s="78"/>
    </row>
    <row r="38" spans="2:31" x14ac:dyDescent="0.2">
      <c r="B38" s="140" t="s">
        <v>103</v>
      </c>
      <c r="C38" s="268"/>
      <c r="D38" s="113"/>
      <c r="E38" s="141">
        <f>'Input Sheet'!J38</f>
        <v>2286</v>
      </c>
      <c r="F38" s="142">
        <f>'Input Sheet'!K38</f>
        <v>2078.181818181818</v>
      </c>
      <c r="G38" s="61"/>
      <c r="H38" s="287">
        <f>+'Input Sheet'!G834</f>
        <v>4695.6436595171572</v>
      </c>
      <c r="I38" s="288">
        <f>+'Input Sheet'!H834</f>
        <v>4900.5132771263679</v>
      </c>
      <c r="J38" s="288">
        <f>+'Input Sheet'!I834</f>
        <v>5066.4333823291017</v>
      </c>
      <c r="K38" s="288">
        <f>+'Input Sheet'!J834</f>
        <v>5244.9144977953583</v>
      </c>
      <c r="L38" s="272">
        <f>+'Input Sheet'!K834</f>
        <v>5425.5302024018474</v>
      </c>
      <c r="M38" s="59"/>
      <c r="N38" s="60"/>
      <c r="O38" s="60"/>
      <c r="P38" s="60"/>
      <c r="Q38" s="60"/>
      <c r="R38" s="60"/>
      <c r="S38" s="60"/>
      <c r="Y38" s="78"/>
      <c r="Z38" s="298">
        <f t="shared" ref="Z38:AD38" si="24">+H38*H75</f>
        <v>0</v>
      </c>
      <c r="AA38" s="299">
        <f t="shared" si="24"/>
        <v>0</v>
      </c>
      <c r="AB38" s="299">
        <f t="shared" si="24"/>
        <v>0</v>
      </c>
      <c r="AC38" s="299">
        <f t="shared" si="24"/>
        <v>0</v>
      </c>
      <c r="AD38" s="300">
        <f t="shared" si="24"/>
        <v>0</v>
      </c>
      <c r="AE38" s="78"/>
    </row>
    <row r="39" spans="2:31" x14ac:dyDescent="0.2">
      <c r="B39" s="115"/>
      <c r="C39" s="269"/>
      <c r="D39" s="64"/>
      <c r="E39" s="285"/>
      <c r="F39" s="286"/>
      <c r="G39" s="61"/>
      <c r="H39" s="150"/>
      <c r="I39" s="151"/>
      <c r="J39" s="151"/>
      <c r="K39" s="151"/>
      <c r="L39" s="152"/>
      <c r="M39" s="59"/>
      <c r="N39" s="60"/>
      <c r="O39" s="60"/>
      <c r="P39" s="60"/>
      <c r="Q39" s="60"/>
      <c r="R39" s="60"/>
      <c r="S39" s="60"/>
      <c r="Y39" s="78"/>
      <c r="Z39" s="304"/>
      <c r="AA39" s="305"/>
      <c r="AB39" s="305"/>
      <c r="AC39" s="305"/>
      <c r="AD39" s="306"/>
      <c r="AE39" s="78"/>
    </row>
    <row r="40" spans="2:31" x14ac:dyDescent="0.25">
      <c r="C40" s="62"/>
      <c r="D40" s="45"/>
      <c r="E40" s="45"/>
      <c r="F40" s="45"/>
      <c r="G40" s="94"/>
      <c r="H40" s="94"/>
      <c r="I40" s="94"/>
      <c r="J40" s="65"/>
      <c r="K40" s="65"/>
      <c r="L40" s="65"/>
      <c r="M40" s="65"/>
      <c r="N40" s="65"/>
      <c r="O40" s="65"/>
      <c r="P40" s="65"/>
      <c r="Q40" s="65"/>
      <c r="R40" s="65"/>
      <c r="T40" s="18"/>
      <c r="U40" s="18"/>
      <c r="V40" s="18"/>
      <c r="W40" s="18"/>
      <c r="X40" s="18"/>
      <c r="Y40" s="78"/>
      <c r="Z40" s="307">
        <f>SUM(Z9:Z39)</f>
        <v>549194.80929514742</v>
      </c>
      <c r="AA40" s="308">
        <f>SUM(AA9:AA39)</f>
        <v>573156.02499455819</v>
      </c>
      <c r="AB40" s="308">
        <f>SUM(AB9:AB39)</f>
        <v>592561.76937006216</v>
      </c>
      <c r="AC40" s="308">
        <f>SUM(AC9:AC39)</f>
        <v>613436.62898011925</v>
      </c>
      <c r="AD40" s="309">
        <f>SUM(AD9:AD39)</f>
        <v>634561.14664789941</v>
      </c>
      <c r="AE40" s="78"/>
    </row>
    <row r="41" spans="2:31" x14ac:dyDescent="0.25">
      <c r="C41" s="62"/>
      <c r="D41" s="45"/>
      <c r="E41" s="45"/>
      <c r="F41" s="45"/>
      <c r="G41" s="94"/>
      <c r="H41" s="94"/>
      <c r="I41" s="94"/>
      <c r="J41" s="65"/>
      <c r="K41" s="65"/>
      <c r="L41" s="65"/>
      <c r="M41" s="65"/>
      <c r="N41" s="65"/>
      <c r="O41" s="65"/>
      <c r="P41" s="65"/>
      <c r="Q41" s="65"/>
      <c r="R41" s="65"/>
      <c r="T41" s="95"/>
      <c r="U41" s="95"/>
      <c r="V41" s="95"/>
      <c r="W41" s="95"/>
      <c r="X41" s="95"/>
      <c r="Y41" s="78"/>
      <c r="Z41" s="95"/>
      <c r="AA41" s="95"/>
      <c r="AB41" s="95"/>
      <c r="AC41" s="95"/>
      <c r="AD41" s="95"/>
      <c r="AE41" s="78"/>
    </row>
    <row r="42" spans="2:31" x14ac:dyDescent="0.2">
      <c r="B42" s="148" t="s">
        <v>60</v>
      </c>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row>
    <row r="43" spans="2:31" x14ac:dyDescent="0.25">
      <c r="M43" s="68"/>
      <c r="T43" s="92"/>
      <c r="U43" s="92"/>
      <c r="V43" s="92"/>
      <c r="W43" s="92"/>
      <c r="X43" s="92"/>
    </row>
    <row r="44" spans="2:31" s="52" customFormat="1" x14ac:dyDescent="0.2">
      <c r="C44" s="448" t="s">
        <v>38</v>
      </c>
      <c r="D44" s="449"/>
      <c r="E44" s="449"/>
      <c r="F44" s="450"/>
      <c r="G44" s="18"/>
      <c r="H44" s="451" t="s">
        <v>49</v>
      </c>
      <c r="I44" s="452"/>
      <c r="J44" s="452"/>
      <c r="K44" s="452"/>
      <c r="L44" s="453"/>
      <c r="N44" s="460" t="s">
        <v>40</v>
      </c>
      <c r="O44" s="461"/>
      <c r="P44" s="461"/>
      <c r="Q44" s="461"/>
      <c r="R44" s="462"/>
      <c r="T44" s="448" t="s">
        <v>39</v>
      </c>
      <c r="U44" s="449"/>
      <c r="V44" s="449"/>
      <c r="W44" s="449"/>
      <c r="X44" s="450"/>
      <c r="Z44" s="448" t="s">
        <v>28</v>
      </c>
      <c r="AA44" s="449"/>
      <c r="AB44" s="449"/>
      <c r="AC44" s="449"/>
      <c r="AD44" s="450"/>
    </row>
    <row r="45" spans="2:31" s="52" customFormat="1" x14ac:dyDescent="0.25">
      <c r="B45" s="114" t="s">
        <v>7</v>
      </c>
      <c r="C45" s="56" t="s">
        <v>8</v>
      </c>
      <c r="D45" s="57" t="s">
        <v>9</v>
      </c>
      <c r="E45" s="57" t="s">
        <v>10</v>
      </c>
      <c r="F45" s="58" t="s">
        <v>11</v>
      </c>
      <c r="G45" s="18"/>
      <c r="H45" s="56" t="s">
        <v>13</v>
      </c>
      <c r="I45" s="57" t="s">
        <v>14</v>
      </c>
      <c r="J45" s="57" t="s">
        <v>15</v>
      </c>
      <c r="K45" s="57" t="s">
        <v>16</v>
      </c>
      <c r="L45" s="58" t="s">
        <v>17</v>
      </c>
      <c r="N45" s="56" t="s">
        <v>13</v>
      </c>
      <c r="O45" s="57" t="s">
        <v>14</v>
      </c>
      <c r="P45" s="57" t="s">
        <v>15</v>
      </c>
      <c r="Q45" s="57" t="s">
        <v>16</v>
      </c>
      <c r="R45" s="58" t="s">
        <v>17</v>
      </c>
      <c r="S45" s="47"/>
      <c r="T45" s="56" t="s">
        <v>13</v>
      </c>
      <c r="U45" s="57" t="s">
        <v>14</v>
      </c>
      <c r="V45" s="57" t="s">
        <v>15</v>
      </c>
      <c r="W45" s="57" t="s">
        <v>16</v>
      </c>
      <c r="X45" s="58" t="s">
        <v>17</v>
      </c>
      <c r="Y45" s="47"/>
      <c r="Z45" s="56" t="s">
        <v>13</v>
      </c>
      <c r="AA45" s="57" t="s">
        <v>14</v>
      </c>
      <c r="AB45" s="57" t="s">
        <v>15</v>
      </c>
      <c r="AC45" s="57" t="s">
        <v>16</v>
      </c>
      <c r="AD45" s="58" t="s">
        <v>17</v>
      </c>
    </row>
    <row r="46" spans="2:31" s="52" customFormat="1" ht="25.5" x14ac:dyDescent="0.2">
      <c r="B46" s="336" t="s">
        <v>76</v>
      </c>
      <c r="C46" s="144"/>
      <c r="D46" s="145"/>
      <c r="E46" s="145"/>
      <c r="F46" s="284"/>
      <c r="G46" s="45"/>
      <c r="H46" s="325"/>
      <c r="I46" s="326"/>
      <c r="J46" s="326"/>
      <c r="K46" s="326"/>
      <c r="L46" s="327"/>
      <c r="N46" s="328"/>
      <c r="O46" s="329"/>
      <c r="P46" s="329"/>
      <c r="Q46" s="329"/>
      <c r="R46" s="330"/>
      <c r="S46" s="310"/>
      <c r="T46" s="328"/>
      <c r="U46" s="329"/>
      <c r="V46" s="329"/>
      <c r="W46" s="329"/>
      <c r="X46" s="330"/>
      <c r="Y46" s="310"/>
      <c r="Z46" s="328"/>
      <c r="AA46" s="329"/>
      <c r="AB46" s="329"/>
      <c r="AC46" s="329"/>
      <c r="AD46" s="330"/>
    </row>
    <row r="47" spans="2:31" s="52" customFormat="1" x14ac:dyDescent="0.2">
      <c r="B47" s="140" t="s">
        <v>77</v>
      </c>
      <c r="C47" s="143"/>
      <c r="D47" s="113"/>
      <c r="E47" s="113"/>
      <c r="F47" s="323">
        <f>+'Input Sheet'!J54</f>
        <v>60</v>
      </c>
      <c r="G47" s="45"/>
      <c r="H47" s="314">
        <f>+$F47</f>
        <v>60</v>
      </c>
      <c r="I47" s="315">
        <f t="shared" ref="I47:L47" si="25">+$F47</f>
        <v>60</v>
      </c>
      <c r="J47" s="315">
        <f t="shared" si="25"/>
        <v>60</v>
      </c>
      <c r="K47" s="315">
        <f t="shared" si="25"/>
        <v>60</v>
      </c>
      <c r="L47" s="316">
        <f t="shared" si="25"/>
        <v>60</v>
      </c>
      <c r="N47" s="298">
        <f>+'Input Sheet'!G836*'Fee Breakdown'!H47</f>
        <v>123834.48644159539</v>
      </c>
      <c r="O47" s="299">
        <f>+'Input Sheet'!H836*'Fee Breakdown'!I47</f>
        <v>129237.35039885131</v>
      </c>
      <c r="P47" s="299">
        <f>+'Input Sheet'!I836*'Fee Breakdown'!J47</f>
        <v>133613.02975358089</v>
      </c>
      <c r="Q47" s="299">
        <f>+'Input Sheet'!J836*'Fee Breakdown'!K47</f>
        <v>138319.97067072018</v>
      </c>
      <c r="R47" s="300">
        <f>+'Input Sheet'!K836*'Fee Breakdown'!L47</f>
        <v>143083.20541445955</v>
      </c>
      <c r="S47" s="310"/>
      <c r="T47" s="298">
        <f>+N47*('Input Sheet'!G$869-1)</f>
        <v>145313.86955207726</v>
      </c>
      <c r="U47" s="299">
        <f>+O47*('Input Sheet'!H$869-1)</f>
        <v>162839.5112728322</v>
      </c>
      <c r="V47" s="299">
        <f>+P47*('Input Sheet'!I$869-1)</f>
        <v>169827.79428562033</v>
      </c>
      <c r="W47" s="299">
        <f>+Q47*('Input Sheet'!J$869-1)</f>
        <v>179453.02673334122</v>
      </c>
      <c r="X47" s="300">
        <f>+R47*('Input Sheet'!K$869-1)</f>
        <v>189241.64833955563</v>
      </c>
      <c r="Y47" s="310"/>
      <c r="Z47" s="298">
        <f t="shared" ref="Z47:Z75" si="26">+N47+T47</f>
        <v>269148.35599367262</v>
      </c>
      <c r="AA47" s="299">
        <f t="shared" ref="AA47:AA75" si="27">+O47+U47</f>
        <v>292076.86167168349</v>
      </c>
      <c r="AB47" s="299">
        <f t="shared" ref="AB47:AB75" si="28">+P47+V47</f>
        <v>303440.82403920125</v>
      </c>
      <c r="AC47" s="299">
        <f t="shared" ref="AC47:AC75" si="29">+Q47+W47</f>
        <v>317772.99740406137</v>
      </c>
      <c r="AD47" s="300">
        <f t="shared" ref="AD47:AD75" si="30">+R47+X47</f>
        <v>332324.85375401517</v>
      </c>
    </row>
    <row r="48" spans="2:31" s="52" customFormat="1" x14ac:dyDescent="0.2">
      <c r="B48" s="140" t="s">
        <v>78</v>
      </c>
      <c r="C48" s="143"/>
      <c r="D48" s="113"/>
      <c r="E48" s="113"/>
      <c r="F48" s="323">
        <f>+'Input Sheet'!J55</f>
        <v>0</v>
      </c>
      <c r="G48" s="45"/>
      <c r="H48" s="314">
        <f t="shared" ref="H48:L58" si="31">+$F48</f>
        <v>0</v>
      </c>
      <c r="I48" s="315">
        <f t="shared" si="31"/>
        <v>0</v>
      </c>
      <c r="J48" s="315">
        <f t="shared" si="31"/>
        <v>0</v>
      </c>
      <c r="K48" s="315">
        <f t="shared" si="31"/>
        <v>0</v>
      </c>
      <c r="L48" s="316">
        <f t="shared" si="31"/>
        <v>0</v>
      </c>
      <c r="N48" s="298">
        <f>+'Input Sheet'!G837*'Fee Breakdown'!H48</f>
        <v>0</v>
      </c>
      <c r="O48" s="299">
        <f>+'Input Sheet'!H837*'Fee Breakdown'!I48</f>
        <v>0</v>
      </c>
      <c r="P48" s="299">
        <f>+'Input Sheet'!I837*'Fee Breakdown'!J48</f>
        <v>0</v>
      </c>
      <c r="Q48" s="299">
        <f>+'Input Sheet'!J837*'Fee Breakdown'!K48</f>
        <v>0</v>
      </c>
      <c r="R48" s="300">
        <f>+'Input Sheet'!K837*'Fee Breakdown'!L48</f>
        <v>0</v>
      </c>
      <c r="S48" s="310"/>
      <c r="T48" s="298">
        <f>+N48*('Input Sheet'!G$869-1)</f>
        <v>0</v>
      </c>
      <c r="U48" s="299">
        <f>+O48*('Input Sheet'!H$869-1)</f>
        <v>0</v>
      </c>
      <c r="V48" s="299">
        <f>+P48*('Input Sheet'!I$869-1)</f>
        <v>0</v>
      </c>
      <c r="W48" s="299">
        <f>+Q48*('Input Sheet'!J$869-1)</f>
        <v>0</v>
      </c>
      <c r="X48" s="300">
        <f>+R48*('Input Sheet'!K$869-1)</f>
        <v>0</v>
      </c>
      <c r="Y48" s="310"/>
      <c r="Z48" s="298">
        <f t="shared" si="26"/>
        <v>0</v>
      </c>
      <c r="AA48" s="299">
        <f t="shared" si="27"/>
        <v>0</v>
      </c>
      <c r="AB48" s="299">
        <f t="shared" si="28"/>
        <v>0</v>
      </c>
      <c r="AC48" s="299">
        <f t="shared" si="29"/>
        <v>0</v>
      </c>
      <c r="AD48" s="300">
        <f t="shared" si="30"/>
        <v>0</v>
      </c>
    </row>
    <row r="49" spans="2:30" s="52" customFormat="1" x14ac:dyDescent="0.2">
      <c r="B49" s="140" t="s">
        <v>79</v>
      </c>
      <c r="C49" s="143"/>
      <c r="D49" s="113"/>
      <c r="E49" s="113"/>
      <c r="F49" s="323">
        <f>+'Input Sheet'!J56</f>
        <v>0</v>
      </c>
      <c r="G49" s="45"/>
      <c r="H49" s="314">
        <f t="shared" si="31"/>
        <v>0</v>
      </c>
      <c r="I49" s="315">
        <f t="shared" si="31"/>
        <v>0</v>
      </c>
      <c r="J49" s="315">
        <f t="shared" si="31"/>
        <v>0</v>
      </c>
      <c r="K49" s="315">
        <f t="shared" si="31"/>
        <v>0</v>
      </c>
      <c r="L49" s="316">
        <f t="shared" si="31"/>
        <v>0</v>
      </c>
      <c r="N49" s="298">
        <f>+'Input Sheet'!G838*'Fee Breakdown'!H49</f>
        <v>0</v>
      </c>
      <c r="O49" s="299">
        <f>+'Input Sheet'!H838*'Fee Breakdown'!I49</f>
        <v>0</v>
      </c>
      <c r="P49" s="299">
        <f>+'Input Sheet'!I838*'Fee Breakdown'!J49</f>
        <v>0</v>
      </c>
      <c r="Q49" s="299">
        <f>+'Input Sheet'!J838*'Fee Breakdown'!K49</f>
        <v>0</v>
      </c>
      <c r="R49" s="300">
        <f>+'Input Sheet'!K838*'Fee Breakdown'!L49</f>
        <v>0</v>
      </c>
      <c r="S49" s="310"/>
      <c r="T49" s="298">
        <f>+N49*('Input Sheet'!G$869-1)</f>
        <v>0</v>
      </c>
      <c r="U49" s="299">
        <f>+O49*('Input Sheet'!H$869-1)</f>
        <v>0</v>
      </c>
      <c r="V49" s="299">
        <f>+P49*('Input Sheet'!I$869-1)</f>
        <v>0</v>
      </c>
      <c r="W49" s="299">
        <f>+Q49*('Input Sheet'!J$869-1)</f>
        <v>0</v>
      </c>
      <c r="X49" s="300">
        <f>+R49*('Input Sheet'!K$869-1)</f>
        <v>0</v>
      </c>
      <c r="Y49" s="310"/>
      <c r="Z49" s="298">
        <f t="shared" si="26"/>
        <v>0</v>
      </c>
      <c r="AA49" s="299">
        <f t="shared" si="27"/>
        <v>0</v>
      </c>
      <c r="AB49" s="299">
        <f t="shared" si="28"/>
        <v>0</v>
      </c>
      <c r="AC49" s="299">
        <f t="shared" si="29"/>
        <v>0</v>
      </c>
      <c r="AD49" s="300">
        <f t="shared" si="30"/>
        <v>0</v>
      </c>
    </row>
    <row r="50" spans="2:30" s="52" customFormat="1" x14ac:dyDescent="0.2">
      <c r="B50" s="140" t="s">
        <v>80</v>
      </c>
      <c r="C50" s="143"/>
      <c r="D50" s="113"/>
      <c r="E50" s="113"/>
      <c r="F50" s="323">
        <f>+'Input Sheet'!J57</f>
        <v>0</v>
      </c>
      <c r="G50" s="45"/>
      <c r="H50" s="314">
        <f t="shared" si="31"/>
        <v>0</v>
      </c>
      <c r="I50" s="315">
        <f t="shared" si="31"/>
        <v>0</v>
      </c>
      <c r="J50" s="315">
        <f t="shared" si="31"/>
        <v>0</v>
      </c>
      <c r="K50" s="315">
        <f t="shared" si="31"/>
        <v>0</v>
      </c>
      <c r="L50" s="316">
        <f t="shared" si="31"/>
        <v>0</v>
      </c>
      <c r="N50" s="298">
        <f>+'Input Sheet'!G839*'Fee Breakdown'!H50</f>
        <v>0</v>
      </c>
      <c r="O50" s="299">
        <f>+'Input Sheet'!H839*'Fee Breakdown'!I50</f>
        <v>0</v>
      </c>
      <c r="P50" s="299">
        <f>+'Input Sheet'!I839*'Fee Breakdown'!J50</f>
        <v>0</v>
      </c>
      <c r="Q50" s="299">
        <f>+'Input Sheet'!J839*'Fee Breakdown'!K50</f>
        <v>0</v>
      </c>
      <c r="R50" s="300">
        <f>+'Input Sheet'!K839*'Fee Breakdown'!L50</f>
        <v>0</v>
      </c>
      <c r="S50" s="310"/>
      <c r="T50" s="298">
        <f>+N50*('Input Sheet'!G$869-1)</f>
        <v>0</v>
      </c>
      <c r="U50" s="299">
        <f>+O50*('Input Sheet'!H$869-1)</f>
        <v>0</v>
      </c>
      <c r="V50" s="299">
        <f>+P50*('Input Sheet'!I$869-1)</f>
        <v>0</v>
      </c>
      <c r="W50" s="299">
        <f>+Q50*('Input Sheet'!J$869-1)</f>
        <v>0</v>
      </c>
      <c r="X50" s="300">
        <f>+R50*('Input Sheet'!K$869-1)</f>
        <v>0</v>
      </c>
      <c r="Y50" s="310"/>
      <c r="Z50" s="298">
        <f t="shared" si="26"/>
        <v>0</v>
      </c>
      <c r="AA50" s="299">
        <f t="shared" si="27"/>
        <v>0</v>
      </c>
      <c r="AB50" s="299">
        <f t="shared" si="28"/>
        <v>0</v>
      </c>
      <c r="AC50" s="299">
        <f t="shared" si="29"/>
        <v>0</v>
      </c>
      <c r="AD50" s="300">
        <f t="shared" si="30"/>
        <v>0</v>
      </c>
    </row>
    <row r="51" spans="2:30" s="52" customFormat="1" x14ac:dyDescent="0.2">
      <c r="B51" s="140" t="s">
        <v>81</v>
      </c>
      <c r="C51" s="143"/>
      <c r="D51" s="113"/>
      <c r="E51" s="113"/>
      <c r="F51" s="323">
        <f>+'Input Sheet'!J58</f>
        <v>40</v>
      </c>
      <c r="G51" s="45"/>
      <c r="H51" s="314">
        <f t="shared" si="31"/>
        <v>40</v>
      </c>
      <c r="I51" s="315">
        <f t="shared" si="31"/>
        <v>40</v>
      </c>
      <c r="J51" s="315">
        <f t="shared" si="31"/>
        <v>40</v>
      </c>
      <c r="K51" s="315">
        <f t="shared" si="31"/>
        <v>40</v>
      </c>
      <c r="L51" s="316">
        <f t="shared" si="31"/>
        <v>40</v>
      </c>
      <c r="N51" s="298">
        <f>+'Input Sheet'!G840*'Fee Breakdown'!H51</f>
        <v>41384.996667706379</v>
      </c>
      <c r="O51" s="299">
        <f>+'Input Sheet'!H840*'Fee Breakdown'!I51</f>
        <v>43190.61248033031</v>
      </c>
      <c r="P51" s="299">
        <f>+'Input Sheet'!I840*'Fee Breakdown'!J51</f>
        <v>44652.94725247669</v>
      </c>
      <c r="Q51" s="299">
        <f>+'Input Sheet'!J840*'Fee Breakdown'!K51</f>
        <v>46225.988331488014</v>
      </c>
      <c r="R51" s="300">
        <f>+'Input Sheet'!K840*'Fee Breakdown'!L51</f>
        <v>47817.842585190818</v>
      </c>
      <c r="S51" s="310"/>
      <c r="T51" s="298">
        <f>+N51*('Input Sheet'!G$869-1)</f>
        <v>48563.321736877871</v>
      </c>
      <c r="U51" s="299">
        <f>+O51*('Input Sheet'!H$869-1)</f>
        <v>54420.322036668636</v>
      </c>
      <c r="V51" s="299">
        <f>+P51*('Input Sheet'!I$869-1)</f>
        <v>56755.778640945231</v>
      </c>
      <c r="W51" s="299">
        <f>+Q51*('Input Sheet'!J$869-1)</f>
        <v>59972.493339905122</v>
      </c>
      <c r="X51" s="300">
        <f>+R51*('Input Sheet'!K$869-1)</f>
        <v>63243.81205083368</v>
      </c>
      <c r="Y51" s="310"/>
      <c r="Z51" s="298">
        <f t="shared" si="26"/>
        <v>89948.31840458425</v>
      </c>
      <c r="AA51" s="299">
        <f t="shared" si="27"/>
        <v>97610.934516998939</v>
      </c>
      <c r="AB51" s="299">
        <f t="shared" si="28"/>
        <v>101408.72589342191</v>
      </c>
      <c r="AC51" s="299">
        <f t="shared" si="29"/>
        <v>106198.48167139314</v>
      </c>
      <c r="AD51" s="300">
        <f t="shared" si="30"/>
        <v>111061.6546360245</v>
      </c>
    </row>
    <row r="52" spans="2:30" s="52" customFormat="1" x14ac:dyDescent="0.2">
      <c r="B52" s="140" t="s">
        <v>82</v>
      </c>
      <c r="C52" s="143"/>
      <c r="D52" s="113"/>
      <c r="E52" s="113"/>
      <c r="F52" s="323">
        <f>+'Input Sheet'!J59</f>
        <v>0</v>
      </c>
      <c r="G52" s="45"/>
      <c r="H52" s="314">
        <f t="shared" si="31"/>
        <v>0</v>
      </c>
      <c r="I52" s="315">
        <f t="shared" si="31"/>
        <v>0</v>
      </c>
      <c r="J52" s="315">
        <f t="shared" si="31"/>
        <v>0</v>
      </c>
      <c r="K52" s="315">
        <f t="shared" si="31"/>
        <v>0</v>
      </c>
      <c r="L52" s="316">
        <f t="shared" si="31"/>
        <v>0</v>
      </c>
      <c r="N52" s="298">
        <f>+'Input Sheet'!G841*'Fee Breakdown'!H52</f>
        <v>0</v>
      </c>
      <c r="O52" s="299">
        <f>+'Input Sheet'!H841*'Fee Breakdown'!I52</f>
        <v>0</v>
      </c>
      <c r="P52" s="299">
        <f>+'Input Sheet'!I841*'Fee Breakdown'!J52</f>
        <v>0</v>
      </c>
      <c r="Q52" s="299">
        <f>+'Input Sheet'!J841*'Fee Breakdown'!K52</f>
        <v>0</v>
      </c>
      <c r="R52" s="300">
        <f>+'Input Sheet'!K841*'Fee Breakdown'!L52</f>
        <v>0</v>
      </c>
      <c r="S52" s="310"/>
      <c r="T52" s="298">
        <f>+N52*('Input Sheet'!G$869-1)</f>
        <v>0</v>
      </c>
      <c r="U52" s="299">
        <f>+O52*('Input Sheet'!H$869-1)</f>
        <v>0</v>
      </c>
      <c r="V52" s="299">
        <f>+P52*('Input Sheet'!I$869-1)</f>
        <v>0</v>
      </c>
      <c r="W52" s="299">
        <f>+Q52*('Input Sheet'!J$869-1)</f>
        <v>0</v>
      </c>
      <c r="X52" s="300">
        <f>+R52*('Input Sheet'!K$869-1)</f>
        <v>0</v>
      </c>
      <c r="Y52" s="310"/>
      <c r="Z52" s="298">
        <f t="shared" si="26"/>
        <v>0</v>
      </c>
      <c r="AA52" s="299">
        <f t="shared" si="27"/>
        <v>0</v>
      </c>
      <c r="AB52" s="299">
        <f t="shared" si="28"/>
        <v>0</v>
      </c>
      <c r="AC52" s="299">
        <f t="shared" si="29"/>
        <v>0</v>
      </c>
      <c r="AD52" s="300">
        <f t="shared" si="30"/>
        <v>0</v>
      </c>
    </row>
    <row r="53" spans="2:30" s="52" customFormat="1" x14ac:dyDescent="0.2">
      <c r="B53" s="140" t="s">
        <v>83</v>
      </c>
      <c r="C53" s="143"/>
      <c r="D53" s="113"/>
      <c r="E53" s="113"/>
      <c r="F53" s="323">
        <f>+'Input Sheet'!J60</f>
        <v>12</v>
      </c>
      <c r="G53" s="45"/>
      <c r="H53" s="314">
        <f t="shared" si="31"/>
        <v>12</v>
      </c>
      <c r="I53" s="315">
        <f t="shared" si="31"/>
        <v>12</v>
      </c>
      <c r="J53" s="315">
        <f t="shared" si="31"/>
        <v>12</v>
      </c>
      <c r="K53" s="315">
        <f t="shared" si="31"/>
        <v>12</v>
      </c>
      <c r="L53" s="316">
        <f t="shared" si="31"/>
        <v>12</v>
      </c>
      <c r="N53" s="298">
        <f>+'Input Sheet'!G842*'Fee Breakdown'!H53</f>
        <v>12231.546438977159</v>
      </c>
      <c r="O53" s="299">
        <f>+'Input Sheet'!H842*'Fee Breakdown'!I53</f>
        <v>12765.20538403864</v>
      </c>
      <c r="P53" s="299">
        <f>+'Input Sheet'!I842*'Fee Breakdown'!J53</f>
        <v>13197.40587008572</v>
      </c>
      <c r="Q53" s="299">
        <f>+'Input Sheet'!J842*'Fee Breakdown'!K53</f>
        <v>13662.326168686584</v>
      </c>
      <c r="R53" s="300">
        <f>+'Input Sheet'!K842*'Fee Breakdown'!L53</f>
        <v>14132.806796837576</v>
      </c>
      <c r="S53" s="310"/>
      <c r="T53" s="298">
        <f>+N53*('Input Sheet'!G$869-1)</f>
        <v>14353.136955043548</v>
      </c>
      <c r="U53" s="299">
        <f>+O53*('Input Sheet'!H$869-1)</f>
        <v>16084.20320920363</v>
      </c>
      <c r="V53" s="299">
        <f>+P53*('Input Sheet'!I$869-1)</f>
        <v>16774.459297437556</v>
      </c>
      <c r="W53" s="299">
        <f>+Q53*('Input Sheet'!J$869-1)</f>
        <v>17725.175701674227</v>
      </c>
      <c r="X53" s="300">
        <f>+R53*('Input Sheet'!K$869-1)</f>
        <v>18692.030599614591</v>
      </c>
      <c r="Y53" s="310"/>
      <c r="Z53" s="298">
        <f t="shared" si="26"/>
        <v>26584.683394020707</v>
      </c>
      <c r="AA53" s="299">
        <f t="shared" si="27"/>
        <v>28849.408593242268</v>
      </c>
      <c r="AB53" s="299">
        <f t="shared" si="28"/>
        <v>29971.865167523276</v>
      </c>
      <c r="AC53" s="299">
        <f t="shared" si="29"/>
        <v>31387.501870360811</v>
      </c>
      <c r="AD53" s="300">
        <f t="shared" si="30"/>
        <v>32824.837396452167</v>
      </c>
    </row>
    <row r="54" spans="2:30" s="52" customFormat="1" x14ac:dyDescent="0.2">
      <c r="B54" s="140" t="s">
        <v>84</v>
      </c>
      <c r="C54" s="143"/>
      <c r="D54" s="113"/>
      <c r="E54" s="113"/>
      <c r="F54" s="323">
        <f>+'Input Sheet'!J61</f>
        <v>0</v>
      </c>
      <c r="G54" s="45"/>
      <c r="H54" s="314">
        <f t="shared" si="31"/>
        <v>0</v>
      </c>
      <c r="I54" s="315">
        <f t="shared" si="31"/>
        <v>0</v>
      </c>
      <c r="J54" s="315">
        <f t="shared" si="31"/>
        <v>0</v>
      </c>
      <c r="K54" s="315">
        <f t="shared" si="31"/>
        <v>0</v>
      </c>
      <c r="L54" s="316">
        <f t="shared" si="31"/>
        <v>0</v>
      </c>
      <c r="N54" s="298">
        <f>+'Input Sheet'!G843*'Fee Breakdown'!H54</f>
        <v>0</v>
      </c>
      <c r="O54" s="299">
        <f>+'Input Sheet'!H843*'Fee Breakdown'!I54</f>
        <v>0</v>
      </c>
      <c r="P54" s="299">
        <f>+'Input Sheet'!I843*'Fee Breakdown'!J54</f>
        <v>0</v>
      </c>
      <c r="Q54" s="299">
        <f>+'Input Sheet'!J843*'Fee Breakdown'!K54</f>
        <v>0</v>
      </c>
      <c r="R54" s="300">
        <f>+'Input Sheet'!K843*'Fee Breakdown'!L54</f>
        <v>0</v>
      </c>
      <c r="S54" s="310"/>
      <c r="T54" s="298">
        <f>+N54*('Input Sheet'!G$869-1)</f>
        <v>0</v>
      </c>
      <c r="U54" s="299">
        <f>+O54*('Input Sheet'!H$869-1)</f>
        <v>0</v>
      </c>
      <c r="V54" s="299">
        <f>+P54*('Input Sheet'!I$869-1)</f>
        <v>0</v>
      </c>
      <c r="W54" s="299">
        <f>+Q54*('Input Sheet'!J$869-1)</f>
        <v>0</v>
      </c>
      <c r="X54" s="300">
        <f>+R54*('Input Sheet'!K$869-1)</f>
        <v>0</v>
      </c>
      <c r="Y54" s="310"/>
      <c r="Z54" s="298">
        <f t="shared" si="26"/>
        <v>0</v>
      </c>
      <c r="AA54" s="299">
        <f t="shared" si="27"/>
        <v>0</v>
      </c>
      <c r="AB54" s="299">
        <f t="shared" si="28"/>
        <v>0</v>
      </c>
      <c r="AC54" s="299">
        <f t="shared" si="29"/>
        <v>0</v>
      </c>
      <c r="AD54" s="300">
        <f t="shared" si="30"/>
        <v>0</v>
      </c>
    </row>
    <row r="55" spans="2:30" s="52" customFormat="1" x14ac:dyDescent="0.2">
      <c r="B55" s="140" t="s">
        <v>85</v>
      </c>
      <c r="C55" s="143"/>
      <c r="D55" s="113"/>
      <c r="E55" s="113"/>
      <c r="F55" s="323">
        <f>+'Input Sheet'!J62</f>
        <v>20</v>
      </c>
      <c r="G55" s="45"/>
      <c r="H55" s="314">
        <f t="shared" si="31"/>
        <v>20</v>
      </c>
      <c r="I55" s="315">
        <f t="shared" si="31"/>
        <v>20</v>
      </c>
      <c r="J55" s="315">
        <f t="shared" si="31"/>
        <v>20</v>
      </c>
      <c r="K55" s="315">
        <f t="shared" si="31"/>
        <v>20</v>
      </c>
      <c r="L55" s="316">
        <f t="shared" si="31"/>
        <v>20</v>
      </c>
      <c r="N55" s="298">
        <f>+'Input Sheet'!G844*'Fee Breakdown'!H55</f>
        <v>19802.132815071374</v>
      </c>
      <c r="O55" s="299">
        <f>+'Input Sheet'!H844*'Fee Breakdown'!I55</f>
        <v>20666.094323191355</v>
      </c>
      <c r="P55" s="299">
        <f>+'Input Sheet'!I844*'Fee Breakdown'!J55</f>
        <v>21365.800731546242</v>
      </c>
      <c r="Q55" s="299">
        <f>+'Input Sheet'!J844*'Fee Breakdown'!K55</f>
        <v>22118.478534573642</v>
      </c>
      <c r="R55" s="300">
        <f>+'Input Sheet'!K844*'Fee Breakdown'!L55</f>
        <v>22880.158174351327</v>
      </c>
      <c r="S55" s="310"/>
      <c r="T55" s="298">
        <f>+N55*('Input Sheet'!G$869-1)</f>
        <v>23236.859355001485</v>
      </c>
      <c r="U55" s="299">
        <f>+O55*('Input Sheet'!H$869-1)</f>
        <v>26039.350769115143</v>
      </c>
      <c r="V55" s="299">
        <f>+P55*('Input Sheet'!I$869-1)</f>
        <v>27156.833566880072</v>
      </c>
      <c r="W55" s="299">
        <f>+Q55*('Input Sheet'!J$869-1)</f>
        <v>28695.985840068508</v>
      </c>
      <c r="X55" s="300">
        <f>+R55*('Input Sheet'!K$869-1)</f>
        <v>30261.265357048247</v>
      </c>
      <c r="Y55" s="310"/>
      <c r="Z55" s="298">
        <f t="shared" si="26"/>
        <v>43038.992170072859</v>
      </c>
      <c r="AA55" s="299">
        <f t="shared" si="27"/>
        <v>46705.445092306501</v>
      </c>
      <c r="AB55" s="299">
        <f t="shared" si="28"/>
        <v>48522.634298426317</v>
      </c>
      <c r="AC55" s="299">
        <f t="shared" si="29"/>
        <v>50814.46437464215</v>
      </c>
      <c r="AD55" s="300">
        <f t="shared" si="30"/>
        <v>53141.423531399574</v>
      </c>
    </row>
    <row r="56" spans="2:30" s="52" customFormat="1" x14ac:dyDescent="0.2">
      <c r="B56" s="140" t="s">
        <v>86</v>
      </c>
      <c r="C56" s="143"/>
      <c r="D56" s="113"/>
      <c r="E56" s="113"/>
      <c r="F56" s="323">
        <f>+'Input Sheet'!J63</f>
        <v>0</v>
      </c>
      <c r="G56" s="45"/>
      <c r="H56" s="314">
        <f t="shared" si="31"/>
        <v>0</v>
      </c>
      <c r="I56" s="315">
        <f t="shared" si="31"/>
        <v>0</v>
      </c>
      <c r="J56" s="315">
        <f t="shared" si="31"/>
        <v>0</v>
      </c>
      <c r="K56" s="315">
        <f t="shared" si="31"/>
        <v>0</v>
      </c>
      <c r="L56" s="316">
        <f t="shared" si="31"/>
        <v>0</v>
      </c>
      <c r="N56" s="298">
        <f>+'Input Sheet'!G845*'Fee Breakdown'!H56</f>
        <v>0</v>
      </c>
      <c r="O56" s="299">
        <f>+'Input Sheet'!H845*'Fee Breakdown'!I56</f>
        <v>0</v>
      </c>
      <c r="P56" s="299">
        <f>+'Input Sheet'!I845*'Fee Breakdown'!J56</f>
        <v>0</v>
      </c>
      <c r="Q56" s="299">
        <f>+'Input Sheet'!J845*'Fee Breakdown'!K56</f>
        <v>0</v>
      </c>
      <c r="R56" s="300">
        <f>+'Input Sheet'!K845*'Fee Breakdown'!L56</f>
        <v>0</v>
      </c>
      <c r="S56" s="310"/>
      <c r="T56" s="298">
        <f>+N56*('Input Sheet'!G$869-1)</f>
        <v>0</v>
      </c>
      <c r="U56" s="299">
        <f>+O56*('Input Sheet'!H$869-1)</f>
        <v>0</v>
      </c>
      <c r="V56" s="299">
        <f>+P56*('Input Sheet'!I$869-1)</f>
        <v>0</v>
      </c>
      <c r="W56" s="299">
        <f>+Q56*('Input Sheet'!J$869-1)</f>
        <v>0</v>
      </c>
      <c r="X56" s="300">
        <f>+R56*('Input Sheet'!K$869-1)</f>
        <v>0</v>
      </c>
      <c r="Y56" s="310"/>
      <c r="Z56" s="298">
        <f t="shared" si="26"/>
        <v>0</v>
      </c>
      <c r="AA56" s="299">
        <f t="shared" si="27"/>
        <v>0</v>
      </c>
      <c r="AB56" s="299">
        <f t="shared" si="28"/>
        <v>0</v>
      </c>
      <c r="AC56" s="299">
        <f t="shared" si="29"/>
        <v>0</v>
      </c>
      <c r="AD56" s="300">
        <f t="shared" si="30"/>
        <v>0</v>
      </c>
    </row>
    <row r="57" spans="2:30" s="52" customFormat="1" x14ac:dyDescent="0.2">
      <c r="B57" s="140" t="s">
        <v>87</v>
      </c>
      <c r="C57" s="143"/>
      <c r="D57" s="113"/>
      <c r="E57" s="113"/>
      <c r="F57" s="323">
        <f>+'Input Sheet'!J64</f>
        <v>0</v>
      </c>
      <c r="G57" s="45"/>
      <c r="H57" s="314">
        <f t="shared" si="31"/>
        <v>0</v>
      </c>
      <c r="I57" s="315">
        <f t="shared" si="31"/>
        <v>0</v>
      </c>
      <c r="J57" s="315">
        <f t="shared" si="31"/>
        <v>0</v>
      </c>
      <c r="K57" s="315">
        <f t="shared" si="31"/>
        <v>0</v>
      </c>
      <c r="L57" s="316">
        <f t="shared" si="31"/>
        <v>0</v>
      </c>
      <c r="N57" s="298">
        <f>+'Input Sheet'!G846*'Fee Breakdown'!H57</f>
        <v>0</v>
      </c>
      <c r="O57" s="299">
        <f>+'Input Sheet'!H846*'Fee Breakdown'!I57</f>
        <v>0</v>
      </c>
      <c r="P57" s="299">
        <f>+'Input Sheet'!I846*'Fee Breakdown'!J57</f>
        <v>0</v>
      </c>
      <c r="Q57" s="299">
        <f>+'Input Sheet'!J846*'Fee Breakdown'!K57</f>
        <v>0</v>
      </c>
      <c r="R57" s="300">
        <f>+'Input Sheet'!K846*'Fee Breakdown'!L57</f>
        <v>0</v>
      </c>
      <c r="S57" s="310"/>
      <c r="T57" s="298">
        <f>+N57*('Input Sheet'!G$869-1)</f>
        <v>0</v>
      </c>
      <c r="U57" s="299">
        <f>+O57*('Input Sheet'!H$869-1)</f>
        <v>0</v>
      </c>
      <c r="V57" s="299">
        <f>+P57*('Input Sheet'!I$869-1)</f>
        <v>0</v>
      </c>
      <c r="W57" s="299">
        <f>+Q57*('Input Sheet'!J$869-1)</f>
        <v>0</v>
      </c>
      <c r="X57" s="300">
        <f>+R57*('Input Sheet'!K$869-1)</f>
        <v>0</v>
      </c>
      <c r="Y57" s="310"/>
      <c r="Z57" s="298">
        <f t="shared" si="26"/>
        <v>0</v>
      </c>
      <c r="AA57" s="299">
        <f t="shared" si="27"/>
        <v>0</v>
      </c>
      <c r="AB57" s="299">
        <f t="shared" si="28"/>
        <v>0</v>
      </c>
      <c r="AC57" s="299">
        <f t="shared" si="29"/>
        <v>0</v>
      </c>
      <c r="AD57" s="300">
        <f t="shared" si="30"/>
        <v>0</v>
      </c>
    </row>
    <row r="58" spans="2:30" s="52" customFormat="1" x14ac:dyDescent="0.2">
      <c r="B58" s="140" t="s">
        <v>88</v>
      </c>
      <c r="C58" s="143"/>
      <c r="D58" s="113"/>
      <c r="E58" s="113"/>
      <c r="F58" s="323">
        <f>+'Input Sheet'!J65</f>
        <v>0</v>
      </c>
      <c r="G58" s="45"/>
      <c r="H58" s="314">
        <f t="shared" si="31"/>
        <v>0</v>
      </c>
      <c r="I58" s="315">
        <f t="shared" si="31"/>
        <v>0</v>
      </c>
      <c r="J58" s="315">
        <f t="shared" si="31"/>
        <v>0</v>
      </c>
      <c r="K58" s="315">
        <f t="shared" si="31"/>
        <v>0</v>
      </c>
      <c r="L58" s="316">
        <f t="shared" si="31"/>
        <v>0</v>
      </c>
      <c r="N58" s="298">
        <f>+'Input Sheet'!G847*'Fee Breakdown'!H58</f>
        <v>0</v>
      </c>
      <c r="O58" s="299">
        <f>+'Input Sheet'!H847*'Fee Breakdown'!I58</f>
        <v>0</v>
      </c>
      <c r="P58" s="299">
        <f>+'Input Sheet'!I847*'Fee Breakdown'!J58</f>
        <v>0</v>
      </c>
      <c r="Q58" s="299">
        <f>+'Input Sheet'!J847*'Fee Breakdown'!K58</f>
        <v>0</v>
      </c>
      <c r="R58" s="300">
        <f>+'Input Sheet'!K847*'Fee Breakdown'!L58</f>
        <v>0</v>
      </c>
      <c r="S58" s="310"/>
      <c r="T58" s="298">
        <f>+N58*('Input Sheet'!G$869-1)</f>
        <v>0</v>
      </c>
      <c r="U58" s="299">
        <f>+O58*('Input Sheet'!H$869-1)</f>
        <v>0</v>
      </c>
      <c r="V58" s="299">
        <f>+P58*('Input Sheet'!I$869-1)</f>
        <v>0</v>
      </c>
      <c r="W58" s="299">
        <f>+Q58*('Input Sheet'!J$869-1)</f>
        <v>0</v>
      </c>
      <c r="X58" s="300">
        <f>+R58*('Input Sheet'!K$869-1)</f>
        <v>0</v>
      </c>
      <c r="Y58" s="310"/>
      <c r="Z58" s="298">
        <f t="shared" si="26"/>
        <v>0</v>
      </c>
      <c r="AA58" s="299">
        <f t="shared" si="27"/>
        <v>0</v>
      </c>
      <c r="AB58" s="299">
        <f t="shared" si="28"/>
        <v>0</v>
      </c>
      <c r="AC58" s="299">
        <f t="shared" si="29"/>
        <v>0</v>
      </c>
      <c r="AD58" s="300">
        <f t="shared" si="30"/>
        <v>0</v>
      </c>
    </row>
    <row r="59" spans="2:30" s="52" customFormat="1" x14ac:dyDescent="0.2">
      <c r="B59" s="140"/>
      <c r="C59" s="143"/>
      <c r="D59" s="113"/>
      <c r="E59" s="113"/>
      <c r="F59" s="323"/>
      <c r="G59" s="45"/>
      <c r="H59" s="314"/>
      <c r="I59" s="315"/>
      <c r="J59" s="315"/>
      <c r="K59" s="315"/>
      <c r="L59" s="316"/>
      <c r="N59" s="298"/>
      <c r="O59" s="299"/>
      <c r="P59" s="299"/>
      <c r="Q59" s="299"/>
      <c r="R59" s="300"/>
      <c r="S59" s="310"/>
      <c r="T59" s="298"/>
      <c r="U59" s="299"/>
      <c r="V59" s="299"/>
      <c r="W59" s="299"/>
      <c r="X59" s="300"/>
      <c r="Y59" s="310"/>
      <c r="Z59" s="298"/>
      <c r="AA59" s="299"/>
      <c r="AB59" s="299"/>
      <c r="AC59" s="299"/>
      <c r="AD59" s="300"/>
    </row>
    <row r="60" spans="2:30" s="52" customFormat="1" ht="25.5" x14ac:dyDescent="0.2">
      <c r="B60" s="337" t="s">
        <v>89</v>
      </c>
      <c r="C60" s="147"/>
      <c r="D60" s="165"/>
      <c r="E60" s="165"/>
      <c r="F60" s="335"/>
      <c r="G60" s="45"/>
      <c r="H60" s="331"/>
      <c r="I60" s="332"/>
      <c r="J60" s="332"/>
      <c r="K60" s="332"/>
      <c r="L60" s="333"/>
      <c r="N60" s="301"/>
      <c r="O60" s="302"/>
      <c r="P60" s="302"/>
      <c r="Q60" s="302"/>
      <c r="R60" s="303"/>
      <c r="S60" s="310"/>
      <c r="T60" s="301"/>
      <c r="U60" s="302"/>
      <c r="V60" s="302"/>
      <c r="W60" s="302"/>
      <c r="X60" s="303"/>
      <c r="Y60" s="310"/>
      <c r="Z60" s="301"/>
      <c r="AA60" s="302"/>
      <c r="AB60" s="302"/>
      <c r="AC60" s="302"/>
      <c r="AD60" s="303"/>
    </row>
    <row r="61" spans="2:30" s="52" customFormat="1" x14ac:dyDescent="0.2">
      <c r="B61" s="140" t="s">
        <v>90</v>
      </c>
      <c r="C61" s="143"/>
      <c r="D61" s="113"/>
      <c r="E61" s="113"/>
      <c r="F61" s="323">
        <f>+'Input Sheet'!J68</f>
        <v>0</v>
      </c>
      <c r="G61" s="45"/>
      <c r="H61" s="314">
        <f t="shared" ref="H61:L71" si="32">+$F61</f>
        <v>0</v>
      </c>
      <c r="I61" s="315">
        <f t="shared" si="32"/>
        <v>0</v>
      </c>
      <c r="J61" s="315">
        <f t="shared" si="32"/>
        <v>0</v>
      </c>
      <c r="K61" s="315">
        <f t="shared" si="32"/>
        <v>0</v>
      </c>
      <c r="L61" s="316">
        <f t="shared" si="32"/>
        <v>0</v>
      </c>
      <c r="N61" s="298">
        <f>+'Input Sheet'!G848*'Fee Breakdown'!H61</f>
        <v>0</v>
      </c>
      <c r="O61" s="299">
        <f>+'Input Sheet'!H848*'Fee Breakdown'!I61</f>
        <v>0</v>
      </c>
      <c r="P61" s="299">
        <f>+'Input Sheet'!I848*'Fee Breakdown'!J61</f>
        <v>0</v>
      </c>
      <c r="Q61" s="299">
        <f>+'Input Sheet'!J848*'Fee Breakdown'!K61</f>
        <v>0</v>
      </c>
      <c r="R61" s="300">
        <f>+'Input Sheet'!K848*'Fee Breakdown'!L61</f>
        <v>0</v>
      </c>
      <c r="S61" s="310"/>
      <c r="T61" s="298">
        <f>+N61*('Input Sheet'!G$869-1)</f>
        <v>0</v>
      </c>
      <c r="U61" s="299">
        <f>+O61*('Input Sheet'!H$869-1)</f>
        <v>0</v>
      </c>
      <c r="V61" s="299">
        <f>+P61*('Input Sheet'!I$869-1)</f>
        <v>0</v>
      </c>
      <c r="W61" s="299">
        <f>+Q61*('Input Sheet'!J$869-1)</f>
        <v>0</v>
      </c>
      <c r="X61" s="300">
        <f>+R61*('Input Sheet'!K$869-1)</f>
        <v>0</v>
      </c>
      <c r="Y61" s="310"/>
      <c r="Z61" s="298">
        <f t="shared" si="26"/>
        <v>0</v>
      </c>
      <c r="AA61" s="299">
        <f t="shared" si="27"/>
        <v>0</v>
      </c>
      <c r="AB61" s="299">
        <f t="shared" si="28"/>
        <v>0</v>
      </c>
      <c r="AC61" s="299">
        <f t="shared" si="29"/>
        <v>0</v>
      </c>
      <c r="AD61" s="300">
        <f t="shared" si="30"/>
        <v>0</v>
      </c>
    </row>
    <row r="62" spans="2:30" s="52" customFormat="1" x14ac:dyDescent="0.2">
      <c r="B62" s="140" t="s">
        <v>91</v>
      </c>
      <c r="C62" s="143"/>
      <c r="D62" s="113"/>
      <c r="E62" s="113"/>
      <c r="F62" s="323">
        <f>+'Input Sheet'!J69</f>
        <v>0</v>
      </c>
      <c r="G62" s="45"/>
      <c r="H62" s="314">
        <f t="shared" si="32"/>
        <v>0</v>
      </c>
      <c r="I62" s="315">
        <f t="shared" si="32"/>
        <v>0</v>
      </c>
      <c r="J62" s="315">
        <f t="shared" si="32"/>
        <v>0</v>
      </c>
      <c r="K62" s="315">
        <f t="shared" si="32"/>
        <v>0</v>
      </c>
      <c r="L62" s="316">
        <f t="shared" si="32"/>
        <v>0</v>
      </c>
      <c r="N62" s="298">
        <f>+'Input Sheet'!G849*'Fee Breakdown'!H62</f>
        <v>0</v>
      </c>
      <c r="O62" s="299">
        <f>+'Input Sheet'!H849*'Fee Breakdown'!I62</f>
        <v>0</v>
      </c>
      <c r="P62" s="299">
        <f>+'Input Sheet'!I849*'Fee Breakdown'!J62</f>
        <v>0</v>
      </c>
      <c r="Q62" s="299">
        <f>+'Input Sheet'!J849*'Fee Breakdown'!K62</f>
        <v>0</v>
      </c>
      <c r="R62" s="300">
        <f>+'Input Sheet'!K849*'Fee Breakdown'!L62</f>
        <v>0</v>
      </c>
      <c r="S62" s="310"/>
      <c r="T62" s="298">
        <f>+N62*('Input Sheet'!G$869-1)</f>
        <v>0</v>
      </c>
      <c r="U62" s="299">
        <f>+O62*('Input Sheet'!H$869-1)</f>
        <v>0</v>
      </c>
      <c r="V62" s="299">
        <f>+P62*('Input Sheet'!I$869-1)</f>
        <v>0</v>
      </c>
      <c r="W62" s="299">
        <f>+Q62*('Input Sheet'!J$869-1)</f>
        <v>0</v>
      </c>
      <c r="X62" s="300">
        <f>+R62*('Input Sheet'!K$869-1)</f>
        <v>0</v>
      </c>
      <c r="Y62" s="310"/>
      <c r="Z62" s="298">
        <f t="shared" si="26"/>
        <v>0</v>
      </c>
      <c r="AA62" s="299">
        <f t="shared" si="27"/>
        <v>0</v>
      </c>
      <c r="AB62" s="299">
        <f t="shared" si="28"/>
        <v>0</v>
      </c>
      <c r="AC62" s="299">
        <f t="shared" si="29"/>
        <v>0</v>
      </c>
      <c r="AD62" s="300">
        <f t="shared" si="30"/>
        <v>0</v>
      </c>
    </row>
    <row r="63" spans="2:30" s="52" customFormat="1" x14ac:dyDescent="0.2">
      <c r="B63" s="140" t="s">
        <v>92</v>
      </c>
      <c r="C63" s="143"/>
      <c r="D63" s="113"/>
      <c r="E63" s="113"/>
      <c r="F63" s="323">
        <f>+'Input Sheet'!J70</f>
        <v>0</v>
      </c>
      <c r="G63" s="45"/>
      <c r="H63" s="314">
        <f t="shared" si="32"/>
        <v>0</v>
      </c>
      <c r="I63" s="315">
        <f t="shared" si="32"/>
        <v>0</v>
      </c>
      <c r="J63" s="315">
        <f t="shared" si="32"/>
        <v>0</v>
      </c>
      <c r="K63" s="315">
        <f t="shared" si="32"/>
        <v>0</v>
      </c>
      <c r="L63" s="316">
        <f t="shared" si="32"/>
        <v>0</v>
      </c>
      <c r="N63" s="298">
        <f>+'Input Sheet'!G850*'Fee Breakdown'!H63</f>
        <v>0</v>
      </c>
      <c r="O63" s="299">
        <f>+'Input Sheet'!H850*'Fee Breakdown'!I63</f>
        <v>0</v>
      </c>
      <c r="P63" s="299">
        <f>+'Input Sheet'!I850*'Fee Breakdown'!J63</f>
        <v>0</v>
      </c>
      <c r="Q63" s="299">
        <f>+'Input Sheet'!J850*'Fee Breakdown'!K63</f>
        <v>0</v>
      </c>
      <c r="R63" s="300">
        <f>+'Input Sheet'!K850*'Fee Breakdown'!L63</f>
        <v>0</v>
      </c>
      <c r="S63" s="310"/>
      <c r="T63" s="298">
        <f>+N63*('Input Sheet'!G$869-1)</f>
        <v>0</v>
      </c>
      <c r="U63" s="299">
        <f>+O63*('Input Sheet'!H$869-1)</f>
        <v>0</v>
      </c>
      <c r="V63" s="299">
        <f>+P63*('Input Sheet'!I$869-1)</f>
        <v>0</v>
      </c>
      <c r="W63" s="299">
        <f>+Q63*('Input Sheet'!J$869-1)</f>
        <v>0</v>
      </c>
      <c r="X63" s="300">
        <f>+R63*('Input Sheet'!K$869-1)</f>
        <v>0</v>
      </c>
      <c r="Y63" s="310"/>
      <c r="Z63" s="298">
        <f t="shared" si="26"/>
        <v>0</v>
      </c>
      <c r="AA63" s="299">
        <f t="shared" si="27"/>
        <v>0</v>
      </c>
      <c r="AB63" s="299">
        <f t="shared" si="28"/>
        <v>0</v>
      </c>
      <c r="AC63" s="299">
        <f t="shared" si="29"/>
        <v>0</v>
      </c>
      <c r="AD63" s="300">
        <f t="shared" si="30"/>
        <v>0</v>
      </c>
    </row>
    <row r="64" spans="2:30" s="52" customFormat="1" x14ac:dyDescent="0.2">
      <c r="B64" s="140" t="s">
        <v>93</v>
      </c>
      <c r="C64" s="143"/>
      <c r="D64" s="113"/>
      <c r="E64" s="113"/>
      <c r="F64" s="323">
        <f>+'Input Sheet'!J71</f>
        <v>0</v>
      </c>
      <c r="G64" s="45"/>
      <c r="H64" s="314">
        <f t="shared" si="32"/>
        <v>0</v>
      </c>
      <c r="I64" s="315">
        <f t="shared" si="32"/>
        <v>0</v>
      </c>
      <c r="J64" s="315">
        <f t="shared" si="32"/>
        <v>0</v>
      </c>
      <c r="K64" s="315">
        <f t="shared" si="32"/>
        <v>0</v>
      </c>
      <c r="L64" s="316">
        <f t="shared" si="32"/>
        <v>0</v>
      </c>
      <c r="N64" s="298">
        <f>+'Input Sheet'!G851*'Fee Breakdown'!H64</f>
        <v>0</v>
      </c>
      <c r="O64" s="299">
        <f>+'Input Sheet'!H851*'Fee Breakdown'!I64</f>
        <v>0</v>
      </c>
      <c r="P64" s="299">
        <f>+'Input Sheet'!I851*'Fee Breakdown'!J64</f>
        <v>0</v>
      </c>
      <c r="Q64" s="299">
        <f>+'Input Sheet'!J851*'Fee Breakdown'!K64</f>
        <v>0</v>
      </c>
      <c r="R64" s="300">
        <f>+'Input Sheet'!K851*'Fee Breakdown'!L64</f>
        <v>0</v>
      </c>
      <c r="S64" s="310"/>
      <c r="T64" s="298">
        <f>+N64*('Input Sheet'!G$869-1)</f>
        <v>0</v>
      </c>
      <c r="U64" s="299">
        <f>+O64*('Input Sheet'!H$869-1)</f>
        <v>0</v>
      </c>
      <c r="V64" s="299">
        <f>+P64*('Input Sheet'!I$869-1)</f>
        <v>0</v>
      </c>
      <c r="W64" s="299">
        <f>+Q64*('Input Sheet'!J$869-1)</f>
        <v>0</v>
      </c>
      <c r="X64" s="300">
        <f>+R64*('Input Sheet'!K$869-1)</f>
        <v>0</v>
      </c>
      <c r="Y64" s="310"/>
      <c r="Z64" s="298">
        <f t="shared" si="26"/>
        <v>0</v>
      </c>
      <c r="AA64" s="299">
        <f t="shared" si="27"/>
        <v>0</v>
      </c>
      <c r="AB64" s="299">
        <f t="shared" si="28"/>
        <v>0</v>
      </c>
      <c r="AC64" s="299">
        <f t="shared" si="29"/>
        <v>0</v>
      </c>
      <c r="AD64" s="300">
        <f t="shared" si="30"/>
        <v>0</v>
      </c>
    </row>
    <row r="65" spans="2:30" s="52" customFormat="1" x14ac:dyDescent="0.2">
      <c r="B65" s="140" t="s">
        <v>94</v>
      </c>
      <c r="C65" s="143"/>
      <c r="D65" s="113"/>
      <c r="E65" s="113"/>
      <c r="F65" s="323">
        <f>+'Input Sheet'!J72</f>
        <v>0</v>
      </c>
      <c r="G65" s="45"/>
      <c r="H65" s="314">
        <f t="shared" si="32"/>
        <v>0</v>
      </c>
      <c r="I65" s="315">
        <f t="shared" si="32"/>
        <v>0</v>
      </c>
      <c r="J65" s="315">
        <f t="shared" si="32"/>
        <v>0</v>
      </c>
      <c r="K65" s="315">
        <f t="shared" si="32"/>
        <v>0</v>
      </c>
      <c r="L65" s="316">
        <f t="shared" si="32"/>
        <v>0</v>
      </c>
      <c r="N65" s="298">
        <f>+'Input Sheet'!G852*'Fee Breakdown'!H65</f>
        <v>0</v>
      </c>
      <c r="O65" s="299">
        <f>+'Input Sheet'!H852*'Fee Breakdown'!I65</f>
        <v>0</v>
      </c>
      <c r="P65" s="299">
        <f>+'Input Sheet'!I852*'Fee Breakdown'!J65</f>
        <v>0</v>
      </c>
      <c r="Q65" s="299">
        <f>+'Input Sheet'!J852*'Fee Breakdown'!K65</f>
        <v>0</v>
      </c>
      <c r="R65" s="300">
        <f>+'Input Sheet'!K852*'Fee Breakdown'!L65</f>
        <v>0</v>
      </c>
      <c r="S65" s="310"/>
      <c r="T65" s="298">
        <f>+N65*('Input Sheet'!G$869-1)</f>
        <v>0</v>
      </c>
      <c r="U65" s="299">
        <f>+O65*('Input Sheet'!H$869-1)</f>
        <v>0</v>
      </c>
      <c r="V65" s="299">
        <f>+P65*('Input Sheet'!I$869-1)</f>
        <v>0</v>
      </c>
      <c r="W65" s="299">
        <f>+Q65*('Input Sheet'!J$869-1)</f>
        <v>0</v>
      </c>
      <c r="X65" s="300">
        <f>+R65*('Input Sheet'!K$869-1)</f>
        <v>0</v>
      </c>
      <c r="Y65" s="310"/>
      <c r="Z65" s="298">
        <f t="shared" si="26"/>
        <v>0</v>
      </c>
      <c r="AA65" s="299">
        <f t="shared" si="27"/>
        <v>0</v>
      </c>
      <c r="AB65" s="299">
        <f t="shared" si="28"/>
        <v>0</v>
      </c>
      <c r="AC65" s="299">
        <f t="shared" si="29"/>
        <v>0</v>
      </c>
      <c r="AD65" s="300">
        <f t="shared" si="30"/>
        <v>0</v>
      </c>
    </row>
    <row r="66" spans="2:30" s="52" customFormat="1" x14ac:dyDescent="0.2">
      <c r="B66" s="140" t="s">
        <v>95</v>
      </c>
      <c r="C66" s="143"/>
      <c r="D66" s="113"/>
      <c r="E66" s="113"/>
      <c r="F66" s="323">
        <f>+'Input Sheet'!J73</f>
        <v>0</v>
      </c>
      <c r="G66" s="45"/>
      <c r="H66" s="314">
        <f t="shared" si="32"/>
        <v>0</v>
      </c>
      <c r="I66" s="315">
        <f t="shared" si="32"/>
        <v>0</v>
      </c>
      <c r="J66" s="315">
        <f t="shared" si="32"/>
        <v>0</v>
      </c>
      <c r="K66" s="315">
        <f t="shared" si="32"/>
        <v>0</v>
      </c>
      <c r="L66" s="316">
        <f t="shared" si="32"/>
        <v>0</v>
      </c>
      <c r="N66" s="298">
        <f>+'Input Sheet'!G853*'Fee Breakdown'!H66</f>
        <v>0</v>
      </c>
      <c r="O66" s="299">
        <f>+'Input Sheet'!H853*'Fee Breakdown'!I66</f>
        <v>0</v>
      </c>
      <c r="P66" s="299">
        <f>+'Input Sheet'!I853*'Fee Breakdown'!J66</f>
        <v>0</v>
      </c>
      <c r="Q66" s="299">
        <f>+'Input Sheet'!J853*'Fee Breakdown'!K66</f>
        <v>0</v>
      </c>
      <c r="R66" s="300">
        <f>+'Input Sheet'!K853*'Fee Breakdown'!L66</f>
        <v>0</v>
      </c>
      <c r="S66" s="310"/>
      <c r="T66" s="298">
        <f>+N66*('Input Sheet'!G$869-1)</f>
        <v>0</v>
      </c>
      <c r="U66" s="299">
        <f>+O66*('Input Sheet'!H$869-1)</f>
        <v>0</v>
      </c>
      <c r="V66" s="299">
        <f>+P66*('Input Sheet'!I$869-1)</f>
        <v>0</v>
      </c>
      <c r="W66" s="299">
        <f>+Q66*('Input Sheet'!J$869-1)</f>
        <v>0</v>
      </c>
      <c r="X66" s="300">
        <f>+R66*('Input Sheet'!K$869-1)</f>
        <v>0</v>
      </c>
      <c r="Y66" s="310"/>
      <c r="Z66" s="298">
        <f t="shared" si="26"/>
        <v>0</v>
      </c>
      <c r="AA66" s="299">
        <f t="shared" si="27"/>
        <v>0</v>
      </c>
      <c r="AB66" s="299">
        <f t="shared" si="28"/>
        <v>0</v>
      </c>
      <c r="AC66" s="299">
        <f t="shared" si="29"/>
        <v>0</v>
      </c>
      <c r="AD66" s="300">
        <f t="shared" si="30"/>
        <v>0</v>
      </c>
    </row>
    <row r="67" spans="2:30" s="52" customFormat="1" x14ac:dyDescent="0.2">
      <c r="B67" s="140" t="s">
        <v>96</v>
      </c>
      <c r="C67" s="143"/>
      <c r="D67" s="113"/>
      <c r="E67" s="113"/>
      <c r="F67" s="323">
        <f>+'Input Sheet'!J74</f>
        <v>0</v>
      </c>
      <c r="G67" s="45"/>
      <c r="H67" s="314">
        <f t="shared" si="32"/>
        <v>0</v>
      </c>
      <c r="I67" s="315">
        <f t="shared" si="32"/>
        <v>0</v>
      </c>
      <c r="J67" s="315">
        <f t="shared" si="32"/>
        <v>0</v>
      </c>
      <c r="K67" s="315">
        <f t="shared" si="32"/>
        <v>0</v>
      </c>
      <c r="L67" s="316">
        <f t="shared" si="32"/>
        <v>0</v>
      </c>
      <c r="N67" s="298">
        <f>+'Input Sheet'!G854*'Fee Breakdown'!H67</f>
        <v>0</v>
      </c>
      <c r="O67" s="299">
        <f>+'Input Sheet'!H854*'Fee Breakdown'!I67</f>
        <v>0</v>
      </c>
      <c r="P67" s="299">
        <f>+'Input Sheet'!I854*'Fee Breakdown'!J67</f>
        <v>0</v>
      </c>
      <c r="Q67" s="299">
        <f>+'Input Sheet'!J854*'Fee Breakdown'!K67</f>
        <v>0</v>
      </c>
      <c r="R67" s="300">
        <f>+'Input Sheet'!K854*'Fee Breakdown'!L67</f>
        <v>0</v>
      </c>
      <c r="S67" s="310"/>
      <c r="T67" s="298">
        <f>+N67*('Input Sheet'!G$869-1)</f>
        <v>0</v>
      </c>
      <c r="U67" s="299">
        <f>+O67*('Input Sheet'!H$869-1)</f>
        <v>0</v>
      </c>
      <c r="V67" s="299">
        <f>+P67*('Input Sheet'!I$869-1)</f>
        <v>0</v>
      </c>
      <c r="W67" s="299">
        <f>+Q67*('Input Sheet'!J$869-1)</f>
        <v>0</v>
      </c>
      <c r="X67" s="300">
        <f>+R67*('Input Sheet'!K$869-1)</f>
        <v>0</v>
      </c>
      <c r="Y67" s="310"/>
      <c r="Z67" s="298">
        <f t="shared" si="26"/>
        <v>0</v>
      </c>
      <c r="AA67" s="299">
        <f t="shared" si="27"/>
        <v>0</v>
      </c>
      <c r="AB67" s="299">
        <f t="shared" si="28"/>
        <v>0</v>
      </c>
      <c r="AC67" s="299">
        <f t="shared" si="29"/>
        <v>0</v>
      </c>
      <c r="AD67" s="300">
        <f t="shared" si="30"/>
        <v>0</v>
      </c>
    </row>
    <row r="68" spans="2:30" s="52" customFormat="1" x14ac:dyDescent="0.2">
      <c r="B68" s="140" t="s">
        <v>97</v>
      </c>
      <c r="C68" s="143"/>
      <c r="D68" s="113"/>
      <c r="E68" s="113"/>
      <c r="F68" s="323">
        <f>+'Input Sheet'!J75</f>
        <v>0</v>
      </c>
      <c r="G68" s="45"/>
      <c r="H68" s="314">
        <f t="shared" si="32"/>
        <v>0</v>
      </c>
      <c r="I68" s="315">
        <f t="shared" si="32"/>
        <v>0</v>
      </c>
      <c r="J68" s="315">
        <f t="shared" si="32"/>
        <v>0</v>
      </c>
      <c r="K68" s="315">
        <f t="shared" si="32"/>
        <v>0</v>
      </c>
      <c r="L68" s="316">
        <f t="shared" si="32"/>
        <v>0</v>
      </c>
      <c r="N68" s="298">
        <f>+'Input Sheet'!G855*'Fee Breakdown'!H68</f>
        <v>0</v>
      </c>
      <c r="O68" s="299">
        <f>+'Input Sheet'!H855*'Fee Breakdown'!I68</f>
        <v>0</v>
      </c>
      <c r="P68" s="299">
        <f>+'Input Sheet'!I855*'Fee Breakdown'!J68</f>
        <v>0</v>
      </c>
      <c r="Q68" s="299">
        <f>+'Input Sheet'!J855*'Fee Breakdown'!K68</f>
        <v>0</v>
      </c>
      <c r="R68" s="300">
        <f>+'Input Sheet'!K855*'Fee Breakdown'!L68</f>
        <v>0</v>
      </c>
      <c r="S68" s="310"/>
      <c r="T68" s="298">
        <f>+N68*('Input Sheet'!G$869-1)</f>
        <v>0</v>
      </c>
      <c r="U68" s="299">
        <f>+O68*('Input Sheet'!H$869-1)</f>
        <v>0</v>
      </c>
      <c r="V68" s="299">
        <f>+P68*('Input Sheet'!I$869-1)</f>
        <v>0</v>
      </c>
      <c r="W68" s="299">
        <f>+Q68*('Input Sheet'!J$869-1)</f>
        <v>0</v>
      </c>
      <c r="X68" s="300">
        <f>+R68*('Input Sheet'!K$869-1)</f>
        <v>0</v>
      </c>
      <c r="Y68" s="310"/>
      <c r="Z68" s="298">
        <f t="shared" si="26"/>
        <v>0</v>
      </c>
      <c r="AA68" s="299">
        <f t="shared" si="27"/>
        <v>0</v>
      </c>
      <c r="AB68" s="299">
        <f t="shared" si="28"/>
        <v>0</v>
      </c>
      <c r="AC68" s="299">
        <f t="shared" si="29"/>
        <v>0</v>
      </c>
      <c r="AD68" s="300">
        <f t="shared" si="30"/>
        <v>0</v>
      </c>
    </row>
    <row r="69" spans="2:30" s="52" customFormat="1" x14ac:dyDescent="0.2">
      <c r="B69" s="140" t="s">
        <v>98</v>
      </c>
      <c r="C69" s="143"/>
      <c r="D69" s="113"/>
      <c r="E69" s="113"/>
      <c r="F69" s="323">
        <f>+'Input Sheet'!J76</f>
        <v>0</v>
      </c>
      <c r="G69" s="45"/>
      <c r="H69" s="314">
        <f t="shared" si="32"/>
        <v>0</v>
      </c>
      <c r="I69" s="315">
        <f t="shared" si="32"/>
        <v>0</v>
      </c>
      <c r="J69" s="315">
        <f t="shared" si="32"/>
        <v>0</v>
      </c>
      <c r="K69" s="315">
        <f t="shared" si="32"/>
        <v>0</v>
      </c>
      <c r="L69" s="316">
        <f t="shared" si="32"/>
        <v>0</v>
      </c>
      <c r="N69" s="298">
        <f>+'Input Sheet'!G856*'Fee Breakdown'!H69</f>
        <v>0</v>
      </c>
      <c r="O69" s="299">
        <f>+'Input Sheet'!H856*'Fee Breakdown'!I69</f>
        <v>0</v>
      </c>
      <c r="P69" s="299">
        <f>+'Input Sheet'!I856*'Fee Breakdown'!J69</f>
        <v>0</v>
      </c>
      <c r="Q69" s="299">
        <f>+'Input Sheet'!J856*'Fee Breakdown'!K69</f>
        <v>0</v>
      </c>
      <c r="R69" s="300">
        <f>+'Input Sheet'!K856*'Fee Breakdown'!L69</f>
        <v>0</v>
      </c>
      <c r="S69" s="310"/>
      <c r="T69" s="298">
        <f>+N69*('Input Sheet'!G$869-1)</f>
        <v>0</v>
      </c>
      <c r="U69" s="299">
        <f>+O69*('Input Sheet'!H$869-1)</f>
        <v>0</v>
      </c>
      <c r="V69" s="299">
        <f>+P69*('Input Sheet'!I$869-1)</f>
        <v>0</v>
      </c>
      <c r="W69" s="299">
        <f>+Q69*('Input Sheet'!J$869-1)</f>
        <v>0</v>
      </c>
      <c r="X69" s="300">
        <f>+R69*('Input Sheet'!K$869-1)</f>
        <v>0</v>
      </c>
      <c r="Y69" s="310"/>
      <c r="Z69" s="298">
        <f t="shared" si="26"/>
        <v>0</v>
      </c>
      <c r="AA69" s="299">
        <f t="shared" si="27"/>
        <v>0</v>
      </c>
      <c r="AB69" s="299">
        <f t="shared" si="28"/>
        <v>0</v>
      </c>
      <c r="AC69" s="299">
        <f t="shared" si="29"/>
        <v>0</v>
      </c>
      <c r="AD69" s="300">
        <f t="shared" si="30"/>
        <v>0</v>
      </c>
    </row>
    <row r="70" spans="2:30" s="52" customFormat="1" x14ac:dyDescent="0.2">
      <c r="B70" s="140" t="s">
        <v>99</v>
      </c>
      <c r="C70" s="143"/>
      <c r="D70" s="113"/>
      <c r="E70" s="113"/>
      <c r="F70" s="323">
        <f>+'Input Sheet'!J77</f>
        <v>0</v>
      </c>
      <c r="G70" s="45"/>
      <c r="H70" s="314">
        <f t="shared" si="32"/>
        <v>0</v>
      </c>
      <c r="I70" s="315">
        <f t="shared" si="32"/>
        <v>0</v>
      </c>
      <c r="J70" s="315">
        <f t="shared" si="32"/>
        <v>0</v>
      </c>
      <c r="K70" s="315">
        <f t="shared" si="32"/>
        <v>0</v>
      </c>
      <c r="L70" s="316">
        <f t="shared" si="32"/>
        <v>0</v>
      </c>
      <c r="N70" s="298">
        <f>+'Input Sheet'!G857*'Fee Breakdown'!H70</f>
        <v>0</v>
      </c>
      <c r="O70" s="299">
        <f>+'Input Sheet'!H857*'Fee Breakdown'!I70</f>
        <v>0</v>
      </c>
      <c r="P70" s="299">
        <f>+'Input Sheet'!I857*'Fee Breakdown'!J70</f>
        <v>0</v>
      </c>
      <c r="Q70" s="299">
        <f>+'Input Sheet'!J857*'Fee Breakdown'!K70</f>
        <v>0</v>
      </c>
      <c r="R70" s="300">
        <f>+'Input Sheet'!K857*'Fee Breakdown'!L70</f>
        <v>0</v>
      </c>
      <c r="S70" s="310"/>
      <c r="T70" s="298">
        <f>+N70*('Input Sheet'!G$869-1)</f>
        <v>0</v>
      </c>
      <c r="U70" s="299">
        <f>+O70*('Input Sheet'!H$869-1)</f>
        <v>0</v>
      </c>
      <c r="V70" s="299">
        <f>+P70*('Input Sheet'!I$869-1)</f>
        <v>0</v>
      </c>
      <c r="W70" s="299">
        <f>+Q70*('Input Sheet'!J$869-1)</f>
        <v>0</v>
      </c>
      <c r="X70" s="300">
        <f>+R70*('Input Sheet'!K$869-1)</f>
        <v>0</v>
      </c>
      <c r="Y70" s="310"/>
      <c r="Z70" s="298">
        <f t="shared" si="26"/>
        <v>0</v>
      </c>
      <c r="AA70" s="299">
        <f t="shared" si="27"/>
        <v>0</v>
      </c>
      <c r="AB70" s="299">
        <f t="shared" si="28"/>
        <v>0</v>
      </c>
      <c r="AC70" s="299">
        <f t="shared" si="29"/>
        <v>0</v>
      </c>
      <c r="AD70" s="300">
        <f t="shared" si="30"/>
        <v>0</v>
      </c>
    </row>
    <row r="71" spans="2:30" s="52" customFormat="1" x14ac:dyDescent="0.2">
      <c r="B71" s="140" t="s">
        <v>100</v>
      </c>
      <c r="C71" s="143"/>
      <c r="D71" s="113"/>
      <c r="E71" s="113"/>
      <c r="F71" s="323">
        <f>+'Input Sheet'!J78</f>
        <v>0</v>
      </c>
      <c r="G71" s="45"/>
      <c r="H71" s="314">
        <f t="shared" si="32"/>
        <v>0</v>
      </c>
      <c r="I71" s="315">
        <f t="shared" si="32"/>
        <v>0</v>
      </c>
      <c r="J71" s="315">
        <f t="shared" si="32"/>
        <v>0</v>
      </c>
      <c r="K71" s="315">
        <f t="shared" si="32"/>
        <v>0</v>
      </c>
      <c r="L71" s="316">
        <f t="shared" si="32"/>
        <v>0</v>
      </c>
      <c r="N71" s="298">
        <f>+'Input Sheet'!G858*'Fee Breakdown'!H71</f>
        <v>0</v>
      </c>
      <c r="O71" s="299">
        <f>+'Input Sheet'!H858*'Fee Breakdown'!I71</f>
        <v>0</v>
      </c>
      <c r="P71" s="299">
        <f>+'Input Sheet'!I858*'Fee Breakdown'!J71</f>
        <v>0</v>
      </c>
      <c r="Q71" s="299">
        <f>+'Input Sheet'!J858*'Fee Breakdown'!K71</f>
        <v>0</v>
      </c>
      <c r="R71" s="300">
        <f>+'Input Sheet'!K858*'Fee Breakdown'!L71</f>
        <v>0</v>
      </c>
      <c r="S71" s="310"/>
      <c r="T71" s="298">
        <f>+N71*('Input Sheet'!G$869-1)</f>
        <v>0</v>
      </c>
      <c r="U71" s="299">
        <f>+O71*('Input Sheet'!H$869-1)</f>
        <v>0</v>
      </c>
      <c r="V71" s="299">
        <f>+P71*('Input Sheet'!I$869-1)</f>
        <v>0</v>
      </c>
      <c r="W71" s="299">
        <f>+Q71*('Input Sheet'!J$869-1)</f>
        <v>0</v>
      </c>
      <c r="X71" s="300">
        <f>+R71*('Input Sheet'!K$869-1)</f>
        <v>0</v>
      </c>
      <c r="Y71" s="310"/>
      <c r="Z71" s="298">
        <f t="shared" si="26"/>
        <v>0</v>
      </c>
      <c r="AA71" s="299">
        <f t="shared" si="27"/>
        <v>0</v>
      </c>
      <c r="AB71" s="299">
        <f t="shared" si="28"/>
        <v>0</v>
      </c>
      <c r="AC71" s="299">
        <f t="shared" si="29"/>
        <v>0</v>
      </c>
      <c r="AD71" s="300">
        <f t="shared" si="30"/>
        <v>0</v>
      </c>
    </row>
    <row r="72" spans="2:30" s="52" customFormat="1" x14ac:dyDescent="0.2">
      <c r="B72" s="140"/>
      <c r="C72" s="143"/>
      <c r="D72" s="113"/>
      <c r="E72" s="113"/>
      <c r="F72" s="323"/>
      <c r="G72" s="45"/>
      <c r="H72" s="314"/>
      <c r="I72" s="315"/>
      <c r="J72" s="315"/>
      <c r="K72" s="315"/>
      <c r="L72" s="316"/>
      <c r="N72" s="298"/>
      <c r="O72" s="299"/>
      <c r="P72" s="299"/>
      <c r="Q72" s="299"/>
      <c r="R72" s="300"/>
      <c r="S72" s="310"/>
      <c r="T72" s="298"/>
      <c r="U72" s="299"/>
      <c r="V72" s="299"/>
      <c r="W72" s="299"/>
      <c r="X72" s="300"/>
      <c r="Y72" s="310"/>
      <c r="Z72" s="298"/>
      <c r="AA72" s="299"/>
      <c r="AB72" s="299"/>
      <c r="AC72" s="299"/>
      <c r="AD72" s="300"/>
    </row>
    <row r="73" spans="2:30" s="52" customFormat="1" x14ac:dyDescent="0.2">
      <c r="B73" s="337" t="s">
        <v>101</v>
      </c>
      <c r="C73" s="147"/>
      <c r="D73" s="165"/>
      <c r="E73" s="165"/>
      <c r="F73" s="335"/>
      <c r="G73" s="45"/>
      <c r="H73" s="331"/>
      <c r="I73" s="332"/>
      <c r="J73" s="332"/>
      <c r="K73" s="332"/>
      <c r="L73" s="333"/>
      <c r="N73" s="301"/>
      <c r="O73" s="302"/>
      <c r="P73" s="302"/>
      <c r="Q73" s="302"/>
      <c r="R73" s="303"/>
      <c r="S73" s="310"/>
      <c r="T73" s="301"/>
      <c r="U73" s="302"/>
      <c r="V73" s="302"/>
      <c r="W73" s="302"/>
      <c r="X73" s="303"/>
      <c r="Y73" s="310"/>
      <c r="Z73" s="301"/>
      <c r="AA73" s="302"/>
      <c r="AB73" s="302"/>
      <c r="AC73" s="302"/>
      <c r="AD73" s="303"/>
    </row>
    <row r="74" spans="2:30" s="52" customFormat="1" x14ac:dyDescent="0.2">
      <c r="B74" s="140" t="s">
        <v>102</v>
      </c>
      <c r="C74" s="143"/>
      <c r="D74" s="113"/>
      <c r="E74" s="113"/>
      <c r="F74" s="323">
        <f>+'Input Sheet'!J81</f>
        <v>20</v>
      </c>
      <c r="G74" s="45"/>
      <c r="H74" s="314">
        <f t="shared" ref="H74:L75" si="33">+$F74</f>
        <v>20</v>
      </c>
      <c r="I74" s="315">
        <f t="shared" si="33"/>
        <v>20</v>
      </c>
      <c r="J74" s="315">
        <f t="shared" si="33"/>
        <v>20</v>
      </c>
      <c r="K74" s="315">
        <f t="shared" si="33"/>
        <v>20</v>
      </c>
      <c r="L74" s="316">
        <f t="shared" si="33"/>
        <v>20</v>
      </c>
      <c r="N74" s="298">
        <f>+'Input Sheet'!G859*'Fee Breakdown'!H74</f>
        <v>45228.241719270445</v>
      </c>
      <c r="O74" s="299">
        <f>+'Input Sheet'!H859*'Fee Breakdown'!I74</f>
        <v>47201.537236996483</v>
      </c>
      <c r="P74" s="299">
        <f>+'Input Sheet'!I859*'Fee Breakdown'!J74</f>
        <v>48799.67269367371</v>
      </c>
      <c r="Q74" s="299">
        <f>+'Input Sheet'!J859*'Fee Breakdown'!K74</f>
        <v>50518.795271527706</v>
      </c>
      <c r="R74" s="300">
        <f>+'Input Sheet'!K859*'Fee Breakdown'!L74</f>
        <v>52258.478121967564</v>
      </c>
      <c r="S74" s="310"/>
      <c r="T74" s="298">
        <f>+N74*('Input Sheet'!G$869-1)</f>
        <v>53073.186687487119</v>
      </c>
      <c r="U74" s="299">
        <f>+O74*('Input Sheet'!H$869-1)</f>
        <v>59474.10118884033</v>
      </c>
      <c r="V74" s="299">
        <f>+P74*('Input Sheet'!I$869-1)</f>
        <v>62026.441513311409</v>
      </c>
      <c r="W74" s="299">
        <f>+Q74*('Input Sheet'!J$869-1)</f>
        <v>65541.878547525659</v>
      </c>
      <c r="X74" s="300">
        <f>+R74*('Input Sheet'!K$869-1)</f>
        <v>69116.990431347629</v>
      </c>
      <c r="Y74" s="310"/>
      <c r="Z74" s="298">
        <f t="shared" si="26"/>
        <v>98301.428406757565</v>
      </c>
      <c r="AA74" s="299">
        <f t="shared" si="27"/>
        <v>106675.63842583681</v>
      </c>
      <c r="AB74" s="299">
        <f t="shared" si="28"/>
        <v>110826.11420698512</v>
      </c>
      <c r="AC74" s="299">
        <f t="shared" si="29"/>
        <v>116060.67381905337</v>
      </c>
      <c r="AD74" s="300">
        <f t="shared" si="30"/>
        <v>121375.46855331519</v>
      </c>
    </row>
    <row r="75" spans="2:30" s="52" customFormat="1" x14ac:dyDescent="0.2">
      <c r="B75" s="140" t="s">
        <v>103</v>
      </c>
      <c r="C75" s="143"/>
      <c r="D75" s="113"/>
      <c r="E75" s="113"/>
      <c r="F75" s="323">
        <f>+'Input Sheet'!J82</f>
        <v>0</v>
      </c>
      <c r="G75" s="45"/>
      <c r="H75" s="314">
        <f t="shared" si="33"/>
        <v>0</v>
      </c>
      <c r="I75" s="315">
        <f t="shared" si="33"/>
        <v>0</v>
      </c>
      <c r="J75" s="315">
        <f t="shared" si="33"/>
        <v>0</v>
      </c>
      <c r="K75" s="315">
        <f t="shared" si="33"/>
        <v>0</v>
      </c>
      <c r="L75" s="316">
        <f t="shared" si="33"/>
        <v>0</v>
      </c>
      <c r="N75" s="298">
        <f>+'Input Sheet'!G860*'Fee Breakdown'!H75</f>
        <v>0</v>
      </c>
      <c r="O75" s="299">
        <f>+'Input Sheet'!H860*'Fee Breakdown'!I75</f>
        <v>0</v>
      </c>
      <c r="P75" s="299">
        <f>+'Input Sheet'!I860*'Fee Breakdown'!J75</f>
        <v>0</v>
      </c>
      <c r="Q75" s="299">
        <f>+'Input Sheet'!J860*'Fee Breakdown'!K75</f>
        <v>0</v>
      </c>
      <c r="R75" s="300">
        <f>+'Input Sheet'!K860*'Fee Breakdown'!L75</f>
        <v>0</v>
      </c>
      <c r="S75" s="310"/>
      <c r="T75" s="298">
        <f>+N75*('Input Sheet'!G$869-1)</f>
        <v>0</v>
      </c>
      <c r="U75" s="299">
        <f>+O75*('Input Sheet'!H$869-1)</f>
        <v>0</v>
      </c>
      <c r="V75" s="299">
        <f>+P75*('Input Sheet'!I$869-1)</f>
        <v>0</v>
      </c>
      <c r="W75" s="299">
        <f>+Q75*('Input Sheet'!J$869-1)</f>
        <v>0</v>
      </c>
      <c r="X75" s="300">
        <f>+R75*('Input Sheet'!K$869-1)</f>
        <v>0</v>
      </c>
      <c r="Y75" s="310"/>
      <c r="Z75" s="298">
        <f t="shared" si="26"/>
        <v>0</v>
      </c>
      <c r="AA75" s="299">
        <f t="shared" si="27"/>
        <v>0</v>
      </c>
      <c r="AB75" s="299">
        <f t="shared" si="28"/>
        <v>0</v>
      </c>
      <c r="AC75" s="299">
        <f t="shared" si="29"/>
        <v>0</v>
      </c>
      <c r="AD75" s="300">
        <f t="shared" si="30"/>
        <v>0</v>
      </c>
    </row>
    <row r="76" spans="2:30" s="52" customFormat="1" x14ac:dyDescent="0.2">
      <c r="B76" s="115"/>
      <c r="C76" s="63"/>
      <c r="D76" s="64"/>
      <c r="E76" s="64"/>
      <c r="F76" s="324"/>
      <c r="G76" s="45"/>
      <c r="H76" s="317"/>
      <c r="I76" s="318"/>
      <c r="J76" s="318"/>
      <c r="K76" s="318"/>
      <c r="L76" s="319"/>
      <c r="N76" s="304"/>
      <c r="O76" s="305"/>
      <c r="P76" s="305"/>
      <c r="Q76" s="305"/>
      <c r="R76" s="306"/>
      <c r="S76" s="310"/>
      <c r="T76" s="304"/>
      <c r="U76" s="305"/>
      <c r="V76" s="305"/>
      <c r="W76" s="305"/>
      <c r="X76" s="306"/>
      <c r="Y76" s="310"/>
      <c r="Z76" s="298"/>
      <c r="AA76" s="299"/>
      <c r="AB76" s="299"/>
      <c r="AC76" s="299"/>
      <c r="AD76" s="300"/>
    </row>
    <row r="77" spans="2:30" s="52" customFormat="1" x14ac:dyDescent="0.25">
      <c r="C77" s="66">
        <f>SUM(C46:C76)</f>
        <v>0</v>
      </c>
      <c r="D77" s="67">
        <f>SUM(D46:D76)</f>
        <v>0</v>
      </c>
      <c r="E77" s="67">
        <f>SUM(E46:E76)</f>
        <v>0</v>
      </c>
      <c r="F77" s="322">
        <f>SUM(F46:F76)</f>
        <v>152</v>
      </c>
      <c r="G77" s="18"/>
      <c r="H77" s="320">
        <f>SUM(H46:H76)</f>
        <v>152</v>
      </c>
      <c r="I77" s="321">
        <f>SUM(I46:I76)</f>
        <v>152</v>
      </c>
      <c r="J77" s="321">
        <f>SUM(J46:J76)</f>
        <v>152</v>
      </c>
      <c r="K77" s="321">
        <f>SUM(K46:K76)</f>
        <v>152</v>
      </c>
      <c r="L77" s="322">
        <f>SUM(L46:L76)</f>
        <v>152</v>
      </c>
      <c r="N77" s="307">
        <f>SUM(N46:N76)</f>
        <v>242481.40408262075</v>
      </c>
      <c r="O77" s="308">
        <f>SUM(O46:O76)</f>
        <v>253060.7998234081</v>
      </c>
      <c r="P77" s="308">
        <f>SUM(P46:P76)</f>
        <v>261628.85630136327</v>
      </c>
      <c r="Q77" s="308">
        <f>SUM(Q46:Q76)</f>
        <v>270845.55897699611</v>
      </c>
      <c r="R77" s="309">
        <f>SUM(R46:R76)</f>
        <v>280172.4910928068</v>
      </c>
      <c r="S77" s="310"/>
      <c r="T77" s="307">
        <f>SUM(T46:T76)</f>
        <v>284540.37428648729</v>
      </c>
      <c r="U77" s="308">
        <f>SUM(U46:U76)</f>
        <v>318857.48847665993</v>
      </c>
      <c r="V77" s="308">
        <f>SUM(V46:V76)</f>
        <v>332541.3073041946</v>
      </c>
      <c r="W77" s="308">
        <f>SUM(W46:W76)</f>
        <v>351388.56016251474</v>
      </c>
      <c r="X77" s="309">
        <f>SUM(X46:X76)</f>
        <v>370555.7467783998</v>
      </c>
      <c r="Y77" s="310"/>
      <c r="Z77" s="311">
        <f>SUM(Z46:Z76)</f>
        <v>527021.77836910798</v>
      </c>
      <c r="AA77" s="312">
        <f>SUM(AA46:AA76)</f>
        <v>571918.288300068</v>
      </c>
      <c r="AB77" s="312">
        <f>SUM(AB46:AB76)</f>
        <v>594170.16360555787</v>
      </c>
      <c r="AC77" s="312">
        <f>SUM(AC46:AC76)</f>
        <v>622234.11913951079</v>
      </c>
      <c r="AD77" s="313">
        <f>SUM(AD46:AD76)</f>
        <v>650728.2378712066</v>
      </c>
    </row>
    <row r="78" spans="2:30" s="52" customFormat="1" x14ac:dyDescent="0.25">
      <c r="N78" s="310"/>
      <c r="O78" s="310"/>
      <c r="P78" s="310"/>
      <c r="Q78" s="310"/>
      <c r="R78" s="310"/>
      <c r="S78" s="310"/>
      <c r="T78" s="310"/>
      <c r="U78" s="310"/>
      <c r="V78" s="310"/>
      <c r="W78" s="310"/>
      <c r="X78" s="310"/>
      <c r="Y78" s="310"/>
      <c r="Z78" s="310"/>
      <c r="AA78" s="310"/>
      <c r="AB78" s="310"/>
      <c r="AC78" s="310"/>
      <c r="AD78" s="310"/>
    </row>
    <row r="79" spans="2:30" s="52" customFormat="1" x14ac:dyDescent="0.25">
      <c r="T79" s="47"/>
      <c r="U79" s="47"/>
      <c r="V79" s="47"/>
      <c r="W79" s="47"/>
      <c r="X79" s="47"/>
    </row>
    <row r="80" spans="2:30" x14ac:dyDescent="0.25">
      <c r="Z80" s="97"/>
      <c r="AA80" s="97"/>
      <c r="AB80" s="97"/>
      <c r="AC80" s="97"/>
      <c r="AD80" s="97"/>
    </row>
    <row r="81" spans="30:30" x14ac:dyDescent="0.25">
      <c r="AD81" s="97"/>
    </row>
    <row r="82" spans="30:30" x14ac:dyDescent="0.25">
      <c r="AD82" s="97"/>
    </row>
    <row r="83" spans="30:30" x14ac:dyDescent="0.25">
      <c r="AD83" s="97"/>
    </row>
    <row r="84" spans="30:30" x14ac:dyDescent="0.25">
      <c r="AD84" s="97"/>
    </row>
  </sheetData>
  <mergeCells count="8">
    <mergeCell ref="Z44:AD44"/>
    <mergeCell ref="C44:F44"/>
    <mergeCell ref="H44:L44"/>
    <mergeCell ref="C7:F7"/>
    <mergeCell ref="H7:L7"/>
    <mergeCell ref="Z7:AD7"/>
    <mergeCell ref="N44:R44"/>
    <mergeCell ref="T44:X44"/>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Unit Rates</vt:lpstr>
      <vt:lpstr>Methodology Statements --&gt;</vt:lpstr>
      <vt:lpstr>AER Summary</vt:lpstr>
      <vt:lpstr>Service Description</vt:lpstr>
      <vt:lpstr>Fee Breakdown</vt:lpstr>
      <vt:lpstr>'AER Summary'!Print_Area</vt:lpstr>
      <vt:lpstr>'Fee Breakdown'!Print_Area</vt:lpstr>
      <vt:lpstr>'Unit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2014-04-10T22:28:57Z</cp:lastPrinted>
  <dcterms:created xsi:type="dcterms:W3CDTF">2013-06-17T01:25:32Z</dcterms:created>
  <dcterms:modified xsi:type="dcterms:W3CDTF">2015-01-05T00:21:12Z</dcterms:modified>
</cp:coreProperties>
</file>