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720" windowHeight="1323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Breakdown'!$A$1:$AA$22</definedName>
    <definedName name="_xlnm.Print_Area" localSheetId="4">'Service Description'!$B$2:$K$12</definedName>
    <definedName name="TM1REBUILDOPTION">1</definedName>
  </definedNames>
  <calcPr calcId="145621" calcMode="manual" concurrentCalc="0"/>
</workbook>
</file>

<file path=xl/calcChain.xml><?xml version="1.0" encoding="utf-8"?>
<calcChain xmlns="http://schemas.openxmlformats.org/spreadsheetml/2006/main">
  <c r="G55" i="13" l="1"/>
  <c r="H55" i="13"/>
  <c r="I55" i="13"/>
  <c r="J55" i="13"/>
  <c r="K55" i="13"/>
  <c r="K57" i="13"/>
  <c r="K28" i="13"/>
  <c r="K30" i="13"/>
  <c r="G46" i="13"/>
  <c r="H64" i="13"/>
  <c r="H46" i="13"/>
  <c r="I64" i="13"/>
  <c r="I46" i="13"/>
  <c r="J64" i="13"/>
  <c r="J46" i="13"/>
  <c r="K64" i="13"/>
  <c r="K46" i="13"/>
  <c r="H45" i="13"/>
  <c r="I45" i="13"/>
  <c r="J45" i="13"/>
  <c r="K45" i="13"/>
  <c r="K19" i="13"/>
  <c r="K20" i="13"/>
  <c r="K21" i="13"/>
  <c r="K22" i="13"/>
  <c r="K26" i="13"/>
  <c r="G45" i="13"/>
  <c r="K32" i="13"/>
  <c r="K33" i="13"/>
  <c r="C3" i="11"/>
  <c r="H9" i="11"/>
  <c r="G9" i="11"/>
  <c r="F9" i="11"/>
  <c r="E9" i="11"/>
  <c r="D9" i="11"/>
  <c r="H17" i="11"/>
  <c r="Z9" i="11"/>
  <c r="G17" i="11"/>
  <c r="Y9" i="11"/>
  <c r="F17" i="11"/>
  <c r="X9" i="11"/>
  <c r="E17" i="11"/>
  <c r="W9" i="11"/>
  <c r="D17" i="11"/>
  <c r="V9" i="11"/>
  <c r="N17" i="11"/>
  <c r="M17" i="11"/>
  <c r="L17" i="11"/>
  <c r="K17" i="11"/>
  <c r="J17" i="11"/>
  <c r="T17" i="11"/>
  <c r="Z17" i="11"/>
  <c r="Z19" i="11"/>
  <c r="S17" i="11"/>
  <c r="Y17" i="11"/>
  <c r="Y19" i="11"/>
  <c r="R17" i="11"/>
  <c r="X17" i="11"/>
  <c r="X19" i="11"/>
  <c r="Q17" i="11"/>
  <c r="W17" i="11"/>
  <c r="W19" i="11"/>
  <c r="P17" i="11"/>
  <c r="V17" i="11"/>
  <c r="V19" i="11"/>
  <c r="T19" i="11"/>
  <c r="S19" i="11"/>
  <c r="R19" i="11"/>
  <c r="Q19" i="11"/>
  <c r="P19" i="11"/>
  <c r="N19" i="11"/>
  <c r="M19" i="11"/>
  <c r="L19" i="11"/>
  <c r="K19" i="11"/>
  <c r="J19" i="11"/>
  <c r="H8" i="8"/>
  <c r="G8" i="8"/>
  <c r="F8" i="8"/>
  <c r="E8" i="8"/>
  <c r="D8" i="8"/>
  <c r="K48" i="13"/>
  <c r="J48" i="13"/>
  <c r="I48" i="13"/>
  <c r="H48" i="13"/>
  <c r="B5" i="11"/>
  <c r="V11" i="11"/>
  <c r="C26" i="8"/>
  <c r="W11" i="11"/>
  <c r="D26" i="8"/>
  <c r="X11" i="11"/>
  <c r="E26" i="8"/>
  <c r="Y11" i="11"/>
  <c r="F26" i="8"/>
  <c r="Z11" i="11"/>
  <c r="G26" i="8"/>
  <c r="H26" i="8"/>
  <c r="B3" i="13"/>
  <c r="E19" i="11"/>
  <c r="D32" i="8"/>
  <c r="F19" i="11"/>
  <c r="E32" i="8"/>
  <c r="G19" i="11"/>
  <c r="F32" i="8"/>
  <c r="H19" i="11"/>
  <c r="G32" i="8"/>
  <c r="D19" i="11"/>
  <c r="C32" i="8"/>
  <c r="D29" i="8"/>
  <c r="E29" i="8"/>
  <c r="F29" i="8"/>
  <c r="G29" i="8"/>
  <c r="C29" i="8"/>
  <c r="D28" i="8"/>
  <c r="E28" i="8"/>
  <c r="F28" i="8"/>
  <c r="G28" i="8"/>
  <c r="C28" i="8"/>
  <c r="I39" i="13"/>
  <c r="J39" i="13"/>
  <c r="H39" i="13"/>
  <c r="K39" i="13"/>
  <c r="H28" i="8"/>
  <c r="H29" i="8"/>
  <c r="H30" i="8"/>
  <c r="G30" i="8"/>
  <c r="F30" i="8"/>
  <c r="E30" i="8"/>
  <c r="D30" i="8"/>
  <c r="C30" i="8"/>
  <c r="C38" i="8"/>
  <c r="D38" i="8"/>
  <c r="E38" i="8"/>
  <c r="F38" i="8"/>
  <c r="G38" i="8"/>
  <c r="H38" i="8"/>
  <c r="G39" i="13"/>
  <c r="H32" i="8"/>
  <c r="D3" i="9"/>
</calcChain>
</file>

<file path=xl/sharedStrings.xml><?xml version="1.0" encoding="utf-8"?>
<sst xmlns="http://schemas.openxmlformats.org/spreadsheetml/2006/main" count="196" uniqueCount="110">
  <si>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</si>
  <si>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</si>
  <si>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</si>
  <si>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</si>
  <si>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</si>
  <si>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</si>
  <si>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</si>
  <si>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</si>
  <si>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</si>
  <si>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</si>
  <si>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</si>
  <si>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</si>
  <si>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</si>
  <si>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</si>
  <si>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</si>
  <si>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</si>
  <si>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</si>
  <si>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</si>
  <si>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</si>
  <si>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</si>
  <si>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Direct Costs (Nominal)</t>
  </si>
  <si>
    <t>Work Order</t>
  </si>
  <si>
    <t>Indirect Costs (Nominal)</t>
  </si>
  <si>
    <t>Type</t>
  </si>
  <si>
    <t>Work Order Description</t>
  </si>
  <si>
    <t>Historical Work Order Costs</t>
  </si>
  <si>
    <t>Total Operating Expenditure</t>
  </si>
  <si>
    <t>N/A</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</si>
  <si>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</si>
  <si>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</si>
  <si>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</si>
  <si>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</si>
  <si>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</si>
  <si>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</si>
  <si>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</si>
  <si>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</si>
  <si>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</si>
  <si>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</si>
  <si>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</si>
  <si>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</si>
  <si>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</si>
  <si>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</si>
  <si>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</si>
  <si>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Growth</t>
  </si>
  <si>
    <t>Proposed Fees (Nominal)</t>
  </si>
  <si>
    <t>Forecast Volumes</t>
  </si>
  <si>
    <t>In order to derive unit rates for this Ancillary Network Service, the following methodology was used: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</si>
  <si>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</si>
  <si>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</si>
  <si>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</si>
  <si>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</si>
  <si>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</si>
  <si>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</si>
  <si>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</si>
  <si>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</si>
  <si>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</si>
  <si>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</si>
  <si>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</si>
  <si>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2015-2019 Pricing Methodology for Service (Summary)</t>
  </si>
  <si>
    <t>Task</t>
  </si>
  <si>
    <t>Average Unit Rates - Forecast Nominal</t>
  </si>
  <si>
    <t>Unit rate (excl overheads)</t>
  </si>
  <si>
    <t>Unit rate (incl overheads)</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</si>
  <si>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</si>
  <si>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</si>
  <si>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Direct Opex ANS (Nominal)</t>
  </si>
  <si>
    <t>Total Opex ANS (Nominal)</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</si>
  <si>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</si>
  <si>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</si>
  <si>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</si>
  <si>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Pricing Mechanism:</t>
  </si>
  <si>
    <t>N/A - represents a new fee for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</si>
  <si>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</si>
  <si>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</si>
  <si>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Meter Transfer Fee</t>
  </si>
  <si>
    <t>Based on the following unit rates per meter removal for the 2015-19 regulatory period</t>
  </si>
  <si>
    <t>Fee in 2014/15 Dollars</t>
  </si>
  <si>
    <t>Cost</t>
  </si>
  <si>
    <t>Administration Officer updates the meter removal in the Meter Provider Database.</t>
  </si>
  <si>
    <t>Network Billing Data Analyst updates the meter removal and the new metering details (for the non Endeavour Energy asset) into the Banner billing system.</t>
  </si>
  <si>
    <t xml:space="preserve">Metering Officer obtains the final read for the meter and inputs the details of the final read into Banner .
The ASP returns the Endeavour Energy removed asset back to the designated Endeavour Energy depot. Endeavour Energy process dictates that the meter is double bagged and goose necked to ensure safe transportation of Asbestos contaminated materials. The consumables required to meet these requirements are supplied by Endeavour.
</t>
  </si>
  <si>
    <t>Network Billing Data Analyst updates the new metering details in the Metering Business System (MBS), which will allow network billing activities to occur.</t>
  </si>
  <si>
    <t>Cost of meter disposal (contractor cost)</t>
  </si>
  <si>
    <t>Time Required (minutes)</t>
  </si>
  <si>
    <t>The ASP returns the Endeavour Energy removed asset back to the designated Endeavour Energy depot. Endeavour Energy process dictates that the meter is double bagged and goose necked to ensure safe transportation of Asbestos contaminated materials. The consumables required to meet these requirements are supplied by Endeavour.</t>
  </si>
  <si>
    <t>Materials</t>
  </si>
  <si>
    <t>Contractor</t>
  </si>
  <si>
    <t>Average Unit Rate (2014/15$) - Excl OH</t>
  </si>
  <si>
    <t>Average Unit Rate (2014/15$) - Incl OH</t>
  </si>
  <si>
    <t>Hourly Rate (incl Oncosts)</t>
  </si>
  <si>
    <t>These steps, and the time involved, were developed based on discussions with subject matter experts in the Metering Information Branch and are considered to be a true and accurate reflection of the process required. Any anomalies in the process are considered outside the scope of the standard process and not factored in to the standard meter removal process and associated administrative process.
The hourly rates represent averages of actual 2014/15 hourly rates for the individuals involved in the process. Material and contractor costs represent actual 2014/15 unit rates for consumables and disposal costs respectively.</t>
  </si>
  <si>
    <t xml:space="preserve">Endeavour Energy has forecast nil volumes for this service for the purposes of the 2015-19 regulatory period. Material volumes will not exist unless the AEMC proposed rule change is enacted and type 5 &amp; 6 metering becomes contestable.
</t>
  </si>
  <si>
    <t>Meter transfers</t>
  </si>
  <si>
    <t>Meter transfer fee</t>
  </si>
  <si>
    <t>CPI and Labour Escalation</t>
  </si>
  <si>
    <t>CPI &amp; Labour Escalation</t>
  </si>
  <si>
    <t>CPI</t>
  </si>
  <si>
    <t xml:space="preserve">CPI assumed in the revised regulatory proposal is 2.5%. Real labour escalators assumed in the revised regulatory proposal are shown. </t>
  </si>
  <si>
    <t>Labour related proportion</t>
  </si>
  <si>
    <t>Non-labour related proportion</t>
  </si>
  <si>
    <t>Labour Escalation (real)</t>
  </si>
  <si>
    <t>Labour Escalation (nominal)</t>
  </si>
  <si>
    <t>Per removal of an Endeavour Energy type 5 &amp; 6 meter</t>
  </si>
  <si>
    <t>Do description provided.</t>
  </si>
  <si>
    <t>Endeavour Energy has forecast nil volumes for this service on the basis that material volumes will not exist unless the proposed AEMC rule change is adopted and type 5 &amp; 6 metering becomes contestable. Consequently, forecast revenue and costs are also estimated to be nil.</t>
  </si>
  <si>
    <t>3) An overhead factor derived from Endeavour Energy's Cost Allocation Model ('CAM') was applied to the direct cost unit rate to calculate a unit rate inclusive of network and corporate overheads. In addition, given the fee was calculated in 2014/15 dollars labour and non-labour escalation factors were applied to the 2014/15 fee to calculate the fee applicable for each year in the 2015-19 regulatory period.</t>
  </si>
  <si>
    <t>1) Interviews held with metering subject matter experts to determine the processes and steps involved to remove an Endeavour Energy meter from a customers premises. Once the steps were established, the individuals involved and the time taken to complete each task was determined based on current practices. Any anomalies in the process are considered outside the scope of the standard process and not factored in to the standard meter removal process and associated administrative process.</t>
  </si>
  <si>
    <t>2) 2014/15 hourly rates (including on-costs) for those individuals involved in the process were obtained from payroll records and applied to each step and the time taken to complete each task. For non-labour items such as consumables (asbestos containment bags, cable ties and tape) and contractor disposal costs, recent transactions were reviewed in order to obtain an average unit rate for these items in 2014/15 dollars.</t>
  </si>
  <si>
    <t>Where a customer chooses to upgrade or remove a meter(s) currently managed and maintained by Endeavour Energy, a number of administrative and asbestos management tasks are undertaken by Endeavour Energy to update customer and meter details in internal billing and external market systems and safely transport and dispose of contaminated materials. The meter transfer fee reflects the costs involved to perform these activities following a request from the customer to upgrade their meter or change their metering provider.</t>
  </si>
  <si>
    <t>These escalation factors shown below are used to calculate a meter transfer for future years in the 2014-19 regulatory control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</si>
</sst>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3" x14ac:knownFonts="1">
    <font>
      <sz val="11"/>
      <color theme="1"/>
      <name val="Calibri"/>
      <family val="2"/>
      <scheme val="minor"/>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top/>
      <bottom/>
      <diagonal/>
    </border>
  </borders>
  <cellStyleXfs count="15">
    <xf numFmtId="0" fontId="0" fillId="0" borderId="0"/>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7" fillId="0" borderId="0"/>
    <xf numFmtId="0" fontId="14" fillId="0" borderId="0"/>
    <xf numFmtId="0" fontId="1" fillId="0" borderId="0"/>
    <xf numFmtId="9" fontId="14" fillId="0" borderId="0" applyFont="0" applyFill="0" applyBorder="0" applyAlignment="0" applyProtection="0"/>
    <xf numFmtId="9" fontId="1" fillId="0" borderId="0" applyFont="0" applyFill="0" applyBorder="0" applyAlignment="0" applyProtection="0"/>
    <xf numFmtId="165" fontId="7" fillId="0" borderId="0" applyFont="0" applyFill="0" applyBorder="0" applyAlignment="0" applyProtection="0"/>
    <xf numFmtId="165" fontId="14" fillId="0" borderId="0" applyFont="0" applyFill="0" applyBorder="0" applyAlignment="0" applyProtection="0"/>
    <xf numFmtId="0" fontId="7" fillId="0" borderId="0"/>
    <xf numFmtId="0" fontId="1" fillId="0" borderId="0"/>
    <xf numFmtId="0" fontId="2" fillId="6" borderId="21" applyNumberFormat="0" applyFont="0" applyAlignment="0" applyProtection="0"/>
  </cellStyleXfs>
  <cellXfs count="223">
    <xf numFmtId="0" fontId="0" fillId="0" borderId="0" xfId="0"/>
    <xf numFmtId="0" fontId="4"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8" fillId="0" borderId="0" xfId="0" applyFont="1" applyAlignment="1">
      <alignment horizontal="left" indent="15"/>
    </xf>
    <xf numFmtId="0" fontId="9" fillId="0" borderId="0" xfId="0" applyFont="1" applyAlignment="1">
      <alignment horizontal="left" indent="15"/>
    </xf>
    <xf numFmtId="169" fontId="0" fillId="0" borderId="0" xfId="0" applyNumberFormat="1"/>
    <xf numFmtId="166" fontId="6" fillId="0" borderId="0" xfId="2" applyNumberFormat="1" applyFont="1"/>
    <xf numFmtId="0" fontId="12" fillId="0" borderId="0" xfId="0" applyFont="1" applyAlignment="1">
      <alignment horizontal="left"/>
    </xf>
    <xf numFmtId="0" fontId="13" fillId="3" borderId="3" xfId="0" applyFont="1" applyFill="1" applyBorder="1"/>
    <xf numFmtId="0" fontId="13" fillId="3" borderId="4" xfId="0" applyFont="1" applyFill="1" applyBorder="1" applyAlignment="1">
      <alignment horizontal="left"/>
    </xf>
    <xf numFmtId="0" fontId="13" fillId="3" borderId="5" xfId="0" applyFont="1" applyFill="1" applyBorder="1" applyAlignment="1">
      <alignment horizontal="center"/>
    </xf>
    <xf numFmtId="0" fontId="13" fillId="3" borderId="0" xfId="0" applyFont="1" applyFill="1" applyBorder="1" applyAlignment="1">
      <alignment horizontal="left"/>
    </xf>
    <xf numFmtId="0" fontId="0" fillId="0" borderId="0" xfId="0" applyFont="1"/>
    <xf numFmtId="166" fontId="13" fillId="0" borderId="0" xfId="2" applyNumberFormat="1" applyFont="1"/>
    <xf numFmtId="0" fontId="10" fillId="0" borderId="7" xfId="0" applyFont="1" applyFill="1" applyBorder="1" applyAlignment="1">
      <alignment horizontal="left" vertical="center"/>
    </xf>
    <xf numFmtId="0" fontId="10" fillId="0" borderId="0" xfId="0" applyFont="1" applyAlignment="1">
      <alignment vertical="center"/>
    </xf>
    <xf numFmtId="0" fontId="17" fillId="0" borderId="0" xfId="0" applyFont="1" applyAlignment="1">
      <alignment vertical="center"/>
    </xf>
    <xf numFmtId="170" fontId="10" fillId="0" borderId="0" xfId="0" applyNumberFormat="1" applyFont="1" applyAlignment="1">
      <alignment vertical="center"/>
    </xf>
    <xf numFmtId="0" fontId="10" fillId="0" borderId="0" xfId="0" applyFont="1" applyAlignment="1">
      <alignment horizontal="left" vertical="center"/>
    </xf>
    <xf numFmtId="0" fontId="15" fillId="0" borderId="0" xfId="0" applyFont="1" applyAlignment="1">
      <alignment vertical="center"/>
    </xf>
    <xf numFmtId="0" fontId="20" fillId="0" borderId="0" xfId="0" applyFont="1" applyAlignment="1">
      <alignment vertical="center"/>
    </xf>
    <xf numFmtId="0" fontId="21" fillId="7" borderId="0" xfId="0" applyFont="1" applyFill="1" applyAlignment="1">
      <alignment vertical="center"/>
    </xf>
    <xf numFmtId="0" fontId="22" fillId="7" borderId="0" xfId="0" applyFont="1" applyFill="1" applyAlignment="1">
      <alignment vertical="center"/>
    </xf>
    <xf numFmtId="170" fontId="22" fillId="7" borderId="0" xfId="0" applyNumberFormat="1" applyFont="1" applyFill="1" applyAlignment="1">
      <alignment vertical="center"/>
    </xf>
    <xf numFmtId="0" fontId="22" fillId="7" borderId="0" xfId="0" applyFont="1" applyFill="1" applyAlignment="1">
      <alignment horizontal="left" vertical="center"/>
    </xf>
    <xf numFmtId="170" fontId="17" fillId="5" borderId="11" xfId="0" quotePrefix="1" applyNumberFormat="1" applyFont="1" applyFill="1" applyBorder="1" applyAlignment="1">
      <alignment horizontal="center" vertical="center"/>
    </xf>
    <xf numFmtId="170" fontId="17" fillId="5" borderId="7" xfId="0" quotePrefix="1" applyNumberFormat="1" applyFont="1" applyFill="1" applyBorder="1" applyAlignment="1">
      <alignment horizontal="center" vertical="center"/>
    </xf>
    <xf numFmtId="170" fontId="17" fillId="5" borderId="12" xfId="0" quotePrefix="1" applyNumberFormat="1" applyFont="1" applyFill="1" applyBorder="1" applyAlignment="1">
      <alignment horizontal="center" vertical="center"/>
    </xf>
    <xf numFmtId="0" fontId="16" fillId="5" borderId="13" xfId="0" quotePrefix="1" applyFont="1" applyFill="1" applyBorder="1" applyAlignment="1">
      <alignment horizontal="center" vertical="center"/>
    </xf>
    <xf numFmtId="0" fontId="17" fillId="8" borderId="7" xfId="0" applyFont="1" applyFill="1" applyBorder="1" applyAlignment="1">
      <alignment horizontal="left" vertical="center"/>
    </xf>
    <xf numFmtId="0" fontId="18" fillId="0" borderId="7" xfId="0" applyFont="1" applyBorder="1" applyAlignment="1">
      <alignment horizontal="left" vertical="center" wrapText="1"/>
    </xf>
    <xf numFmtId="170" fontId="10" fillId="0" borderId="9" xfId="0" applyNumberFormat="1" applyFont="1" applyBorder="1" applyAlignment="1">
      <alignment vertical="center"/>
    </xf>
    <xf numFmtId="170" fontId="10" fillId="0" borderId="0" xfId="0" applyNumberFormat="1" applyFont="1" applyBorder="1" applyAlignment="1">
      <alignment vertical="center"/>
    </xf>
    <xf numFmtId="170" fontId="16" fillId="5" borderId="7" xfId="0" applyNumberFormat="1" applyFont="1" applyFill="1" applyBorder="1" applyAlignment="1">
      <alignment horizontal="left" vertical="center"/>
    </xf>
    <xf numFmtId="0" fontId="16" fillId="5" borderId="7" xfId="0" quotePrefix="1" applyFont="1" applyFill="1" applyBorder="1" applyAlignment="1">
      <alignment horizontal="center" vertical="center"/>
    </xf>
    <xf numFmtId="0" fontId="10" fillId="0" borderId="0" xfId="0" applyFont="1" applyFill="1" applyBorder="1" applyAlignment="1">
      <alignment horizontal="left" vertical="center"/>
    </xf>
    <xf numFmtId="170" fontId="10" fillId="0" borderId="0" xfId="0" applyNumberFormat="1" applyFont="1" applyAlignment="1">
      <alignment horizontal="left" vertical="center"/>
    </xf>
    <xf numFmtId="170" fontId="16" fillId="5" borderId="7" xfId="0" applyNumberFormat="1" applyFont="1" applyFill="1" applyBorder="1" applyAlignment="1">
      <alignment horizontal="center" vertical="center"/>
    </xf>
    <xf numFmtId="0" fontId="10" fillId="0" borderId="0" xfId="0" applyFont="1" applyAlignment="1">
      <alignment horizontal="center" vertical="center"/>
    </xf>
    <xf numFmtId="170" fontId="10" fillId="0" borderId="16" xfId="0" applyNumberFormat="1" applyFont="1" applyBorder="1" applyAlignment="1">
      <alignment vertical="center"/>
    </xf>
    <xf numFmtId="167" fontId="10" fillId="0" borderId="0" xfId="0" applyNumberFormat="1" applyFont="1" applyAlignment="1">
      <alignment vertical="center"/>
    </xf>
    <xf numFmtId="167" fontId="10" fillId="0" borderId="0" xfId="0" applyNumberFormat="1" applyFont="1" applyAlignment="1">
      <alignment horizontal="right" vertical="center"/>
    </xf>
    <xf numFmtId="0" fontId="10" fillId="0" borderId="0" xfId="0" applyFont="1" applyBorder="1" applyAlignment="1">
      <alignment vertical="center"/>
    </xf>
    <xf numFmtId="169" fontId="17" fillId="0" borderId="13" xfId="0" applyNumberFormat="1" applyFont="1" applyBorder="1" applyAlignment="1">
      <alignment vertical="center"/>
    </xf>
    <xf numFmtId="169" fontId="10" fillId="0" borderId="0" xfId="0" applyNumberFormat="1" applyFont="1" applyAlignment="1">
      <alignment horizontal="center" vertical="center"/>
    </xf>
    <xf numFmtId="0" fontId="10" fillId="0" borderId="0" xfId="0" applyFont="1" applyBorder="1" applyAlignment="1">
      <alignment horizontal="left" vertical="center"/>
    </xf>
    <xf numFmtId="0" fontId="13" fillId="3" borderId="0" xfId="0" applyFont="1" applyFill="1" applyBorder="1" applyAlignment="1">
      <alignment horizontal="left" vertical="center"/>
    </xf>
    <xf numFmtId="0" fontId="4" fillId="4" borderId="0" xfId="0" applyFont="1" applyFill="1" applyBorder="1" applyAlignment="1">
      <alignment vertical="center"/>
    </xf>
    <xf numFmtId="169" fontId="10" fillId="0" borderId="0" xfId="0" applyNumberFormat="1" applyFont="1" applyAlignment="1">
      <alignment vertical="center"/>
    </xf>
    <xf numFmtId="170" fontId="10" fillId="0" borderId="0" xfId="0" applyNumberFormat="1" applyFont="1" applyAlignment="1">
      <alignment horizontal="center" vertical="center"/>
    </xf>
    <xf numFmtId="0" fontId="16" fillId="0" borderId="0" xfId="0" applyFont="1" applyFill="1" applyBorder="1" applyAlignment="1">
      <alignment horizontal="center" vertical="center"/>
    </xf>
    <xf numFmtId="0" fontId="16" fillId="3" borderId="7" xfId="0" applyFont="1" applyFill="1" applyBorder="1" applyAlignment="1">
      <alignment horizontal="left" vertical="center"/>
    </xf>
    <xf numFmtId="167" fontId="17" fillId="0" borderId="0" xfId="0" applyNumberFormat="1" applyFont="1" applyFill="1" applyBorder="1" applyAlignment="1">
      <alignment horizontal="center" vertical="center" wrapText="1"/>
    </xf>
    <xf numFmtId="170" fontId="17" fillId="4" borderId="14" xfId="0" quotePrefix="1" applyNumberFormat="1" applyFont="1" applyFill="1" applyBorder="1" applyAlignment="1">
      <alignment horizontal="center" vertical="center" wrapText="1"/>
    </xf>
    <xf numFmtId="170" fontId="17" fillId="4" borderId="15" xfId="0" quotePrefix="1" applyNumberFormat="1" applyFont="1" applyFill="1" applyBorder="1" applyAlignment="1">
      <alignment horizontal="center" vertical="center" wrapText="1"/>
    </xf>
    <xf numFmtId="170" fontId="17" fillId="4" borderId="20" xfId="0" quotePrefix="1" applyNumberFormat="1" applyFont="1" applyFill="1" applyBorder="1" applyAlignment="1">
      <alignment horizontal="center" vertical="center" wrapText="1"/>
    </xf>
    <xf numFmtId="167" fontId="10" fillId="0" borderId="0" xfId="0" applyNumberFormat="1" applyFont="1" applyFill="1" applyBorder="1" applyAlignment="1">
      <alignment horizontal="center" vertical="center"/>
    </xf>
    <xf numFmtId="169" fontId="10" fillId="0" borderId="0" xfId="0" applyNumberFormat="1" applyFont="1" applyBorder="1" applyAlignment="1">
      <alignment vertical="center"/>
    </xf>
    <xf numFmtId="0" fontId="10" fillId="0" borderId="0" xfId="0" quotePrefix="1" applyFont="1" applyBorder="1" applyAlignment="1">
      <alignment horizontal="center" vertical="center"/>
    </xf>
    <xf numFmtId="0" fontId="10" fillId="0" borderId="0" xfId="0" applyFont="1" applyBorder="1" applyAlignment="1">
      <alignment horizontal="center" vertical="center"/>
    </xf>
    <xf numFmtId="167" fontId="10" fillId="0" borderId="0" xfId="0" applyNumberFormat="1" applyFont="1" applyBorder="1" applyAlignment="1">
      <alignment horizontal="center" vertical="center"/>
    </xf>
    <xf numFmtId="167" fontId="10" fillId="0" borderId="0" xfId="0" applyNumberFormat="1" applyFont="1" applyAlignment="1">
      <alignment horizontal="center" vertical="center"/>
    </xf>
    <xf numFmtId="167" fontId="10" fillId="0" borderId="0" xfId="0" applyNumberFormat="1" applyFont="1" applyFill="1" applyAlignment="1">
      <alignment vertical="center"/>
    </xf>
    <xf numFmtId="169" fontId="4" fillId="0" borderId="0" xfId="0" applyNumberFormat="1" applyFont="1"/>
    <xf numFmtId="0" fontId="6" fillId="2" borderId="0" xfId="0" applyFont="1" applyFill="1"/>
    <xf numFmtId="0" fontId="4" fillId="0" borderId="22" xfId="0" applyFont="1" applyFill="1" applyBorder="1"/>
    <xf numFmtId="166" fontId="13" fillId="0" borderId="22" xfId="2" applyNumberFormat="1" applyFont="1" applyBorder="1"/>
    <xf numFmtId="0" fontId="13" fillId="2" borderId="0" xfId="0" applyFont="1" applyFill="1"/>
    <xf numFmtId="0" fontId="3" fillId="7" borderId="0" xfId="0" applyFont="1" applyFill="1" applyAlignment="1">
      <alignment horizontal="left"/>
    </xf>
    <xf numFmtId="0" fontId="11" fillId="7" borderId="0" xfId="0" applyFont="1" applyFill="1"/>
    <xf numFmtId="0" fontId="5" fillId="7" borderId="0" xfId="0" applyFont="1" applyFill="1"/>
    <xf numFmtId="0" fontId="13" fillId="3" borderId="0" xfId="0" applyFont="1" applyFill="1" applyBorder="1" applyAlignment="1">
      <alignment vertical="top"/>
    </xf>
    <xf numFmtId="170" fontId="17" fillId="4" borderId="11" xfId="0" quotePrefix="1" applyNumberFormat="1" applyFont="1" applyFill="1" applyBorder="1" applyAlignment="1">
      <alignment horizontal="center" vertical="center" wrapText="1"/>
    </xf>
    <xf numFmtId="170" fontId="17" fillId="4" borderId="12" xfId="0" quotePrefix="1" applyNumberFormat="1" applyFont="1" applyFill="1" applyBorder="1" applyAlignment="1">
      <alignment horizontal="center" vertical="center" wrapText="1"/>
    </xf>
    <xf numFmtId="170" fontId="17" fillId="4" borderId="13" xfId="0" quotePrefix="1" applyNumberFormat="1" applyFont="1" applyFill="1" applyBorder="1" applyAlignment="1">
      <alignment horizontal="center" vertical="center" wrapText="1"/>
    </xf>
    <xf numFmtId="170" fontId="17" fillId="5" borderId="7" xfId="0" quotePrefix="1" applyNumberFormat="1" applyFont="1" applyFill="1" applyBorder="1" applyAlignment="1">
      <alignment horizontal="center" vertical="center" wrapText="1"/>
    </xf>
    <xf numFmtId="0" fontId="10" fillId="0" borderId="0" xfId="0" applyFont="1" applyFill="1" applyBorder="1" applyAlignment="1">
      <alignment vertical="center"/>
    </xf>
    <xf numFmtId="0" fontId="11" fillId="7" borderId="0" xfId="0" applyFont="1" applyFill="1" applyAlignment="1">
      <alignment vertical="center"/>
    </xf>
    <xf numFmtId="0" fontId="19" fillId="7" borderId="0" xfId="0" applyFont="1" applyFill="1" applyAlignment="1">
      <alignment vertical="center"/>
    </xf>
    <xf numFmtId="167" fontId="19" fillId="7" borderId="0" xfId="0" applyNumberFormat="1" applyFont="1" applyFill="1" applyAlignment="1">
      <alignment vertical="center"/>
    </xf>
    <xf numFmtId="170" fontId="16" fillId="5" borderId="11" xfId="0" applyNumberFormat="1" applyFont="1" applyFill="1" applyBorder="1" applyAlignment="1">
      <alignment horizontal="center" vertical="center"/>
    </xf>
    <xf numFmtId="0" fontId="10" fillId="5" borderId="11" xfId="0" applyFont="1" applyFill="1" applyBorder="1" applyAlignment="1">
      <alignment vertical="center"/>
    </xf>
    <xf numFmtId="0" fontId="10" fillId="5" borderId="12" xfId="0" applyFont="1" applyFill="1" applyBorder="1" applyAlignment="1">
      <alignment vertical="center"/>
    </xf>
    <xf numFmtId="0" fontId="10" fillId="5" borderId="13" xfId="0" applyFont="1" applyFill="1" applyBorder="1" applyAlignment="1">
      <alignment vertical="center"/>
    </xf>
    <xf numFmtId="0" fontId="17" fillId="0" borderId="12" xfId="0" applyFont="1" applyBorder="1" applyAlignment="1">
      <alignment vertical="center"/>
    </xf>
    <xf numFmtId="10" fontId="17" fillId="0" borderId="12" xfId="1" applyNumberFormat="1" applyFont="1" applyBorder="1" applyAlignment="1">
      <alignment vertical="center"/>
    </xf>
    <xf numFmtId="9" fontId="17" fillId="5" borderId="7" xfId="1" applyFont="1" applyFill="1" applyBorder="1" applyAlignment="1">
      <alignment vertical="center"/>
    </xf>
    <xf numFmtId="167" fontId="10" fillId="0" borderId="14" xfId="0" applyNumberFormat="1" applyFont="1" applyBorder="1" applyAlignment="1">
      <alignment horizontal="right" vertical="center"/>
    </xf>
    <xf numFmtId="167" fontId="10" fillId="0" borderId="15" xfId="0" applyNumberFormat="1" applyFont="1" applyBorder="1" applyAlignment="1">
      <alignment horizontal="right" vertical="center"/>
    </xf>
    <xf numFmtId="167" fontId="10" fillId="0" borderId="20" xfId="0" applyNumberFormat="1" applyFont="1" applyBorder="1" applyAlignment="1">
      <alignment horizontal="right" vertical="center"/>
    </xf>
    <xf numFmtId="167" fontId="10" fillId="0" borderId="17" xfId="0" applyNumberFormat="1" applyFont="1" applyBorder="1" applyAlignment="1">
      <alignment horizontal="right" vertical="center"/>
    </xf>
    <xf numFmtId="167" fontId="10" fillId="0" borderId="18" xfId="0" applyNumberFormat="1" applyFont="1" applyBorder="1" applyAlignment="1">
      <alignment horizontal="right" vertical="center"/>
    </xf>
    <xf numFmtId="167" fontId="10" fillId="0" borderId="19" xfId="0" applyNumberFormat="1" applyFont="1" applyBorder="1" applyAlignment="1">
      <alignment horizontal="right" vertical="center"/>
    </xf>
    <xf numFmtId="171" fontId="6" fillId="0" borderId="0" xfId="3" applyNumberFormat="1" applyFont="1"/>
    <xf numFmtId="171" fontId="13" fillId="0" borderId="0" xfId="3" applyNumberFormat="1" applyFont="1"/>
    <xf numFmtId="0" fontId="13" fillId="3" borderId="6" xfId="0" applyFont="1" applyFill="1" applyBorder="1" applyAlignment="1">
      <alignment horizontal="center"/>
    </xf>
    <xf numFmtId="9" fontId="10" fillId="0" borderId="0" xfId="1" applyFont="1" applyAlignment="1">
      <alignment horizontal="center" vertical="center"/>
    </xf>
    <xf numFmtId="0" fontId="6" fillId="4" borderId="0" xfId="0" applyFont="1" applyFill="1" applyBorder="1" applyAlignment="1">
      <alignment horizontal="left" vertical="top" wrapText="1"/>
    </xf>
    <xf numFmtId="0" fontId="13" fillId="3" borderId="3" xfId="0" applyFont="1" applyFill="1" applyBorder="1" applyAlignment="1">
      <alignment vertical="top"/>
    </xf>
    <xf numFmtId="0" fontId="13" fillId="3" borderId="0" xfId="0" applyFont="1" applyFill="1" applyBorder="1" applyAlignment="1">
      <alignment horizontal="center"/>
    </xf>
    <xf numFmtId="164" fontId="6" fillId="4" borderId="0" xfId="2" applyFont="1" applyFill="1" applyBorder="1" applyAlignment="1">
      <alignment horizontal="left" vertical="top" wrapText="1"/>
    </xf>
    <xf numFmtId="0" fontId="10" fillId="0" borderId="0" xfId="0" applyFont="1" applyBorder="1" applyAlignment="1">
      <alignment horizontal="center" vertical="center"/>
    </xf>
    <xf numFmtId="170" fontId="16"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6" fillId="4" borderId="0" xfId="0" applyFont="1" applyFill="1" applyBorder="1" applyAlignment="1">
      <alignment horizontal="left" vertical="top" wrapText="1"/>
    </xf>
    <xf numFmtId="168" fontId="10" fillId="0" borderId="0" xfId="0" applyNumberFormat="1" applyFont="1" applyAlignment="1">
      <alignment vertical="center"/>
    </xf>
    <xf numFmtId="0" fontId="0" fillId="4" borderId="23" xfId="0" applyFont="1" applyFill="1" applyBorder="1" applyAlignment="1">
      <alignment horizontal="left"/>
    </xf>
    <xf numFmtId="0" fontId="4" fillId="4" borderId="2" xfId="0" applyFont="1" applyFill="1" applyBorder="1" applyAlignment="1">
      <alignment horizontal="left"/>
    </xf>
    <xf numFmtId="0" fontId="0" fillId="4" borderId="2" xfId="0" applyFont="1" applyFill="1" applyBorder="1" applyAlignment="1">
      <alignment horizontal="left"/>
    </xf>
    <xf numFmtId="0" fontId="10" fillId="0" borderId="7" xfId="0" applyFont="1" applyBorder="1" applyAlignment="1">
      <alignment horizontal="left" vertical="center" wrapText="1"/>
    </xf>
    <xf numFmtId="169" fontId="17" fillId="4" borderId="7" xfId="0" quotePrefix="1" applyNumberFormat="1" applyFont="1" applyFill="1" applyBorder="1" applyAlignment="1">
      <alignment horizontal="right" vertical="center"/>
    </xf>
    <xf numFmtId="169" fontId="17" fillId="0" borderId="7" xfId="0" applyNumberFormat="1" applyFont="1" applyBorder="1" applyAlignment="1">
      <alignment vertical="center"/>
    </xf>
    <xf numFmtId="0" fontId="17" fillId="8" borderId="8" xfId="0" applyFont="1" applyFill="1" applyBorder="1" applyAlignment="1">
      <alignment horizontal="left" vertical="center"/>
    </xf>
    <xf numFmtId="0" fontId="10" fillId="0" borderId="0" xfId="0" applyFont="1" applyBorder="1" applyAlignment="1">
      <alignment horizontal="left"/>
    </xf>
    <xf numFmtId="170" fontId="10" fillId="0" borderId="7" xfId="0" applyNumberFormat="1" applyFont="1" applyBorder="1" applyAlignment="1">
      <alignment horizontal="center" vertical="center"/>
    </xf>
    <xf numFmtId="170" fontId="10" fillId="0" borderId="14" xfId="0" applyNumberFormat="1" applyFont="1" applyBorder="1" applyAlignment="1">
      <alignment horizontal="right" vertical="center"/>
    </xf>
    <xf numFmtId="170" fontId="10" fillId="0" borderId="8" xfId="0" applyNumberFormat="1" applyFont="1" applyBorder="1" applyAlignment="1">
      <alignment horizontal="right" vertical="center"/>
    </xf>
    <xf numFmtId="170" fontId="17" fillId="5" borderId="11" xfId="0" applyNumberFormat="1" applyFont="1" applyFill="1" applyBorder="1" applyAlignment="1">
      <alignment horizontal="right" vertical="center"/>
    </xf>
    <xf numFmtId="170" fontId="17" fillId="5" borderId="7"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0" fontId="10" fillId="0" borderId="8" xfId="0" applyFont="1" applyBorder="1" applyAlignment="1">
      <alignment vertical="center"/>
    </xf>
    <xf numFmtId="0" fontId="10" fillId="0" borderId="10" xfId="0" applyFont="1" applyBorder="1" applyAlignment="1">
      <alignment vertical="center"/>
    </xf>
    <xf numFmtId="171" fontId="10" fillId="0" borderId="14" xfId="0" applyNumberFormat="1" applyFont="1" applyBorder="1" applyAlignment="1">
      <alignment horizontal="right" vertical="center"/>
    </xf>
    <xf numFmtId="171" fontId="10" fillId="0" borderId="15" xfId="0" applyNumberFormat="1" applyFont="1" applyBorder="1" applyAlignment="1">
      <alignment horizontal="right" vertical="center"/>
    </xf>
    <xf numFmtId="171" fontId="10" fillId="0" borderId="20" xfId="0" applyNumberFormat="1" applyFont="1" applyBorder="1" applyAlignment="1">
      <alignment horizontal="right" vertical="center"/>
    </xf>
    <xf numFmtId="171" fontId="10" fillId="0" borderId="0" xfId="0" applyNumberFormat="1" applyFont="1" applyAlignment="1">
      <alignment vertical="center"/>
    </xf>
    <xf numFmtId="171" fontId="10" fillId="0" borderId="17" xfId="0" applyNumberFormat="1" applyFont="1" applyBorder="1" applyAlignment="1">
      <alignment horizontal="right" vertical="center"/>
    </xf>
    <xf numFmtId="171" fontId="10" fillId="0" borderId="18" xfId="0" applyNumberFormat="1" applyFont="1" applyBorder="1" applyAlignment="1">
      <alignment horizontal="right" vertical="center"/>
    </xf>
    <xf numFmtId="171" fontId="10" fillId="0" borderId="19" xfId="0" applyNumberFormat="1" applyFont="1" applyBorder="1" applyAlignment="1">
      <alignment horizontal="right" vertical="center"/>
    </xf>
    <xf numFmtId="171" fontId="16" fillId="3" borderId="17" xfId="0" applyNumberFormat="1" applyFont="1" applyFill="1" applyBorder="1" applyAlignment="1">
      <alignment horizontal="right" vertical="center"/>
    </xf>
    <xf numFmtId="171" fontId="16" fillId="3" borderId="18" xfId="0" applyNumberFormat="1" applyFont="1" applyFill="1" applyBorder="1" applyAlignment="1">
      <alignment horizontal="right" vertical="center"/>
    </xf>
    <xf numFmtId="171" fontId="16" fillId="3" borderId="19" xfId="0" applyNumberFormat="1" applyFont="1" applyFill="1" applyBorder="1" applyAlignment="1">
      <alignment horizontal="right" vertical="center"/>
    </xf>
    <xf numFmtId="171" fontId="16" fillId="3" borderId="11" xfId="0" applyNumberFormat="1" applyFont="1" applyFill="1" applyBorder="1" applyAlignment="1">
      <alignment horizontal="right" vertical="center"/>
    </xf>
    <xf numFmtId="171" fontId="16" fillId="3" borderId="12" xfId="0" applyNumberFormat="1" applyFont="1" applyFill="1" applyBorder="1" applyAlignment="1">
      <alignment horizontal="right" vertical="center"/>
    </xf>
    <xf numFmtId="171" fontId="16" fillId="3" borderId="13" xfId="0" applyNumberFormat="1" applyFont="1" applyFill="1" applyBorder="1" applyAlignment="1">
      <alignment horizontal="right" vertical="center"/>
    </xf>
    <xf numFmtId="170" fontId="10" fillId="0" borderId="15" xfId="0" applyNumberFormat="1" applyFont="1" applyBorder="1" applyAlignment="1">
      <alignment horizontal="right" vertical="center"/>
    </xf>
    <xf numFmtId="170" fontId="10" fillId="0" borderId="20" xfId="0" applyNumberFormat="1" applyFont="1" applyBorder="1" applyAlignment="1">
      <alignment horizontal="right" vertical="center"/>
    </xf>
    <xf numFmtId="170" fontId="10" fillId="0" borderId="17" xfId="0" applyNumberFormat="1" applyFont="1" applyBorder="1" applyAlignment="1">
      <alignment horizontal="right" vertical="center"/>
    </xf>
    <xf numFmtId="170" fontId="10" fillId="0" borderId="18" xfId="0" applyNumberFormat="1" applyFont="1" applyBorder="1" applyAlignment="1">
      <alignment horizontal="right" vertical="center"/>
    </xf>
    <xf numFmtId="170" fontId="10" fillId="0" borderId="19" xfId="0" applyNumberFormat="1" applyFont="1" applyBorder="1" applyAlignment="1">
      <alignment horizontal="right" vertical="center"/>
    </xf>
    <xf numFmtId="170" fontId="16" fillId="3" borderId="17" xfId="0" applyNumberFormat="1" applyFont="1" applyFill="1" applyBorder="1" applyAlignment="1">
      <alignment horizontal="right" vertical="center"/>
    </xf>
    <xf numFmtId="170" fontId="16" fillId="3" borderId="18" xfId="0" applyNumberFormat="1" applyFont="1" applyFill="1" applyBorder="1" applyAlignment="1">
      <alignment horizontal="right" vertical="center"/>
    </xf>
    <xf numFmtId="170" fontId="16" fillId="3" borderId="19" xfId="0" applyNumberFormat="1" applyFont="1" applyFill="1" applyBorder="1" applyAlignment="1">
      <alignment horizontal="right" vertical="center"/>
    </xf>
    <xf numFmtId="0" fontId="17" fillId="5" borderId="7" xfId="0" applyFont="1" applyFill="1" applyBorder="1" applyAlignment="1">
      <alignment horizontal="center" vertical="center"/>
    </xf>
    <xf numFmtId="170" fontId="17" fillId="5" borderId="7" xfId="0" applyNumberFormat="1" applyFont="1" applyFill="1" applyBorder="1" applyAlignment="1">
      <alignment horizontal="center" vertical="top" wrapText="1"/>
    </xf>
    <xf numFmtId="164" fontId="10" fillId="0" borderId="7" xfId="2" applyFont="1" applyBorder="1" applyAlignment="1">
      <alignment vertical="center"/>
    </xf>
    <xf numFmtId="44" fontId="10" fillId="0" borderId="7" xfId="0" applyNumberFormat="1" applyFont="1" applyBorder="1" applyAlignment="1">
      <alignment vertical="center"/>
    </xf>
    <xf numFmtId="170" fontId="10" fillId="2" borderId="12" xfId="0" applyNumberFormat="1" applyFont="1" applyFill="1" applyBorder="1" applyAlignment="1">
      <alignment vertical="center"/>
    </xf>
    <xf numFmtId="170" fontId="10" fillId="2" borderId="13" xfId="0" applyNumberFormat="1" applyFont="1" applyFill="1" applyBorder="1" applyAlignment="1">
      <alignment vertical="center"/>
    </xf>
    <xf numFmtId="44" fontId="17" fillId="5" borderId="7" xfId="0" applyNumberFormat="1" applyFont="1" applyFill="1" applyBorder="1" applyAlignment="1">
      <alignment vertical="center"/>
    </xf>
    <xf numFmtId="170" fontId="10" fillId="0" borderId="8" xfId="0" applyNumberFormat="1" applyFont="1" applyBorder="1" applyAlignment="1">
      <alignment vertical="center"/>
    </xf>
    <xf numFmtId="170" fontId="10" fillId="0" borderId="10" xfId="0" applyNumberFormat="1" applyFont="1" applyBorder="1" applyAlignment="1">
      <alignment vertical="center"/>
    </xf>
    <xf numFmtId="10" fontId="10" fillId="0" borderId="8" xfId="1" applyNumberFormat="1" applyFont="1" applyBorder="1" applyAlignment="1">
      <alignment vertical="center"/>
    </xf>
    <xf numFmtId="10" fontId="10" fillId="0" borderId="10" xfId="1" applyNumberFormat="1" applyFont="1" applyBorder="1" applyAlignment="1">
      <alignment vertical="center"/>
    </xf>
    <xf numFmtId="170" fontId="16" fillId="5" borderId="14" xfId="0" applyNumberFormat="1" applyFont="1" applyFill="1" applyBorder="1" applyAlignment="1">
      <alignment horizontal="center" vertical="center"/>
    </xf>
    <xf numFmtId="170" fontId="16" fillId="5" borderId="8" xfId="0" applyNumberFormat="1" applyFont="1" applyFill="1" applyBorder="1" applyAlignment="1">
      <alignment horizontal="center" vertical="center"/>
    </xf>
    <xf numFmtId="0" fontId="10" fillId="0" borderId="9" xfId="0" applyFont="1" applyBorder="1" applyAlignment="1">
      <alignment vertical="center"/>
    </xf>
    <xf numFmtId="10" fontId="10" fillId="0" borderId="9" xfId="1" applyNumberFormat="1" applyFont="1" applyBorder="1" applyAlignment="1">
      <alignmen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0" fontId="10" fillId="0" borderId="19" xfId="0" applyFont="1" applyBorder="1" applyAlignment="1">
      <alignment horizontal="right" vertical="center"/>
    </xf>
    <xf numFmtId="0" fontId="10" fillId="0" borderId="14" xfId="0" applyFont="1" applyBorder="1" applyAlignment="1">
      <alignment horizontal="right" vertical="center"/>
    </xf>
    <xf numFmtId="0" fontId="10" fillId="0" borderId="15" xfId="0" applyFont="1" applyBorder="1" applyAlignment="1">
      <alignment horizontal="right" vertical="center"/>
    </xf>
    <xf numFmtId="0" fontId="10" fillId="0" borderId="20" xfId="0" applyFont="1" applyBorder="1" applyAlignment="1">
      <alignment horizontal="right" vertical="center"/>
    </xf>
    <xf numFmtId="0" fontId="10" fillId="0" borderId="24" xfId="0" applyFont="1" applyBorder="1" applyAlignment="1">
      <alignment horizontal="right" vertical="center"/>
    </xf>
    <xf numFmtId="0" fontId="10" fillId="0" borderId="0" xfId="0" applyFont="1" applyBorder="1" applyAlignment="1">
      <alignment horizontal="right" vertical="center"/>
    </xf>
    <xf numFmtId="0" fontId="10" fillId="0" borderId="16" xfId="0" applyFont="1" applyBorder="1" applyAlignment="1">
      <alignment horizontal="right" vertical="center"/>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7" xfId="0" applyFont="1" applyBorder="1" applyAlignment="1">
      <alignment horizontal="left" vertical="top" wrapText="1"/>
    </xf>
    <xf numFmtId="170" fontId="16" fillId="2" borderId="11" xfId="0" applyNumberFormat="1" applyFont="1" applyFill="1" applyBorder="1" applyAlignment="1">
      <alignment horizontal="left" vertical="center"/>
    </xf>
    <xf numFmtId="170" fontId="16" fillId="2" borderId="12" xfId="0" applyNumberFormat="1" applyFont="1" applyFill="1" applyBorder="1" applyAlignment="1">
      <alignment horizontal="left" vertical="center"/>
    </xf>
    <xf numFmtId="170" fontId="16" fillId="2" borderId="13" xfId="0" applyNumberFormat="1" applyFont="1" applyFill="1" applyBorder="1" applyAlignment="1">
      <alignment horizontal="left" vertical="center"/>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170" fontId="16" fillId="5" borderId="11" xfId="0" applyNumberFormat="1" applyFont="1" applyFill="1" applyBorder="1" applyAlignment="1">
      <alignment horizontal="right" vertical="center"/>
    </xf>
    <xf numFmtId="170" fontId="16" fillId="5" borderId="12" xfId="0" applyNumberFormat="1" applyFont="1" applyFill="1" applyBorder="1" applyAlignment="1">
      <alignment horizontal="right" vertical="center"/>
    </xf>
    <xf numFmtId="170" fontId="16" fillId="5" borderId="13" xfId="0" applyNumberFormat="1" applyFont="1" applyFill="1" applyBorder="1" applyAlignment="1">
      <alignment horizontal="right" vertical="center"/>
    </xf>
    <xf numFmtId="0" fontId="17" fillId="0" borderId="11" xfId="0" applyFont="1" applyBorder="1" applyAlignment="1">
      <alignment horizontal="right" vertical="center"/>
    </xf>
    <xf numFmtId="0" fontId="17" fillId="0" borderId="12" xfId="0" applyFont="1" applyBorder="1" applyAlignment="1">
      <alignment horizontal="right" vertical="center"/>
    </xf>
    <xf numFmtId="0" fontId="17" fillId="0" borderId="13" xfId="0" applyFont="1" applyBorder="1" applyAlignment="1">
      <alignment horizontal="right" vertical="center"/>
    </xf>
    <xf numFmtId="170" fontId="16" fillId="5" borderId="11" xfId="0" applyNumberFormat="1" applyFont="1" applyFill="1" applyBorder="1" applyAlignment="1">
      <alignment horizontal="left" vertical="center"/>
    </xf>
    <xf numFmtId="170" fontId="16" fillId="5" borderId="12" xfId="0" applyNumberFormat="1" applyFont="1" applyFill="1" applyBorder="1" applyAlignment="1">
      <alignment horizontal="left" vertical="center"/>
    </xf>
    <xf numFmtId="170" fontId="16" fillId="5" borderId="13" xfId="0" applyNumberFormat="1"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170" fontId="10" fillId="2" borderId="11" xfId="0" applyNumberFormat="1" applyFont="1" applyFill="1" applyBorder="1" applyAlignment="1">
      <alignment horizontal="center" vertical="center"/>
    </xf>
    <xf numFmtId="170" fontId="10" fillId="2" borderId="12" xfId="0" applyNumberFormat="1" applyFont="1" applyFill="1" applyBorder="1" applyAlignment="1">
      <alignment horizontal="center" vertical="center"/>
    </xf>
    <xf numFmtId="170" fontId="10" fillId="2" borderId="13" xfId="0" applyNumberFormat="1" applyFont="1" applyFill="1" applyBorder="1" applyAlignment="1">
      <alignment horizontal="center" vertical="center"/>
    </xf>
    <xf numFmtId="0" fontId="17" fillId="5" borderId="7" xfId="0" applyFont="1" applyFill="1" applyBorder="1" applyAlignment="1">
      <alignment horizontal="left" vertical="center"/>
    </xf>
    <xf numFmtId="0" fontId="10" fillId="0" borderId="0" xfId="0" applyFont="1" applyBorder="1" applyAlignment="1">
      <alignment horizontal="left" vertical="top" wrapText="1"/>
    </xf>
    <xf numFmtId="0" fontId="17" fillId="2" borderId="11" xfId="0" applyFont="1" applyFill="1" applyBorder="1" applyAlignment="1">
      <alignment horizontal="left" vertical="top" wrapText="1"/>
    </xf>
    <xf numFmtId="0" fontId="17" fillId="2" borderId="12" xfId="0" applyFont="1" applyFill="1" applyBorder="1" applyAlignment="1">
      <alignment horizontal="left" vertical="top" wrapText="1"/>
    </xf>
    <xf numFmtId="170" fontId="16" fillId="5" borderId="7" xfId="0" applyNumberFormat="1" applyFont="1" applyFill="1" applyBorder="1" applyAlignment="1">
      <alignment horizontal="left" vertic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70" fontId="16" fillId="5" borderId="14" xfId="0" applyNumberFormat="1" applyFont="1" applyFill="1" applyBorder="1" applyAlignment="1">
      <alignment horizontal="right" vertical="center"/>
    </xf>
    <xf numFmtId="170" fontId="16" fillId="5" borderId="15" xfId="0" applyNumberFormat="1" applyFont="1" applyFill="1" applyBorder="1" applyAlignment="1">
      <alignment horizontal="right" vertical="center"/>
    </xf>
    <xf numFmtId="170" fontId="16" fillId="5" borderId="20" xfId="0" applyNumberFormat="1" applyFont="1" applyFill="1" applyBorder="1" applyAlignment="1">
      <alignment horizontal="right" vertical="center"/>
    </xf>
    <xf numFmtId="0" fontId="6"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6" fillId="4" borderId="0" xfId="0" applyFont="1" applyFill="1" applyBorder="1" applyAlignment="1">
      <alignment horizontal="left" vertical="top" wrapText="1"/>
    </xf>
    <xf numFmtId="0" fontId="4" fillId="4" borderId="6" xfId="0" applyFont="1" applyFill="1" applyBorder="1" applyAlignment="1">
      <alignment horizontal="left"/>
    </xf>
    <xf numFmtId="0" fontId="4" fillId="4" borderId="0" xfId="0" applyFont="1" applyFill="1" applyBorder="1" applyAlignment="1">
      <alignment horizontal="left"/>
    </xf>
    <xf numFmtId="170" fontId="16" fillId="3" borderId="11" xfId="0" applyNumberFormat="1" applyFont="1" applyFill="1" applyBorder="1" applyAlignment="1">
      <alignment horizontal="center" vertical="center"/>
    </xf>
    <xf numFmtId="170" fontId="16" fillId="3" borderId="12" xfId="0" applyNumberFormat="1" applyFont="1" applyFill="1" applyBorder="1" applyAlignment="1">
      <alignment horizontal="center" vertical="center"/>
    </xf>
    <xf numFmtId="170" fontId="16" fillId="3" borderId="13" xfId="0" applyNumberFormat="1" applyFont="1" applyFill="1" applyBorder="1" applyAlignment="1">
      <alignment horizontal="center" vertical="center"/>
    </xf>
    <xf numFmtId="170" fontId="16" fillId="3" borderId="14" xfId="0" applyNumberFormat="1" applyFont="1" applyFill="1" applyBorder="1" applyAlignment="1">
      <alignment horizontal="center"/>
    </xf>
    <xf numFmtId="170" fontId="16" fillId="3" borderId="15" xfId="0" applyNumberFormat="1" applyFont="1" applyFill="1" applyBorder="1" applyAlignment="1">
      <alignment horizontal="center"/>
    </xf>
    <xf numFmtId="170" fontId="16" fillId="3" borderId="20" xfId="0" applyNumberFormat="1" applyFont="1" applyFill="1" applyBorder="1" applyAlignment="1">
      <alignment horizontal="center"/>
    </xf>
    <xf numFmtId="0" fontId="16" fillId="3" borderId="11"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170" fontId="16" fillId="3" borderId="14" xfId="0" applyNumberFormat="1" applyFont="1" applyFill="1" applyBorder="1" applyAlignment="1">
      <alignment horizontal="center" vertical="center"/>
    </xf>
    <xf numFmtId="170" fontId="16" fillId="3" borderId="15" xfId="0" applyNumberFormat="1" applyFont="1" applyFill="1" applyBorder="1" applyAlignment="1">
      <alignment horizontal="center" vertical="center"/>
    </xf>
    <xf numFmtId="170" fontId="16" fillId="3" borderId="20" xfId="0" applyNumberFormat="1" applyFont="1" applyFill="1" applyBorder="1" applyAlignment="1">
      <alignment horizontal="center" vertical="center"/>
    </xf>
  </cellXfs>
  <cellStyles count="15">
    <cellStyle name="Comma" xfId="3" builtinId="3"/>
    <cellStyle name="Comma 2" xfId="10"/>
    <cellStyle name="Comma 3" xfId="11"/>
    <cellStyle name="Currency" xfId="2" builtinId="4"/>
    <cellStyle name="Currency 2" xfId="4"/>
    <cellStyle name="Normal" xfId="0" builtinId="0"/>
    <cellStyle name="Normal 2" xfId="5"/>
    <cellStyle name="Normal 2 2" xfId="6"/>
    <cellStyle name="Normal 2 2 2" xfId="12"/>
    <cellStyle name="Normal 3" xfId="7"/>
    <cellStyle name="Normal 4" xfId="13"/>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30</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67"/>
  <sheetViews>
    <sheetView showGridLines="0" zoomScaleNormal="100" workbookViewId="0"/>
  </sheetViews>
  <sheetFormatPr defaultColWidth="9.140625" defaultRowHeight="12.75" x14ac:dyDescent="0.25"/>
  <cols>
    <col min="1" max="1" width="2.85546875" style="18" customWidth="1"/>
    <col min="2" max="2" width="21.140625" style="18" bestFit="1" customWidth="1"/>
    <col min="3" max="3" width="16.85546875" style="18" customWidth="1"/>
    <col min="4" max="4" width="13.42578125" style="18" bestFit="1" customWidth="1"/>
    <col min="5" max="5" width="13.42578125" style="18" customWidth="1"/>
    <col min="6" max="6" width="12.7109375" style="18" customWidth="1"/>
    <col min="7" max="10" width="12.85546875" style="20" customWidth="1"/>
    <col min="11" max="11" width="12.85546875" style="18" customWidth="1"/>
    <col min="12" max="12" width="2.85546875" style="18" customWidth="1"/>
    <col min="13" max="13" width="49.85546875" style="21" customWidth="1"/>
    <col min="14" max="14" width="2.85546875" style="18" customWidth="1"/>
    <col min="15" max="17" width="9.140625" style="18" customWidth="1"/>
    <col min="18" max="16384" width="9.140625" style="18"/>
  </cols>
  <sheetData>
    <row r="1" spans="2:13" x14ac:dyDescent="0.25">
      <c r="B1" s="19"/>
    </row>
    <row r="2" spans="2:13" ht="21" x14ac:dyDescent="0.25">
      <c r="B2" s="22" t="s">
        <v>28</v>
      </c>
    </row>
    <row r="3" spans="2:13" ht="21" x14ac:dyDescent="0.25">
      <c r="B3" s="22" t="str">
        <f>'AER Summary'!C3</f>
        <v>Meter Transfer Fee</v>
      </c>
    </row>
    <row r="4" spans="2:13" ht="18.75" x14ac:dyDescent="0.25">
      <c r="B4" s="23" t="s">
        <v>29</v>
      </c>
    </row>
    <row r="6" spans="2:13" ht="15.75" x14ac:dyDescent="0.25">
      <c r="B6" s="24" t="s">
        <v>2</v>
      </c>
      <c r="C6" s="25"/>
      <c r="D6" s="25"/>
      <c r="E6" s="25"/>
      <c r="F6" s="25"/>
      <c r="G6" s="26"/>
      <c r="H6" s="26"/>
      <c r="I6" s="26"/>
      <c r="J6" s="26"/>
      <c r="K6" s="25"/>
      <c r="M6" s="27"/>
    </row>
    <row r="8" spans="2:13" x14ac:dyDescent="0.25">
      <c r="B8" s="186" t="s">
        <v>23</v>
      </c>
      <c r="C8" s="187"/>
      <c r="D8" s="187"/>
      <c r="E8" s="187"/>
      <c r="F8" s="188"/>
      <c r="G8" s="28" t="s">
        <v>8</v>
      </c>
      <c r="H8" s="29" t="s">
        <v>9</v>
      </c>
      <c r="I8" s="30" t="s">
        <v>10</v>
      </c>
      <c r="J8" s="29" t="s">
        <v>11</v>
      </c>
      <c r="K8" s="31" t="s">
        <v>12</v>
      </c>
      <c r="M8" s="32" t="s">
        <v>4</v>
      </c>
    </row>
    <row r="9" spans="2:13" ht="38.25" x14ac:dyDescent="0.25">
      <c r="B9" s="189" t="s">
        <v>2</v>
      </c>
      <c r="C9" s="190"/>
      <c r="D9" s="190"/>
      <c r="E9" s="190"/>
      <c r="F9" s="191"/>
      <c r="G9" s="192" t="s">
        <v>7</v>
      </c>
      <c r="H9" s="193"/>
      <c r="I9" s="193"/>
      <c r="J9" s="193"/>
      <c r="K9" s="194"/>
      <c r="M9" s="33" t="s">
        <v>63</v>
      </c>
    </row>
    <row r="11" spans="2:13" ht="15.75" x14ac:dyDescent="0.25">
      <c r="B11" s="24" t="s">
        <v>25</v>
      </c>
      <c r="C11" s="25"/>
      <c r="D11" s="25"/>
      <c r="E11" s="25"/>
      <c r="F11" s="25"/>
      <c r="G11" s="26"/>
      <c r="H11" s="26"/>
      <c r="I11" s="26"/>
      <c r="J11" s="26"/>
      <c r="K11" s="25"/>
      <c r="M11" s="27"/>
    </row>
    <row r="13" spans="2:13" x14ac:dyDescent="0.25">
      <c r="B13" s="36" t="s">
        <v>21</v>
      </c>
      <c r="C13" s="199" t="s">
        <v>24</v>
      </c>
      <c r="D13" s="199"/>
      <c r="E13" s="199"/>
      <c r="F13" s="199"/>
      <c r="G13" s="29" t="s">
        <v>8</v>
      </c>
      <c r="H13" s="29" t="s">
        <v>9</v>
      </c>
      <c r="I13" s="29" t="s">
        <v>10</v>
      </c>
      <c r="J13" s="29" t="s">
        <v>11</v>
      </c>
      <c r="K13" s="37" t="s">
        <v>12</v>
      </c>
      <c r="M13" s="32" t="s">
        <v>4</v>
      </c>
    </row>
    <row r="14" spans="2:13" ht="51" x14ac:dyDescent="0.25">
      <c r="B14" s="17"/>
      <c r="C14" s="200"/>
      <c r="D14" s="201"/>
      <c r="E14" s="201"/>
      <c r="F14" s="202"/>
      <c r="G14" s="192" t="s">
        <v>7</v>
      </c>
      <c r="H14" s="193"/>
      <c r="I14" s="193"/>
      <c r="J14" s="193"/>
      <c r="K14" s="194"/>
      <c r="M14" s="112" t="s">
        <v>64</v>
      </c>
    </row>
    <row r="15" spans="2:13" x14ac:dyDescent="0.25">
      <c r="B15" s="38"/>
      <c r="C15" s="38"/>
      <c r="D15" s="38"/>
      <c r="E15" s="38"/>
      <c r="F15" s="38"/>
      <c r="G15" s="39"/>
      <c r="H15" s="39"/>
      <c r="I15" s="39"/>
      <c r="J15" s="39"/>
      <c r="K15" s="21"/>
    </row>
    <row r="16" spans="2:13" ht="15.75" x14ac:dyDescent="0.25">
      <c r="B16" s="24" t="s">
        <v>76</v>
      </c>
      <c r="C16" s="25"/>
      <c r="D16" s="25"/>
      <c r="E16" s="25"/>
      <c r="F16" s="25"/>
      <c r="G16" s="26"/>
      <c r="H16" s="26"/>
      <c r="I16" s="26"/>
      <c r="J16" s="26"/>
      <c r="K16" s="25"/>
      <c r="M16" s="27"/>
    </row>
    <row r="18" spans="2:13" ht="25.5" x14ac:dyDescent="0.25">
      <c r="B18" s="195" t="s">
        <v>59</v>
      </c>
      <c r="C18" s="195"/>
      <c r="D18" s="195"/>
      <c r="E18" s="195"/>
      <c r="F18" s="195"/>
      <c r="G18" s="195"/>
      <c r="H18" s="195"/>
      <c r="I18" s="147" t="s">
        <v>83</v>
      </c>
      <c r="J18" s="147" t="s">
        <v>89</v>
      </c>
      <c r="K18" s="146" t="s">
        <v>77</v>
      </c>
      <c r="M18" s="115" t="s">
        <v>4</v>
      </c>
    </row>
    <row r="19" spans="2:13" ht="12.75" customHeight="1" x14ac:dyDescent="0.25">
      <c r="B19" s="173" t="s">
        <v>78</v>
      </c>
      <c r="C19" s="173"/>
      <c r="D19" s="173"/>
      <c r="E19" s="173"/>
      <c r="F19" s="173"/>
      <c r="G19" s="173"/>
      <c r="H19" s="173"/>
      <c r="I19" s="117">
        <v>5</v>
      </c>
      <c r="J19" s="148">
        <v>64.2</v>
      </c>
      <c r="K19" s="149">
        <f>J19/60*I19</f>
        <v>5.3500000000000005</v>
      </c>
      <c r="M19" s="170" t="s">
        <v>90</v>
      </c>
    </row>
    <row r="20" spans="2:13" ht="27" customHeight="1" x14ac:dyDescent="0.25">
      <c r="B20" s="173" t="s">
        <v>79</v>
      </c>
      <c r="C20" s="173"/>
      <c r="D20" s="173"/>
      <c r="E20" s="173"/>
      <c r="F20" s="173"/>
      <c r="G20" s="173"/>
      <c r="H20" s="173"/>
      <c r="I20" s="117">
        <v>5</v>
      </c>
      <c r="J20" s="148">
        <v>86.73</v>
      </c>
      <c r="K20" s="149">
        <f>J20/60*I20</f>
        <v>7.2275</v>
      </c>
      <c r="M20" s="171"/>
    </row>
    <row r="21" spans="2:13" ht="26.25" customHeight="1" x14ac:dyDescent="0.25">
      <c r="B21" s="173" t="s">
        <v>81</v>
      </c>
      <c r="C21" s="173"/>
      <c r="D21" s="173"/>
      <c r="E21" s="173"/>
      <c r="F21" s="173"/>
      <c r="G21" s="173"/>
      <c r="H21" s="173"/>
      <c r="I21" s="117">
        <v>5</v>
      </c>
      <c r="J21" s="148">
        <v>86.73</v>
      </c>
      <c r="K21" s="149">
        <f>J21/60*I21</f>
        <v>7.2275</v>
      </c>
      <c r="M21" s="171"/>
    </row>
    <row r="22" spans="2:13" x14ac:dyDescent="0.25">
      <c r="B22" s="173" t="s">
        <v>80</v>
      </c>
      <c r="C22" s="173"/>
      <c r="D22" s="173"/>
      <c r="E22" s="173"/>
      <c r="F22" s="173"/>
      <c r="G22" s="173"/>
      <c r="H22" s="173"/>
      <c r="I22" s="117">
        <v>5</v>
      </c>
      <c r="J22" s="148">
        <v>79.39</v>
      </c>
      <c r="K22" s="149">
        <f>J22/60*I22</f>
        <v>6.6158333333333328</v>
      </c>
      <c r="M22" s="171"/>
    </row>
    <row r="23" spans="2:13" ht="40.5" customHeight="1" x14ac:dyDescent="0.25">
      <c r="B23" s="173" t="s">
        <v>84</v>
      </c>
      <c r="C23" s="173"/>
      <c r="D23" s="173"/>
      <c r="E23" s="173"/>
      <c r="F23" s="173"/>
      <c r="G23" s="173"/>
      <c r="H23" s="173"/>
      <c r="I23" s="117" t="s">
        <v>27</v>
      </c>
      <c r="J23" s="117" t="s">
        <v>85</v>
      </c>
      <c r="K23" s="149">
        <v>1.24</v>
      </c>
      <c r="M23" s="171"/>
    </row>
    <row r="24" spans="2:13" x14ac:dyDescent="0.25">
      <c r="B24" s="173" t="s">
        <v>82</v>
      </c>
      <c r="C24" s="173"/>
      <c r="D24" s="173"/>
      <c r="E24" s="173"/>
      <c r="F24" s="173"/>
      <c r="G24" s="173"/>
      <c r="H24" s="173"/>
      <c r="I24" s="117" t="s">
        <v>27</v>
      </c>
      <c r="J24" s="117" t="s">
        <v>86</v>
      </c>
      <c r="K24" s="148">
        <v>1</v>
      </c>
      <c r="M24" s="171"/>
    </row>
    <row r="25" spans="2:13" x14ac:dyDescent="0.25">
      <c r="B25" s="196"/>
      <c r="C25" s="196"/>
      <c r="D25" s="196"/>
      <c r="E25" s="196"/>
      <c r="F25" s="196"/>
      <c r="G25" s="196"/>
      <c r="H25" s="196"/>
      <c r="I25" s="35"/>
      <c r="J25" s="35"/>
      <c r="K25" s="45"/>
      <c r="M25" s="171"/>
    </row>
    <row r="26" spans="2:13" x14ac:dyDescent="0.25">
      <c r="B26" s="197" t="s">
        <v>87</v>
      </c>
      <c r="C26" s="198"/>
      <c r="D26" s="198"/>
      <c r="E26" s="198"/>
      <c r="F26" s="198"/>
      <c r="G26" s="198"/>
      <c r="H26" s="198"/>
      <c r="I26" s="150"/>
      <c r="J26" s="151"/>
      <c r="K26" s="152">
        <f>SUM(K19:K24)</f>
        <v>28.660833333333333</v>
      </c>
      <c r="M26" s="171"/>
    </row>
    <row r="27" spans="2:13" x14ac:dyDescent="0.25">
      <c r="B27" s="196"/>
      <c r="C27" s="196"/>
      <c r="D27" s="196"/>
      <c r="E27" s="196"/>
      <c r="F27" s="196"/>
      <c r="G27" s="196"/>
      <c r="H27" s="196"/>
      <c r="I27" s="35"/>
      <c r="J27" s="35"/>
      <c r="K27" s="45"/>
      <c r="M27" s="171"/>
    </row>
    <row r="28" spans="2:13" x14ac:dyDescent="0.25">
      <c r="B28" s="197" t="s">
        <v>32</v>
      </c>
      <c r="C28" s="198"/>
      <c r="D28" s="198"/>
      <c r="E28" s="198"/>
      <c r="F28" s="198"/>
      <c r="G28" s="198"/>
      <c r="H28" s="198"/>
      <c r="I28" s="150"/>
      <c r="J28" s="151"/>
      <c r="K28" s="89">
        <f>+$K$57-1</f>
        <v>1.2648945446885498</v>
      </c>
      <c r="M28" s="171"/>
    </row>
    <row r="29" spans="2:13" x14ac:dyDescent="0.25">
      <c r="B29" s="196"/>
      <c r="C29" s="196"/>
      <c r="D29" s="196"/>
      <c r="E29" s="196"/>
      <c r="F29" s="196"/>
      <c r="G29" s="196"/>
      <c r="H29" s="196"/>
      <c r="I29" s="35"/>
      <c r="J29" s="35"/>
      <c r="K29" s="45"/>
      <c r="M29" s="171"/>
    </row>
    <row r="30" spans="2:13" x14ac:dyDescent="0.25">
      <c r="B30" s="197" t="s">
        <v>88</v>
      </c>
      <c r="C30" s="198"/>
      <c r="D30" s="198"/>
      <c r="E30" s="198"/>
      <c r="F30" s="198"/>
      <c r="G30" s="198"/>
      <c r="H30" s="198"/>
      <c r="I30" s="150"/>
      <c r="J30" s="151"/>
      <c r="K30" s="152">
        <f>K26+(K26*K28)</f>
        <v>64.913765062894413</v>
      </c>
      <c r="M30" s="171"/>
    </row>
    <row r="31" spans="2:13" x14ac:dyDescent="0.25">
      <c r="M31" s="171"/>
    </row>
    <row r="32" spans="2:13" x14ac:dyDescent="0.25">
      <c r="B32" s="197" t="s">
        <v>98</v>
      </c>
      <c r="C32" s="198"/>
      <c r="D32" s="198"/>
      <c r="E32" s="198"/>
      <c r="F32" s="198"/>
      <c r="G32" s="198"/>
      <c r="H32" s="198"/>
      <c r="I32" s="150"/>
      <c r="J32" s="151"/>
      <c r="K32" s="89">
        <f>SUM(K19:K22)/K26</f>
        <v>0.92184456139330684</v>
      </c>
      <c r="M32" s="171"/>
    </row>
    <row r="33" spans="2:13" x14ac:dyDescent="0.25">
      <c r="B33" s="197" t="s">
        <v>99</v>
      </c>
      <c r="C33" s="198"/>
      <c r="D33" s="198"/>
      <c r="E33" s="198"/>
      <c r="F33" s="198"/>
      <c r="G33" s="198"/>
      <c r="H33" s="198"/>
      <c r="I33" s="150"/>
      <c r="J33" s="151"/>
      <c r="K33" s="89">
        <f>SUM(K23:K24)/K26</f>
        <v>7.8155438606693231E-2</v>
      </c>
      <c r="M33" s="172"/>
    </row>
    <row r="34" spans="2:13" x14ac:dyDescent="0.2">
      <c r="M34" s="116"/>
    </row>
    <row r="35" spans="2:13" ht="15.75" x14ac:dyDescent="0.25">
      <c r="B35" s="24" t="s">
        <v>57</v>
      </c>
      <c r="C35" s="25"/>
      <c r="D35" s="25"/>
      <c r="E35" s="25"/>
      <c r="F35" s="25"/>
      <c r="G35" s="26"/>
      <c r="H35" s="26"/>
      <c r="I35" s="26"/>
      <c r="J35" s="26"/>
      <c r="K35" s="25"/>
      <c r="M35" s="27"/>
    </row>
    <row r="37" spans="2:13" x14ac:dyDescent="0.25">
      <c r="B37" s="186" t="s">
        <v>3</v>
      </c>
      <c r="C37" s="187"/>
      <c r="D37" s="187"/>
      <c r="E37" s="187"/>
      <c r="F37" s="188"/>
      <c r="G37" s="28" t="s">
        <v>13</v>
      </c>
      <c r="H37" s="29" t="s">
        <v>14</v>
      </c>
      <c r="I37" s="29" t="s">
        <v>15</v>
      </c>
      <c r="J37" s="29" t="s">
        <v>16</v>
      </c>
      <c r="K37" s="78" t="s">
        <v>17</v>
      </c>
      <c r="M37" s="32" t="s">
        <v>4</v>
      </c>
    </row>
    <row r="38" spans="2:13" ht="42.75" customHeight="1" x14ac:dyDescent="0.25">
      <c r="B38" s="189" t="s">
        <v>92</v>
      </c>
      <c r="C38" s="190"/>
      <c r="D38" s="190"/>
      <c r="E38" s="190"/>
      <c r="F38" s="191"/>
      <c r="G38" s="118">
        <v>0</v>
      </c>
      <c r="H38" s="118">
        <v>0</v>
      </c>
      <c r="I38" s="118">
        <v>0</v>
      </c>
      <c r="J38" s="118">
        <v>0</v>
      </c>
      <c r="K38" s="119">
        <v>0</v>
      </c>
      <c r="M38" s="170" t="s">
        <v>91</v>
      </c>
    </row>
    <row r="39" spans="2:13" x14ac:dyDescent="0.25">
      <c r="G39" s="120">
        <f>SUM(G38:G38)</f>
        <v>0</v>
      </c>
      <c r="H39" s="121">
        <f>SUM(H38:H38)</f>
        <v>0</v>
      </c>
      <c r="I39" s="122">
        <f>SUM(I38:I38)</f>
        <v>0</v>
      </c>
      <c r="J39" s="121">
        <f>SUM(J38:J38)</f>
        <v>0</v>
      </c>
      <c r="K39" s="121">
        <f>SUM(K38:K38)</f>
        <v>0</v>
      </c>
      <c r="M39" s="172"/>
    </row>
    <row r="41" spans="2:13" ht="15.75" x14ac:dyDescent="0.25">
      <c r="B41" s="24" t="s">
        <v>60</v>
      </c>
      <c r="C41" s="25"/>
      <c r="D41" s="25"/>
      <c r="E41" s="25"/>
      <c r="F41" s="25"/>
      <c r="G41" s="26"/>
      <c r="H41" s="26"/>
      <c r="I41" s="26"/>
      <c r="J41" s="26"/>
      <c r="K41" s="25"/>
      <c r="M41" s="27"/>
    </row>
    <row r="42" spans="2:13" x14ac:dyDescent="0.25">
      <c r="E42" s="41"/>
    </row>
    <row r="43" spans="2:13" x14ac:dyDescent="0.25">
      <c r="B43" s="84"/>
      <c r="C43" s="85"/>
      <c r="D43" s="85"/>
      <c r="E43" s="85"/>
      <c r="F43" s="86"/>
      <c r="G43" s="29" t="s">
        <v>13</v>
      </c>
      <c r="H43" s="29" t="s">
        <v>14</v>
      </c>
      <c r="I43" s="29" t="s">
        <v>15</v>
      </c>
      <c r="J43" s="29" t="s">
        <v>16</v>
      </c>
      <c r="K43" s="29" t="s">
        <v>17</v>
      </c>
      <c r="M43" s="32" t="s">
        <v>4</v>
      </c>
    </row>
    <row r="44" spans="2:13" x14ac:dyDescent="0.25">
      <c r="H44" s="43"/>
      <c r="I44" s="43"/>
      <c r="J44" s="43"/>
      <c r="M44" s="177" t="s">
        <v>109</v>
      </c>
    </row>
    <row r="45" spans="2:13" x14ac:dyDescent="0.25">
      <c r="B45" s="18" t="s">
        <v>93</v>
      </c>
      <c r="E45" s="18" t="s">
        <v>61</v>
      </c>
      <c r="G45" s="44">
        <f>K26</f>
        <v>28.660833333333333</v>
      </c>
      <c r="H45" s="44">
        <f>(G45*$K$32*(1+H$64))+(G45*$K$33*(1+H$62))</f>
        <v>29.623067916666667</v>
      </c>
      <c r="I45" s="44">
        <f t="shared" ref="I45:K46" si="0">(H45*$K$32*(1+I$64))+(H45*$K$33*(1+I$62))</f>
        <v>30.699531342407735</v>
      </c>
      <c r="J45" s="44">
        <f t="shared" si="0"/>
        <v>31.883032507246163</v>
      </c>
      <c r="K45" s="44">
        <f t="shared" si="0"/>
        <v>33.097463361596255</v>
      </c>
      <c r="M45" s="178"/>
    </row>
    <row r="46" spans="2:13" x14ac:dyDescent="0.25">
      <c r="B46" s="18" t="s">
        <v>93</v>
      </c>
      <c r="E46" s="18" t="s">
        <v>62</v>
      </c>
      <c r="G46" s="44">
        <f>K30</f>
        <v>64.913765062894413</v>
      </c>
      <c r="H46" s="44">
        <f>(G46*$K$32*(1+H$64))+(G46*$K$33*(1+H$62))</f>
        <v>67.093124921396736</v>
      </c>
      <c r="I46" s="44">
        <f t="shared" si="0"/>
        <v>69.53120106191443</v>
      </c>
      <c r="J46" s="44">
        <f t="shared" si="0"/>
        <v>72.211706393789527</v>
      </c>
      <c r="K46" s="44">
        <f t="shared" si="0"/>
        <v>74.962264210708497</v>
      </c>
      <c r="M46" s="178"/>
    </row>
    <row r="47" spans="2:13" x14ac:dyDescent="0.25">
      <c r="G47" s="44"/>
      <c r="H47" s="44"/>
      <c r="I47" s="44"/>
      <c r="J47" s="44"/>
      <c r="K47" s="44"/>
      <c r="M47" s="178"/>
    </row>
    <row r="48" spans="2:13" x14ac:dyDescent="0.25">
      <c r="B48" s="87" t="s">
        <v>43</v>
      </c>
      <c r="C48" s="87"/>
      <c r="D48" s="87"/>
      <c r="E48" s="87"/>
      <c r="F48" s="87"/>
      <c r="G48" s="88"/>
      <c r="H48" s="88">
        <f>(H45-G45)/G45</f>
        <v>3.3573154420957783E-2</v>
      </c>
      <c r="I48" s="88">
        <f>(I45-H45)/H45</f>
        <v>3.633868810513792E-2</v>
      </c>
      <c r="J48" s="88">
        <f>(J45-I45)/I45</f>
        <v>3.855111505248171E-2</v>
      </c>
      <c r="K48" s="88">
        <f>(K45-J45)/J45</f>
        <v>3.8090192771784916E-2</v>
      </c>
      <c r="M48" s="179"/>
    </row>
    <row r="49" spans="2:13" x14ac:dyDescent="0.25">
      <c r="E49" s="41"/>
      <c r="H49" s="43"/>
      <c r="I49" s="43"/>
      <c r="J49" s="43"/>
    </row>
    <row r="50" spans="2:13" ht="15.75" x14ac:dyDescent="0.25">
      <c r="B50" s="24" t="s">
        <v>31</v>
      </c>
      <c r="C50" s="25"/>
      <c r="D50" s="25"/>
      <c r="E50" s="25"/>
      <c r="F50" s="25"/>
      <c r="G50" s="26"/>
      <c r="H50" s="26"/>
      <c r="I50" s="26"/>
      <c r="J50" s="26"/>
      <c r="K50" s="25"/>
      <c r="M50" s="27"/>
    </row>
    <row r="52" spans="2:13" x14ac:dyDescent="0.25">
      <c r="B52" s="180" t="s">
        <v>18</v>
      </c>
      <c r="C52" s="181"/>
      <c r="D52" s="181"/>
      <c r="E52" s="182"/>
      <c r="F52" s="83" t="s">
        <v>12</v>
      </c>
      <c r="G52" s="83" t="s">
        <v>13</v>
      </c>
      <c r="H52" s="83" t="s">
        <v>14</v>
      </c>
      <c r="I52" s="83" t="s">
        <v>15</v>
      </c>
      <c r="J52" s="83" t="s">
        <v>16</v>
      </c>
      <c r="K52" s="40" t="s">
        <v>17</v>
      </c>
      <c r="M52" s="32" t="s">
        <v>4</v>
      </c>
    </row>
    <row r="53" spans="2:13" ht="12.75" customHeight="1" x14ac:dyDescent="0.25">
      <c r="B53" s="164" t="s">
        <v>65</v>
      </c>
      <c r="C53" s="165"/>
      <c r="D53" s="165"/>
      <c r="E53" s="166"/>
      <c r="F53" s="34"/>
      <c r="G53" s="42">
        <v>18449161.14072692</v>
      </c>
      <c r="H53" s="42">
        <v>19652616.51053571</v>
      </c>
      <c r="I53" s="42">
        <v>20750302.453561164</v>
      </c>
      <c r="J53" s="42">
        <v>21950966.582370307</v>
      </c>
      <c r="K53" s="34">
        <v>23217206.584968176</v>
      </c>
      <c r="M53" s="177" t="s">
        <v>67</v>
      </c>
    </row>
    <row r="54" spans="2:13" x14ac:dyDescent="0.25">
      <c r="B54" s="161" t="s">
        <v>66</v>
      </c>
      <c r="C54" s="162"/>
      <c r="D54" s="162"/>
      <c r="E54" s="163"/>
      <c r="F54" s="34"/>
      <c r="G54" s="42">
        <v>40098372.700329572</v>
      </c>
      <c r="H54" s="42">
        <v>44414981.708611391</v>
      </c>
      <c r="I54" s="42">
        <v>47124811.758132517</v>
      </c>
      <c r="J54" s="42">
        <v>50429626.415997855</v>
      </c>
      <c r="K54" s="34">
        <v>53924251.70079805</v>
      </c>
      <c r="M54" s="178"/>
    </row>
    <row r="55" spans="2:13" x14ac:dyDescent="0.25">
      <c r="B55" s="183" t="s">
        <v>18</v>
      </c>
      <c r="C55" s="184"/>
      <c r="D55" s="184"/>
      <c r="E55" s="185"/>
      <c r="F55" s="46"/>
      <c r="G55" s="46">
        <f t="shared" ref="G55:K55" si="1">+G54/G53</f>
        <v>2.1734523534412387</v>
      </c>
      <c r="H55" s="46">
        <f t="shared" si="1"/>
        <v>2.2600034801880273</v>
      </c>
      <c r="I55" s="46">
        <f t="shared" si="1"/>
        <v>2.2710421625707418</v>
      </c>
      <c r="J55" s="46">
        <f t="shared" si="1"/>
        <v>2.2973761190315822</v>
      </c>
      <c r="K55" s="114">
        <f t="shared" si="1"/>
        <v>2.3225986082111594</v>
      </c>
      <c r="M55" s="178"/>
    </row>
    <row r="56" spans="2:13" x14ac:dyDescent="0.25">
      <c r="F56" s="20"/>
      <c r="K56" s="20"/>
      <c r="M56" s="178"/>
    </row>
    <row r="57" spans="2:13" x14ac:dyDescent="0.25">
      <c r="F57" s="174" t="s">
        <v>19</v>
      </c>
      <c r="G57" s="175"/>
      <c r="H57" s="175"/>
      <c r="I57" s="175"/>
      <c r="J57" s="176"/>
      <c r="K57" s="113">
        <f>AVERAGE(G55:K55)</f>
        <v>2.2648945446885498</v>
      </c>
      <c r="M57" s="179"/>
    </row>
    <row r="58" spans="2:13" x14ac:dyDescent="0.25">
      <c r="G58" s="18"/>
      <c r="H58" s="18"/>
      <c r="I58" s="18"/>
      <c r="J58" s="18"/>
    </row>
    <row r="59" spans="2:13" ht="15.75" x14ac:dyDescent="0.25">
      <c r="B59" s="24" t="s">
        <v>94</v>
      </c>
      <c r="C59" s="25"/>
      <c r="D59" s="25"/>
      <c r="E59" s="25"/>
      <c r="F59" s="25"/>
      <c r="G59" s="26"/>
      <c r="H59" s="26"/>
      <c r="I59" s="26"/>
      <c r="J59" s="26"/>
      <c r="K59" s="25"/>
      <c r="M59" s="27"/>
    </row>
    <row r="61" spans="2:13" x14ac:dyDescent="0.25">
      <c r="B61" s="203" t="s">
        <v>95</v>
      </c>
      <c r="C61" s="204"/>
      <c r="D61" s="204"/>
      <c r="E61" s="205"/>
      <c r="F61" s="157" t="s">
        <v>12</v>
      </c>
      <c r="G61" s="157" t="s">
        <v>13</v>
      </c>
      <c r="H61" s="157" t="s">
        <v>14</v>
      </c>
      <c r="I61" s="157" t="s">
        <v>15</v>
      </c>
      <c r="J61" s="157" t="s">
        <v>16</v>
      </c>
      <c r="K61" s="158" t="s">
        <v>17</v>
      </c>
      <c r="M61" s="32" t="s">
        <v>4</v>
      </c>
    </row>
    <row r="62" spans="2:13" x14ac:dyDescent="0.25">
      <c r="B62" s="164" t="s">
        <v>96</v>
      </c>
      <c r="C62" s="165"/>
      <c r="D62" s="165"/>
      <c r="E62" s="166"/>
      <c r="F62" s="123"/>
      <c r="G62" s="153"/>
      <c r="H62" s="155">
        <v>2.5000000000000001E-2</v>
      </c>
      <c r="I62" s="155">
        <v>2.5000000000000001E-2</v>
      </c>
      <c r="J62" s="155">
        <v>2.5000000000000001E-2</v>
      </c>
      <c r="K62" s="155">
        <v>2.5000000000000001E-2</v>
      </c>
      <c r="M62" s="170" t="s">
        <v>97</v>
      </c>
    </row>
    <row r="63" spans="2:13" x14ac:dyDescent="0.25">
      <c r="B63" s="167" t="s">
        <v>100</v>
      </c>
      <c r="C63" s="168"/>
      <c r="D63" s="168"/>
      <c r="E63" s="169"/>
      <c r="F63" s="159"/>
      <c r="G63" s="34"/>
      <c r="H63" s="160">
        <v>9.2999999999999992E-3</v>
      </c>
      <c r="I63" s="160">
        <v>1.23E-2</v>
      </c>
      <c r="J63" s="160">
        <v>1.47E-2</v>
      </c>
      <c r="K63" s="160">
        <v>1.4200000000000001E-2</v>
      </c>
      <c r="M63" s="171"/>
    </row>
    <row r="64" spans="2:13" x14ac:dyDescent="0.25">
      <c r="B64" s="161" t="s">
        <v>101</v>
      </c>
      <c r="C64" s="162"/>
      <c r="D64" s="162"/>
      <c r="E64" s="163"/>
      <c r="F64" s="124"/>
      <c r="G64" s="154"/>
      <c r="H64" s="156">
        <f>SUM(H62:H63)</f>
        <v>3.4299999999999997E-2</v>
      </c>
      <c r="I64" s="156">
        <f>SUM(I62:I63)</f>
        <v>3.73E-2</v>
      </c>
      <c r="J64" s="156">
        <f>SUM(J62:J63)</f>
        <v>3.9699999999999999E-2</v>
      </c>
      <c r="K64" s="156">
        <f>SUM(K62:K63)</f>
        <v>3.9199999999999999E-2</v>
      </c>
      <c r="M64" s="172"/>
    </row>
    <row r="67" spans="13:13" x14ac:dyDescent="0.25">
      <c r="M67" s="48"/>
    </row>
  </sheetData>
  <mergeCells count="37">
    <mergeCell ref="C13:F13"/>
    <mergeCell ref="C14:F14"/>
    <mergeCell ref="B29:H29"/>
    <mergeCell ref="B30:H30"/>
    <mergeCell ref="B61:E61"/>
    <mergeCell ref="B32:H32"/>
    <mergeCell ref="B33:H33"/>
    <mergeCell ref="B8:F8"/>
    <mergeCell ref="B9:F9"/>
    <mergeCell ref="B37:F37"/>
    <mergeCell ref="B38:F38"/>
    <mergeCell ref="G9:K9"/>
    <mergeCell ref="G14:K14"/>
    <mergeCell ref="B18:H18"/>
    <mergeCell ref="B19:H19"/>
    <mergeCell ref="B20:H20"/>
    <mergeCell ref="B21:H21"/>
    <mergeCell ref="B22:H22"/>
    <mergeCell ref="B24:H24"/>
    <mergeCell ref="B25:H25"/>
    <mergeCell ref="B26:H26"/>
    <mergeCell ref="B27:H27"/>
    <mergeCell ref="B28:H28"/>
    <mergeCell ref="B64:E64"/>
    <mergeCell ref="B62:E62"/>
    <mergeCell ref="B63:E63"/>
    <mergeCell ref="M62:M64"/>
    <mergeCell ref="B23:H23"/>
    <mergeCell ref="F57:J57"/>
    <mergeCell ref="M38:M39"/>
    <mergeCell ref="M44:M48"/>
    <mergeCell ref="M19:M33"/>
    <mergeCell ref="M53:M57"/>
    <mergeCell ref="B52:E52"/>
    <mergeCell ref="B53:E53"/>
    <mergeCell ref="B54:E54"/>
    <mergeCell ref="B55:E55"/>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30</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72" t="s">
        <v>34</v>
      </c>
      <c r="C2" s="73"/>
      <c r="D2" s="73"/>
      <c r="E2" s="73"/>
      <c r="F2" s="73"/>
      <c r="G2" s="73"/>
      <c r="H2" s="73"/>
    </row>
    <row r="3" spans="2:8" x14ac:dyDescent="0.25">
      <c r="B3" s="11" t="s">
        <v>0</v>
      </c>
      <c r="C3" s="109" t="s">
        <v>74</v>
      </c>
      <c r="D3" s="110"/>
      <c r="E3" s="110"/>
      <c r="F3" s="110"/>
      <c r="G3" s="110"/>
      <c r="H3" s="110"/>
    </row>
    <row r="4" spans="2:8" x14ac:dyDescent="0.25">
      <c r="B4" s="11" t="s">
        <v>70</v>
      </c>
      <c r="C4" s="111" t="s">
        <v>102</v>
      </c>
      <c r="D4" s="110"/>
      <c r="E4" s="110"/>
      <c r="F4" s="110"/>
      <c r="G4" s="110"/>
      <c r="H4" s="110"/>
    </row>
    <row r="5" spans="2:8" x14ac:dyDescent="0.25">
      <c r="B5" s="101" t="s">
        <v>53</v>
      </c>
      <c r="C5" s="111" t="s">
        <v>71</v>
      </c>
      <c r="D5" s="110"/>
      <c r="E5" s="110"/>
      <c r="F5" s="110"/>
      <c r="G5" s="110"/>
      <c r="H5" s="110"/>
    </row>
    <row r="6" spans="2:8" ht="15" customHeight="1" x14ac:dyDescent="0.25">
      <c r="B6" s="74" t="s">
        <v>54</v>
      </c>
      <c r="C6" s="206" t="s">
        <v>75</v>
      </c>
      <c r="D6" s="206"/>
      <c r="E6" s="206"/>
      <c r="F6" s="206"/>
      <c r="G6" s="206"/>
      <c r="H6" s="206"/>
    </row>
    <row r="7" spans="2:8" x14ac:dyDescent="0.25">
      <c r="B7" s="74"/>
      <c r="C7" s="100"/>
      <c r="D7" s="102" t="s">
        <v>13</v>
      </c>
      <c r="E7" s="102" t="s">
        <v>14</v>
      </c>
      <c r="F7" s="102" t="s">
        <v>15</v>
      </c>
      <c r="G7" s="102" t="s">
        <v>16</v>
      </c>
      <c r="H7" s="102" t="s">
        <v>17</v>
      </c>
    </row>
    <row r="8" spans="2:8" x14ac:dyDescent="0.25">
      <c r="B8" s="74"/>
      <c r="C8" s="107"/>
      <c r="D8" s="103">
        <f>+'Input Sheet'!G46</f>
        <v>64.913765062894413</v>
      </c>
      <c r="E8" s="103">
        <f>+'Input Sheet'!H46</f>
        <v>67.093124921396736</v>
      </c>
      <c r="F8" s="103">
        <f>+'Input Sheet'!I46</f>
        <v>69.53120106191443</v>
      </c>
      <c r="G8" s="103">
        <f>+'Input Sheet'!J46</f>
        <v>72.211706393789527</v>
      </c>
      <c r="H8" s="103">
        <f>+'Input Sheet'!K46</f>
        <v>74.962264210708497</v>
      </c>
    </row>
    <row r="10" spans="2:8" x14ac:dyDescent="0.25">
      <c r="B10" s="70" t="s">
        <v>38</v>
      </c>
      <c r="C10" s="67"/>
      <c r="D10" s="67"/>
      <c r="E10" s="67"/>
      <c r="F10" s="67"/>
      <c r="G10" s="67"/>
      <c r="H10" s="67"/>
    </row>
    <row r="11" spans="2:8" x14ac:dyDescent="0.25">
      <c r="B11" s="207" t="s">
        <v>103</v>
      </c>
      <c r="C11" s="207"/>
      <c r="D11" s="207"/>
      <c r="E11" s="207"/>
      <c r="F11" s="207"/>
      <c r="G11" s="207"/>
      <c r="H11" s="207"/>
    </row>
    <row r="13" spans="2:8" x14ac:dyDescent="0.25">
      <c r="B13" s="70" t="s">
        <v>58</v>
      </c>
      <c r="C13" s="67"/>
      <c r="D13" s="67"/>
      <c r="E13" s="67"/>
      <c r="F13" s="67"/>
      <c r="G13" s="67"/>
      <c r="H13" s="67"/>
    </row>
    <row r="14" spans="2:8" ht="15" customHeight="1" x14ac:dyDescent="0.25">
      <c r="B14" s="207" t="s">
        <v>46</v>
      </c>
      <c r="C14" s="207"/>
      <c r="D14" s="207"/>
      <c r="E14" s="207"/>
      <c r="F14" s="207"/>
      <c r="G14" s="207"/>
      <c r="H14" s="207"/>
    </row>
    <row r="15" spans="2:8" ht="62.25" customHeight="1" x14ac:dyDescent="0.25">
      <c r="B15" s="208" t="s">
        <v>106</v>
      </c>
      <c r="C15" s="208"/>
      <c r="D15" s="208"/>
      <c r="E15" s="208"/>
      <c r="F15" s="208"/>
      <c r="G15" s="208"/>
      <c r="H15" s="208"/>
    </row>
    <row r="16" spans="2:8" ht="48" customHeight="1" x14ac:dyDescent="0.25">
      <c r="B16" s="208" t="s">
        <v>107</v>
      </c>
      <c r="C16" s="208"/>
      <c r="D16" s="208"/>
      <c r="E16" s="208"/>
      <c r="F16" s="208"/>
      <c r="G16" s="208"/>
      <c r="H16" s="208"/>
    </row>
    <row r="17" spans="2:8" ht="47.25" customHeight="1" x14ac:dyDescent="0.25">
      <c r="B17" s="208" t="s">
        <v>105</v>
      </c>
      <c r="C17" s="208"/>
      <c r="D17" s="208"/>
      <c r="E17" s="208"/>
      <c r="F17" s="208"/>
      <c r="G17" s="208"/>
      <c r="H17" s="208"/>
    </row>
    <row r="19" spans="2:8" x14ac:dyDescent="0.25">
      <c r="B19" s="70" t="s">
        <v>47</v>
      </c>
      <c r="C19" s="67"/>
      <c r="D19" s="67"/>
      <c r="E19" s="67"/>
      <c r="F19" s="67"/>
      <c r="G19" s="67"/>
      <c r="H19" s="67"/>
    </row>
    <row r="20" spans="2:8" ht="46.5" customHeight="1" x14ac:dyDescent="0.25">
      <c r="B20" s="207" t="s">
        <v>72</v>
      </c>
      <c r="C20" s="207"/>
      <c r="D20" s="207"/>
      <c r="E20" s="207"/>
      <c r="F20" s="207"/>
      <c r="G20" s="207"/>
      <c r="H20" s="207"/>
    </row>
    <row r="22" spans="2:8" x14ac:dyDescent="0.25">
      <c r="B22" s="70" t="s">
        <v>49</v>
      </c>
      <c r="C22" s="67"/>
      <c r="D22" s="67"/>
      <c r="E22" s="67"/>
      <c r="F22" s="67"/>
      <c r="G22" s="67"/>
      <c r="H22" s="67"/>
    </row>
    <row r="23" spans="2:8" ht="33.75" customHeight="1" x14ac:dyDescent="0.25">
      <c r="B23" s="207" t="s">
        <v>104</v>
      </c>
      <c r="C23" s="207"/>
      <c r="D23" s="207"/>
      <c r="E23" s="207"/>
      <c r="F23" s="207"/>
      <c r="G23" s="207"/>
      <c r="H23" s="207"/>
    </row>
    <row r="25" spans="2:8" x14ac:dyDescent="0.25">
      <c r="B25" s="12" t="s">
        <v>50</v>
      </c>
      <c r="C25" s="13" t="s">
        <v>13</v>
      </c>
      <c r="D25" s="13" t="s">
        <v>14</v>
      </c>
      <c r="E25" s="13" t="s">
        <v>15</v>
      </c>
      <c r="F25" s="13" t="s">
        <v>16</v>
      </c>
      <c r="G25" s="13" t="s">
        <v>17</v>
      </c>
      <c r="H25" s="98" t="s">
        <v>1</v>
      </c>
    </row>
    <row r="26" spans="2:8" x14ac:dyDescent="0.25">
      <c r="B26" s="15" t="s">
        <v>48</v>
      </c>
      <c r="C26" s="9">
        <f>'Fee Breakdown'!V11</f>
        <v>0</v>
      </c>
      <c r="D26" s="9">
        <f>'Fee Breakdown'!W11</f>
        <v>0</v>
      </c>
      <c r="E26" s="9">
        <f>'Fee Breakdown'!X11</f>
        <v>0</v>
      </c>
      <c r="F26" s="9">
        <f>'Fee Breakdown'!Y11</f>
        <v>0</v>
      </c>
      <c r="G26" s="9">
        <f>'Fee Breakdown'!Z11</f>
        <v>0</v>
      </c>
      <c r="H26" s="16">
        <f>SUM(C26:G26)</f>
        <v>0</v>
      </c>
    </row>
    <row r="27" spans="2:8" x14ac:dyDescent="0.25">
      <c r="B27" s="15"/>
      <c r="C27" s="9"/>
      <c r="D27" s="9"/>
      <c r="E27" s="9"/>
      <c r="F27" s="9"/>
      <c r="G27" s="9"/>
      <c r="H27" s="16"/>
    </row>
    <row r="28" spans="2:8" x14ac:dyDescent="0.25">
      <c r="B28" s="15" t="s">
        <v>20</v>
      </c>
      <c r="C28" s="9">
        <f>'Fee Breakdown'!J19</f>
        <v>0</v>
      </c>
      <c r="D28" s="9">
        <f>'Fee Breakdown'!K19</f>
        <v>0</v>
      </c>
      <c r="E28" s="9">
        <f>'Fee Breakdown'!L19</f>
        <v>0</v>
      </c>
      <c r="F28" s="9">
        <f>'Fee Breakdown'!M19</f>
        <v>0</v>
      </c>
      <c r="G28" s="9">
        <f>'Fee Breakdown'!N19</f>
        <v>0</v>
      </c>
      <c r="H28" s="16">
        <f>SUM(C28:G28)</f>
        <v>0</v>
      </c>
    </row>
    <row r="29" spans="2:8" x14ac:dyDescent="0.25">
      <c r="B29" s="15" t="s">
        <v>22</v>
      </c>
      <c r="C29" s="9">
        <f>'Fee Breakdown'!P19</f>
        <v>0</v>
      </c>
      <c r="D29" s="9">
        <f>'Fee Breakdown'!Q19</f>
        <v>0</v>
      </c>
      <c r="E29" s="9">
        <f>'Fee Breakdown'!R19</f>
        <v>0</v>
      </c>
      <c r="F29" s="9">
        <f>'Fee Breakdown'!S19</f>
        <v>0</v>
      </c>
      <c r="G29" s="9">
        <f>'Fee Breakdown'!T19</f>
        <v>0</v>
      </c>
      <c r="H29" s="16">
        <f>SUM(C29:G29)</f>
        <v>0</v>
      </c>
    </row>
    <row r="30" spans="2:8" ht="15.75" thickBot="1" x14ac:dyDescent="0.3">
      <c r="B30" s="68" t="s">
        <v>42</v>
      </c>
      <c r="C30" s="69">
        <f>SUM(C28:C29)</f>
        <v>0</v>
      </c>
      <c r="D30" s="69">
        <f t="shared" ref="D30:H30" si="0">SUM(D28:D29)</f>
        <v>0</v>
      </c>
      <c r="E30" s="69">
        <f t="shared" si="0"/>
        <v>0</v>
      </c>
      <c r="F30" s="69">
        <f t="shared" si="0"/>
        <v>0</v>
      </c>
      <c r="G30" s="69">
        <f t="shared" si="0"/>
        <v>0</v>
      </c>
      <c r="H30" s="69">
        <f t="shared" si="0"/>
        <v>0</v>
      </c>
    </row>
    <row r="31" spans="2:8" x14ac:dyDescent="0.25">
      <c r="B31" s="15"/>
      <c r="C31" s="9"/>
      <c r="D31" s="9"/>
      <c r="E31" s="9"/>
      <c r="F31" s="9"/>
      <c r="G31" s="9"/>
      <c r="H31" s="16"/>
    </row>
    <row r="32" spans="2:8" x14ac:dyDescent="0.25">
      <c r="B32" t="s">
        <v>3</v>
      </c>
      <c r="C32" s="96">
        <f>'Fee Breakdown'!D19</f>
        <v>0</v>
      </c>
      <c r="D32" s="96">
        <f>'Fee Breakdown'!E19</f>
        <v>0</v>
      </c>
      <c r="E32" s="96">
        <f>'Fee Breakdown'!F19</f>
        <v>0</v>
      </c>
      <c r="F32" s="96">
        <f>'Fee Breakdown'!G19</f>
        <v>0</v>
      </c>
      <c r="G32" s="96">
        <f>'Fee Breakdown'!H19</f>
        <v>0</v>
      </c>
      <c r="H32" s="97">
        <f>SUM(C32:G32)</f>
        <v>0</v>
      </c>
    </row>
    <row r="33" spans="2:8" x14ac:dyDescent="0.25">
      <c r="C33" s="3"/>
      <c r="D33" s="4"/>
      <c r="E33" s="3"/>
      <c r="F33" s="3"/>
      <c r="G33" s="3"/>
    </row>
    <row r="34" spans="2:8" x14ac:dyDescent="0.25">
      <c r="B34" s="70" t="s">
        <v>39</v>
      </c>
      <c r="C34" s="67"/>
      <c r="D34" s="67"/>
      <c r="E34" s="67"/>
      <c r="F34" s="67"/>
      <c r="G34" s="67"/>
      <c r="H34" s="67"/>
    </row>
    <row r="35" spans="2:8" ht="61.5" customHeight="1" x14ac:dyDescent="0.25">
      <c r="B35" s="207" t="s">
        <v>73</v>
      </c>
      <c r="C35" s="207"/>
      <c r="D35" s="207"/>
      <c r="E35" s="207"/>
      <c r="F35" s="207"/>
      <c r="G35" s="207"/>
      <c r="H35" s="207"/>
    </row>
    <row r="37" spans="2:8" x14ac:dyDescent="0.25">
      <c r="B37" s="12" t="s">
        <v>50</v>
      </c>
      <c r="C37" s="13" t="s">
        <v>13</v>
      </c>
      <c r="D37" s="13" t="s">
        <v>14</v>
      </c>
      <c r="E37" s="13" t="s">
        <v>15</v>
      </c>
      <c r="F37" s="13" t="s">
        <v>16</v>
      </c>
      <c r="G37" s="13" t="s">
        <v>17</v>
      </c>
      <c r="H37" s="98" t="s">
        <v>41</v>
      </c>
    </row>
    <row r="38" spans="2:8" x14ac:dyDescent="0.25">
      <c r="B38" t="s">
        <v>40</v>
      </c>
      <c r="C38" s="8">
        <f>+'Input Sheet'!G55</f>
        <v>2.1734523534412387</v>
      </c>
      <c r="D38" s="8">
        <f>+'Input Sheet'!H55</f>
        <v>2.2600034801880273</v>
      </c>
      <c r="E38" s="8">
        <f>+'Input Sheet'!I55</f>
        <v>2.2710421625707418</v>
      </c>
      <c r="F38" s="8">
        <f>+'Input Sheet'!J55</f>
        <v>2.2973761190315822</v>
      </c>
      <c r="G38" s="8">
        <f>+'Input Sheet'!K55</f>
        <v>2.3225986082111594</v>
      </c>
      <c r="H38" s="66">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72" t="s">
        <v>33</v>
      </c>
      <c r="C2" s="72"/>
      <c r="D2" s="71"/>
      <c r="E2" s="71"/>
      <c r="F2" s="71"/>
      <c r="G2" s="71"/>
      <c r="H2" s="71"/>
      <c r="I2" s="71"/>
      <c r="J2" s="71"/>
      <c r="K2" s="71"/>
    </row>
    <row r="3" spans="2:13" x14ac:dyDescent="0.25">
      <c r="B3" s="14" t="s">
        <v>0</v>
      </c>
      <c r="C3" s="12"/>
      <c r="D3" s="209" t="str">
        <f>'AER Summary'!C3</f>
        <v>Meter Transfer Fee</v>
      </c>
      <c r="E3" s="210"/>
      <c r="F3" s="210"/>
      <c r="G3" s="210"/>
      <c r="H3" s="210"/>
      <c r="I3" s="210"/>
      <c r="J3" s="210"/>
      <c r="K3" s="210"/>
      <c r="M3" s="6"/>
    </row>
    <row r="4" spans="2:13" x14ac:dyDescent="0.25">
      <c r="M4" s="6"/>
    </row>
    <row r="5" spans="2:13" x14ac:dyDescent="0.25">
      <c r="B5" s="70" t="s">
        <v>51</v>
      </c>
      <c r="C5" s="70"/>
      <c r="D5" s="70"/>
      <c r="E5" s="70"/>
      <c r="F5" s="70"/>
      <c r="G5" s="70"/>
      <c r="H5" s="70"/>
      <c r="I5" s="70"/>
      <c r="J5" s="70"/>
      <c r="K5" s="70"/>
      <c r="M5" s="7"/>
    </row>
    <row r="6" spans="2:13" ht="30" customHeight="1" x14ac:dyDescent="0.25">
      <c r="B6" s="207" t="s">
        <v>68</v>
      </c>
      <c r="C6" s="207"/>
      <c r="D6" s="207"/>
      <c r="E6" s="207"/>
      <c r="F6" s="207"/>
      <c r="G6" s="207"/>
      <c r="H6" s="207"/>
      <c r="I6" s="207"/>
      <c r="J6" s="207"/>
      <c r="K6" s="207"/>
      <c r="M6" s="7"/>
    </row>
    <row r="8" spans="2:13" x14ac:dyDescent="0.25">
      <c r="B8" s="70" t="s">
        <v>5</v>
      </c>
      <c r="C8" s="70"/>
      <c r="D8" s="70"/>
      <c r="E8" s="70"/>
      <c r="F8" s="70"/>
      <c r="G8" s="70"/>
      <c r="H8" s="70"/>
      <c r="I8" s="70"/>
      <c r="J8" s="70"/>
      <c r="K8" s="70"/>
    </row>
    <row r="9" spans="2:13" x14ac:dyDescent="0.25">
      <c r="B9" s="207" t="s">
        <v>69</v>
      </c>
      <c r="C9" s="207"/>
      <c r="D9" s="207"/>
      <c r="E9" s="207"/>
      <c r="F9" s="207"/>
      <c r="G9" s="207"/>
      <c r="H9" s="207"/>
      <c r="I9" s="207"/>
      <c r="J9" s="207"/>
      <c r="K9" s="207"/>
    </row>
    <row r="11" spans="2:13" x14ac:dyDescent="0.25">
      <c r="B11" s="70" t="s">
        <v>52</v>
      </c>
      <c r="C11" s="70"/>
      <c r="D11" s="70"/>
      <c r="E11" s="70"/>
      <c r="F11" s="70"/>
      <c r="G11" s="70"/>
      <c r="H11" s="70"/>
      <c r="I11" s="70"/>
      <c r="J11" s="70"/>
      <c r="K11" s="70"/>
    </row>
    <row r="12" spans="2:13" ht="78" customHeight="1" x14ac:dyDescent="0.25">
      <c r="B12" s="207" t="s">
        <v>108</v>
      </c>
      <c r="C12" s="207"/>
      <c r="D12" s="207"/>
      <c r="E12" s="207"/>
      <c r="F12" s="207"/>
      <c r="G12" s="207"/>
      <c r="H12" s="207"/>
      <c r="I12" s="207"/>
      <c r="J12" s="207"/>
      <c r="K12" s="207"/>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6"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26"/>
  <sheetViews>
    <sheetView showGridLines="0" zoomScaleNormal="100" workbookViewId="0"/>
  </sheetViews>
  <sheetFormatPr defaultColWidth="9.140625" defaultRowHeight="12.75" x14ac:dyDescent="0.25"/>
  <cols>
    <col min="1" max="1" width="2.5703125" style="18" customWidth="1"/>
    <col min="2" max="2" width="57.28515625" style="18" bestFit="1" customWidth="1"/>
    <col min="3" max="3" width="2.85546875" style="18" customWidth="1"/>
    <col min="4" max="5" width="10" style="18" customWidth="1"/>
    <col min="6" max="8" width="10" style="43" customWidth="1"/>
    <col min="9" max="9" width="2.85546875" style="43" customWidth="1"/>
    <col min="10" max="14" width="10" style="43" customWidth="1"/>
    <col min="15" max="15" width="3.7109375" style="51" customWidth="1"/>
    <col min="16" max="20" width="10" style="52" customWidth="1"/>
    <col min="21" max="21" width="3.7109375" style="18" customWidth="1"/>
    <col min="22" max="26" width="10" style="18" customWidth="1"/>
    <col min="27" max="27" width="2.85546875" style="18" customWidth="1"/>
    <col min="28" max="57" width="9.140625" style="18" customWidth="1"/>
    <col min="58" max="16384" width="9.140625" style="18"/>
  </cols>
  <sheetData>
    <row r="2" spans="2:27" ht="21" x14ac:dyDescent="0.25">
      <c r="B2" s="80" t="s">
        <v>35</v>
      </c>
      <c r="C2" s="81"/>
      <c r="D2" s="81"/>
      <c r="E2" s="81"/>
      <c r="F2" s="82"/>
      <c r="G2" s="82"/>
      <c r="H2" s="82"/>
      <c r="I2" s="82"/>
      <c r="J2" s="82"/>
      <c r="K2" s="82"/>
      <c r="L2" s="82"/>
      <c r="M2" s="82"/>
      <c r="N2" s="82"/>
      <c r="O2" s="82"/>
      <c r="P2" s="82"/>
      <c r="Q2" s="82"/>
      <c r="R2" s="82"/>
      <c r="S2" s="82"/>
      <c r="T2" s="82"/>
      <c r="U2" s="82"/>
      <c r="V2" s="82"/>
      <c r="W2" s="82"/>
      <c r="X2" s="82"/>
      <c r="Y2" s="82"/>
      <c r="Z2" s="82"/>
    </row>
    <row r="3" spans="2:27" ht="15" x14ac:dyDescent="0.25">
      <c r="B3" s="49" t="s">
        <v>0</v>
      </c>
      <c r="C3" s="50" t="str">
        <f>'AER Summary'!C3</f>
        <v>Meter Transfer Fee</v>
      </c>
      <c r="D3" s="50"/>
      <c r="E3" s="50"/>
      <c r="F3" s="50"/>
      <c r="G3" s="50"/>
      <c r="H3" s="50"/>
      <c r="I3" s="50"/>
      <c r="J3" s="50"/>
      <c r="K3" s="50"/>
      <c r="L3" s="50"/>
      <c r="M3" s="50"/>
      <c r="N3" s="50"/>
      <c r="O3" s="50"/>
      <c r="P3" s="50"/>
      <c r="Q3" s="50"/>
      <c r="R3" s="50"/>
      <c r="S3" s="50"/>
      <c r="T3" s="50"/>
      <c r="U3" s="50"/>
      <c r="V3" s="50"/>
      <c r="W3" s="50"/>
      <c r="X3" s="50"/>
      <c r="Y3" s="50"/>
      <c r="Z3" s="50"/>
    </row>
    <row r="5" spans="2:27" ht="15" x14ac:dyDescent="0.25">
      <c r="B5" s="70" t="str">
        <f>"Proposed "&amp;'AER Summary'!C3&amp;" Fees &amp; Revenue"</f>
        <v>Proposed Meter Transfer Fee Fees &amp; Revenue</v>
      </c>
      <c r="C5" s="70"/>
      <c r="D5" s="70"/>
      <c r="E5" s="70"/>
      <c r="F5" s="70"/>
      <c r="G5" s="70"/>
      <c r="H5" s="70"/>
      <c r="I5" s="70"/>
      <c r="J5" s="70"/>
      <c r="K5" s="70"/>
      <c r="L5" s="70"/>
      <c r="M5" s="70"/>
      <c r="N5" s="70"/>
      <c r="O5" s="70"/>
      <c r="P5" s="70"/>
      <c r="Q5" s="70"/>
      <c r="R5" s="70"/>
      <c r="S5" s="70"/>
      <c r="T5" s="70"/>
      <c r="U5" s="70"/>
      <c r="V5" s="70"/>
      <c r="W5" s="70"/>
      <c r="X5" s="70"/>
      <c r="Y5" s="70"/>
      <c r="Z5" s="70"/>
    </row>
    <row r="6" spans="2:27" x14ac:dyDescent="0.25">
      <c r="I6" s="65"/>
      <c r="P6" s="47"/>
      <c r="Q6" s="47"/>
      <c r="R6" s="47"/>
      <c r="S6" s="47"/>
      <c r="T6" s="47"/>
    </row>
    <row r="7" spans="2:27" x14ac:dyDescent="0.25">
      <c r="D7" s="217" t="s">
        <v>44</v>
      </c>
      <c r="E7" s="218"/>
      <c r="F7" s="218"/>
      <c r="G7" s="218"/>
      <c r="H7" s="219"/>
      <c r="I7" s="53"/>
      <c r="J7" s="51"/>
      <c r="K7" s="51"/>
      <c r="L7" s="51"/>
      <c r="M7" s="51"/>
      <c r="N7" s="51"/>
      <c r="U7" s="79"/>
      <c r="V7" s="217" t="s">
        <v>56</v>
      </c>
      <c r="W7" s="218"/>
      <c r="X7" s="218"/>
      <c r="Y7" s="218"/>
      <c r="Z7" s="219"/>
      <c r="AA7" s="79"/>
    </row>
    <row r="8" spans="2:27" x14ac:dyDescent="0.25">
      <c r="B8" s="54" t="s">
        <v>6</v>
      </c>
      <c r="D8" s="56" t="s">
        <v>13</v>
      </c>
      <c r="E8" s="57" t="s">
        <v>14</v>
      </c>
      <c r="F8" s="57" t="s">
        <v>15</v>
      </c>
      <c r="G8" s="57" t="s">
        <v>16</v>
      </c>
      <c r="H8" s="58" t="s">
        <v>17</v>
      </c>
      <c r="I8" s="55"/>
      <c r="J8" s="47"/>
      <c r="K8" s="47"/>
      <c r="L8" s="47"/>
      <c r="M8" s="47"/>
      <c r="N8" s="47"/>
      <c r="O8" s="47"/>
      <c r="U8" s="106"/>
      <c r="V8" s="56" t="s">
        <v>13</v>
      </c>
      <c r="W8" s="57" t="s">
        <v>14</v>
      </c>
      <c r="X8" s="57" t="s">
        <v>15</v>
      </c>
      <c r="Y8" s="57" t="s">
        <v>16</v>
      </c>
      <c r="Z8" s="58" t="s">
        <v>17</v>
      </c>
      <c r="AA8" s="79"/>
    </row>
    <row r="9" spans="2:27" x14ac:dyDescent="0.25">
      <c r="B9" s="123" t="s">
        <v>74</v>
      </c>
      <c r="C9" s="61"/>
      <c r="D9" s="90">
        <f>+'Input Sheet'!G46</f>
        <v>64.913765062894413</v>
      </c>
      <c r="E9" s="91">
        <f>+'Input Sheet'!H46</f>
        <v>67.093124921396736</v>
      </c>
      <c r="F9" s="91">
        <f>+'Input Sheet'!I46</f>
        <v>69.53120106191443</v>
      </c>
      <c r="G9" s="91">
        <f>+'Input Sheet'!J46</f>
        <v>72.211706393789527</v>
      </c>
      <c r="H9" s="92">
        <f>+'Input Sheet'!K46</f>
        <v>74.962264210708497</v>
      </c>
      <c r="I9" s="59"/>
      <c r="J9" s="60"/>
      <c r="K9" s="60"/>
      <c r="L9" s="60"/>
      <c r="M9" s="60"/>
      <c r="N9" s="60"/>
      <c r="O9" s="60"/>
      <c r="U9" s="79"/>
      <c r="V9" s="125">
        <f>+D9*D17</f>
        <v>0</v>
      </c>
      <c r="W9" s="126">
        <f>+E9*E17</f>
        <v>0</v>
      </c>
      <c r="X9" s="126">
        <f>+F9*F17</f>
        <v>0</v>
      </c>
      <c r="Y9" s="126">
        <f>+G9*G17</f>
        <v>0</v>
      </c>
      <c r="Z9" s="127">
        <f>+H9*H17</f>
        <v>0</v>
      </c>
      <c r="AA9" s="79"/>
    </row>
    <row r="10" spans="2:27" x14ac:dyDescent="0.25">
      <c r="B10" s="124"/>
      <c r="C10" s="62"/>
      <c r="D10" s="93"/>
      <c r="E10" s="94"/>
      <c r="F10" s="94"/>
      <c r="G10" s="94"/>
      <c r="H10" s="95"/>
      <c r="I10" s="63"/>
      <c r="J10" s="60"/>
      <c r="K10" s="60"/>
      <c r="L10" s="60"/>
      <c r="M10" s="60"/>
      <c r="N10" s="60"/>
      <c r="O10" s="60"/>
      <c r="U10" s="79"/>
      <c r="V10" s="129"/>
      <c r="W10" s="130"/>
      <c r="X10" s="130"/>
      <c r="Y10" s="130"/>
      <c r="Z10" s="131"/>
      <c r="AA10" s="79"/>
    </row>
    <row r="11" spans="2:27" x14ac:dyDescent="0.25">
      <c r="C11" s="62"/>
      <c r="D11" s="62"/>
      <c r="E11" s="62"/>
      <c r="F11" s="64"/>
      <c r="G11" s="64"/>
      <c r="H11" s="64"/>
      <c r="I11" s="64"/>
      <c r="J11" s="64"/>
      <c r="K11" s="64"/>
      <c r="L11" s="64"/>
      <c r="M11" s="64"/>
      <c r="N11" s="64"/>
      <c r="P11" s="18"/>
      <c r="Q11" s="18"/>
      <c r="R11" s="18"/>
      <c r="S11" s="18"/>
      <c r="T11" s="18"/>
      <c r="U11" s="79"/>
      <c r="V11" s="132">
        <f>SUM(V9:V10)</f>
        <v>0</v>
      </c>
      <c r="W11" s="133">
        <f>SUM(W9:W10)</f>
        <v>0</v>
      </c>
      <c r="X11" s="133">
        <f>SUM(X9:X10)</f>
        <v>0</v>
      </c>
      <c r="Y11" s="133">
        <f>SUM(Y9:Y10)</f>
        <v>0</v>
      </c>
      <c r="Z11" s="134">
        <f>SUM(Z9:Z10)</f>
        <v>0</v>
      </c>
      <c r="AA11" s="79"/>
    </row>
    <row r="12" spans="2:27" x14ac:dyDescent="0.25">
      <c r="C12" s="104"/>
      <c r="D12" s="104"/>
      <c r="E12" s="104"/>
      <c r="F12" s="64"/>
      <c r="G12" s="64"/>
      <c r="H12" s="64"/>
      <c r="I12" s="64"/>
      <c r="J12" s="64"/>
      <c r="K12" s="64"/>
      <c r="L12" s="64"/>
      <c r="M12" s="64"/>
      <c r="N12" s="64"/>
      <c r="P12" s="105"/>
      <c r="Q12" s="105"/>
      <c r="R12" s="105"/>
      <c r="S12" s="105"/>
      <c r="T12" s="105"/>
      <c r="U12" s="79"/>
      <c r="V12" s="105"/>
      <c r="W12" s="105"/>
      <c r="X12" s="105"/>
      <c r="Y12" s="105"/>
      <c r="Z12" s="105"/>
      <c r="AA12" s="79"/>
    </row>
    <row r="13" spans="2:27" ht="15" x14ac:dyDescent="0.25">
      <c r="B13" s="70" t="s">
        <v>55</v>
      </c>
      <c r="C13" s="70"/>
      <c r="D13" s="70"/>
      <c r="E13" s="70"/>
      <c r="F13" s="70"/>
      <c r="G13" s="70"/>
      <c r="H13" s="70"/>
      <c r="I13" s="70"/>
      <c r="J13" s="70"/>
      <c r="K13" s="70"/>
      <c r="L13" s="70"/>
      <c r="M13" s="70"/>
      <c r="N13" s="70"/>
      <c r="O13" s="70"/>
      <c r="P13" s="70"/>
      <c r="Q13" s="70"/>
      <c r="R13" s="70"/>
      <c r="S13" s="70"/>
      <c r="T13" s="70"/>
      <c r="U13" s="70"/>
      <c r="V13" s="70"/>
      <c r="W13" s="70"/>
      <c r="X13" s="70"/>
      <c r="Y13" s="70"/>
      <c r="Z13" s="70"/>
    </row>
    <row r="14" spans="2:27" x14ac:dyDescent="0.25">
      <c r="I14" s="65"/>
      <c r="P14" s="99"/>
      <c r="Q14" s="99"/>
      <c r="R14" s="99"/>
      <c r="S14" s="99"/>
      <c r="T14" s="99"/>
    </row>
    <row r="15" spans="2:27" s="51" customFormat="1" x14ac:dyDescent="0.2">
      <c r="C15" s="18"/>
      <c r="D15" s="214" t="s">
        <v>45</v>
      </c>
      <c r="E15" s="215"/>
      <c r="F15" s="215"/>
      <c r="G15" s="215"/>
      <c r="H15" s="216"/>
      <c r="J15" s="220" t="s">
        <v>37</v>
      </c>
      <c r="K15" s="221"/>
      <c r="L15" s="221"/>
      <c r="M15" s="221"/>
      <c r="N15" s="222"/>
      <c r="P15" s="211" t="s">
        <v>36</v>
      </c>
      <c r="Q15" s="212"/>
      <c r="R15" s="212"/>
      <c r="S15" s="212"/>
      <c r="T15" s="213"/>
      <c r="V15" s="211" t="s">
        <v>26</v>
      </c>
      <c r="W15" s="212"/>
      <c r="X15" s="212"/>
      <c r="Y15" s="212"/>
      <c r="Z15" s="213"/>
    </row>
    <row r="16" spans="2:27" s="51" customFormat="1" x14ac:dyDescent="0.25">
      <c r="B16" s="54" t="s">
        <v>6</v>
      </c>
      <c r="C16" s="18"/>
      <c r="D16" s="56" t="s">
        <v>13</v>
      </c>
      <c r="E16" s="57" t="s">
        <v>14</v>
      </c>
      <c r="F16" s="57" t="s">
        <v>15</v>
      </c>
      <c r="G16" s="57" t="s">
        <v>16</v>
      </c>
      <c r="H16" s="58" t="s">
        <v>17</v>
      </c>
      <c r="J16" s="56" t="s">
        <v>13</v>
      </c>
      <c r="K16" s="57" t="s">
        <v>14</v>
      </c>
      <c r="L16" s="57" t="s">
        <v>15</v>
      </c>
      <c r="M16" s="57" t="s">
        <v>16</v>
      </c>
      <c r="N16" s="58" t="s">
        <v>17</v>
      </c>
      <c r="O16" s="47"/>
      <c r="P16" s="56" t="s">
        <v>13</v>
      </c>
      <c r="Q16" s="57" t="s">
        <v>14</v>
      </c>
      <c r="R16" s="57" t="s">
        <v>15</v>
      </c>
      <c r="S16" s="57" t="s">
        <v>16</v>
      </c>
      <c r="T16" s="58" t="s">
        <v>17</v>
      </c>
      <c r="U16" s="47"/>
      <c r="V16" s="75" t="s">
        <v>13</v>
      </c>
      <c r="W16" s="76" t="s">
        <v>14</v>
      </c>
      <c r="X16" s="76" t="s">
        <v>15</v>
      </c>
      <c r="Y16" s="76" t="s">
        <v>16</v>
      </c>
      <c r="Z16" s="77" t="s">
        <v>17</v>
      </c>
    </row>
    <row r="17" spans="2:26" s="51" customFormat="1" x14ac:dyDescent="0.25">
      <c r="B17" s="123" t="s">
        <v>74</v>
      </c>
      <c r="C17" s="45"/>
      <c r="D17" s="118">
        <f>+'Input Sheet'!G38</f>
        <v>0</v>
      </c>
      <c r="E17" s="138">
        <f>+'Input Sheet'!H38</f>
        <v>0</v>
      </c>
      <c r="F17" s="138">
        <f>+'Input Sheet'!I38</f>
        <v>0</v>
      </c>
      <c r="G17" s="138">
        <f>+'Input Sheet'!J38</f>
        <v>0</v>
      </c>
      <c r="H17" s="139">
        <f>+'Input Sheet'!K38</f>
        <v>0</v>
      </c>
      <c r="J17" s="125">
        <f>+D17*'Input Sheet'!G45</f>
        <v>0</v>
      </c>
      <c r="K17" s="126">
        <f>+E17*'Input Sheet'!H45</f>
        <v>0</v>
      </c>
      <c r="L17" s="126">
        <f>+F17*'Input Sheet'!I45</f>
        <v>0</v>
      </c>
      <c r="M17" s="126">
        <f>+G17*'Input Sheet'!J45</f>
        <v>0</v>
      </c>
      <c r="N17" s="127">
        <f>+H17*'Input Sheet'!K45</f>
        <v>0</v>
      </c>
      <c r="O17" s="128"/>
      <c r="P17" s="125">
        <f>+J17*('Input Sheet'!G$55-1)</f>
        <v>0</v>
      </c>
      <c r="Q17" s="126">
        <f>+K17*('Input Sheet'!H$55-1)</f>
        <v>0</v>
      </c>
      <c r="R17" s="126">
        <f>+L17*('Input Sheet'!I$55-1)</f>
        <v>0</v>
      </c>
      <c r="S17" s="126">
        <f>+M17*('Input Sheet'!J$55-1)</f>
        <v>0</v>
      </c>
      <c r="T17" s="127">
        <f>+N17*('Input Sheet'!K$55-1)</f>
        <v>0</v>
      </c>
      <c r="U17" s="128"/>
      <c r="V17" s="125">
        <f>+J17+P17</f>
        <v>0</v>
      </c>
      <c r="W17" s="126">
        <f t="shared" ref="W17" si="0">+K17+Q17</f>
        <v>0</v>
      </c>
      <c r="X17" s="126">
        <f t="shared" ref="X17" si="1">+L17+R17</f>
        <v>0</v>
      </c>
      <c r="Y17" s="126">
        <f t="shared" ref="Y17" si="2">+M17+S17</f>
        <v>0</v>
      </c>
      <c r="Z17" s="127">
        <f t="shared" ref="Z17" si="3">+N17+T17</f>
        <v>0</v>
      </c>
    </row>
    <row r="18" spans="2:26" s="51" customFormat="1" x14ac:dyDescent="0.25">
      <c r="B18" s="124"/>
      <c r="C18" s="45"/>
      <c r="D18" s="140"/>
      <c r="E18" s="141"/>
      <c r="F18" s="141"/>
      <c r="G18" s="141"/>
      <c r="H18" s="142"/>
      <c r="J18" s="129"/>
      <c r="K18" s="130"/>
      <c r="L18" s="130"/>
      <c r="M18" s="130"/>
      <c r="N18" s="131"/>
      <c r="O18" s="128"/>
      <c r="P18" s="129"/>
      <c r="Q18" s="130"/>
      <c r="R18" s="130"/>
      <c r="S18" s="130"/>
      <c r="T18" s="131"/>
      <c r="U18" s="128"/>
      <c r="V18" s="129"/>
      <c r="W18" s="130"/>
      <c r="X18" s="130"/>
      <c r="Y18" s="130"/>
      <c r="Z18" s="131"/>
    </row>
    <row r="19" spans="2:26" s="51" customFormat="1" x14ac:dyDescent="0.25">
      <c r="C19" s="18"/>
      <c r="D19" s="143">
        <f>SUM(D17:D18)</f>
        <v>0</v>
      </c>
      <c r="E19" s="144">
        <f>SUM(E17:E18)</f>
        <v>0</v>
      </c>
      <c r="F19" s="144">
        <f>SUM(F17:F18)</f>
        <v>0</v>
      </c>
      <c r="G19" s="144">
        <f>SUM(G17:G18)</f>
        <v>0</v>
      </c>
      <c r="H19" s="145">
        <f>SUM(H17:H18)</f>
        <v>0</v>
      </c>
      <c r="J19" s="132">
        <f>SUM(J17:J18)</f>
        <v>0</v>
      </c>
      <c r="K19" s="133">
        <f>SUM(K17:K18)</f>
        <v>0</v>
      </c>
      <c r="L19" s="133">
        <f>SUM(L17:L18)</f>
        <v>0</v>
      </c>
      <c r="M19" s="133">
        <f>SUM(M17:M18)</f>
        <v>0</v>
      </c>
      <c r="N19" s="134">
        <f>SUM(N17:N18)</f>
        <v>0</v>
      </c>
      <c r="O19" s="128"/>
      <c r="P19" s="135">
        <f>SUM(P17:P18)</f>
        <v>0</v>
      </c>
      <c r="Q19" s="136">
        <f>SUM(Q17:Q18)</f>
        <v>0</v>
      </c>
      <c r="R19" s="136">
        <f>SUM(R17:R18)</f>
        <v>0</v>
      </c>
      <c r="S19" s="136">
        <f>SUM(S17:S18)</f>
        <v>0</v>
      </c>
      <c r="T19" s="137">
        <f>SUM(T17:T18)</f>
        <v>0</v>
      </c>
      <c r="U19" s="128"/>
      <c r="V19" s="135">
        <f>SUM(V17:V18)</f>
        <v>0</v>
      </c>
      <c r="W19" s="136">
        <f>SUM(W17:W18)</f>
        <v>0</v>
      </c>
      <c r="X19" s="136">
        <f>SUM(X17:X18)</f>
        <v>0</v>
      </c>
      <c r="Y19" s="136">
        <f>SUM(Y17:Y18)</f>
        <v>0</v>
      </c>
      <c r="Z19" s="137">
        <f>SUM(Z17:Z18)</f>
        <v>0</v>
      </c>
    </row>
    <row r="20" spans="2:26" s="51" customFormat="1" x14ac:dyDescent="0.25">
      <c r="P20" s="47"/>
      <c r="Q20" s="47"/>
      <c r="R20" s="47"/>
      <c r="S20" s="47"/>
      <c r="T20" s="47"/>
    </row>
    <row r="21" spans="2:26" s="51" customFormat="1" x14ac:dyDescent="0.25">
      <c r="P21" s="47"/>
      <c r="Q21" s="47"/>
      <c r="R21" s="47"/>
      <c r="S21" s="47"/>
      <c r="T21" s="47"/>
    </row>
    <row r="22" spans="2:26" x14ac:dyDescent="0.25">
      <c r="V22" s="108"/>
      <c r="W22" s="108"/>
      <c r="X22" s="108"/>
      <c r="Y22" s="108"/>
      <c r="Z22" s="108"/>
    </row>
    <row r="23" spans="2:26" x14ac:dyDescent="0.25">
      <c r="Z23" s="108"/>
    </row>
    <row r="24" spans="2:26" x14ac:dyDescent="0.25">
      <c r="Z24" s="108"/>
    </row>
    <row r="25" spans="2:26" x14ac:dyDescent="0.25">
      <c r="Z25" s="108"/>
    </row>
    <row r="26" spans="2:26" x14ac:dyDescent="0.25">
      <c r="Z26" s="108"/>
    </row>
  </sheetData>
  <mergeCells count="6">
    <mergeCell ref="V15:Z15"/>
    <mergeCell ref="D15:H15"/>
    <mergeCell ref="D7:H7"/>
    <mergeCell ref="V7:Z7"/>
    <mergeCell ref="J15:N15"/>
    <mergeCell ref="P15:T15"/>
  </mergeCells>
  <pageMargins left="0.39370078740157483" right="0.39370078740157483" top="0.39370078740157483" bottom="0.39370078740157483" header="0.19685039370078741" footer="0.19685039370078741"/>
  <pageSetup paperSize="8" scale="72"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Input Documents --&gt;</vt:lpstr>
      <vt:lpstr>Input Sheet</vt:lpstr>
      <vt:lpstr>Methodology Statements --&gt;</vt:lpstr>
      <vt:lpstr>AER Summary</vt:lpstr>
      <vt:lpstr>Service Description</vt:lpstr>
      <vt:lpstr>Fee Breakdown</vt:lpstr>
      <vt:lpstr>'AER Summary'!Print_Area</vt:lpstr>
      <vt:lpstr>'Fee Breakdown'!Print_Area</vt:lpstr>
      <vt:lpstr>'Service Description'!Print_Area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2014-12-19T02:50:48Z</cp:lastPrinted>
  <dcterms:created xsi:type="dcterms:W3CDTF">2013-06-17T01:25:32Z</dcterms:created>
  <dcterms:modified xsi:type="dcterms:W3CDTF">2015-01-05T00:23:19Z</dcterms:modified>
</cp:coreProperties>
</file>