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13995"/>
  </bookViews>
  <sheets>
    <sheet name="Sheet1" sheetId="1" r:id="rId1"/>
    <sheet name="Sheet2" sheetId="2" r:id="rId2"/>
    <sheet name="Sheet3" sheetId="3" r:id="rId3"/>
    <sheet name="Chart1" sheetId="4" r:id="rId4"/>
    <sheet name="Chart4" sheetId="8" r:id="rId5"/>
    <sheet name="Chart2" sheetId="5" r:id="rId6"/>
    <sheet name="Chart3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calcPr calcId="145621" concurrentCalc="0"/>
</workbook>
</file>

<file path=xl/calcChain.xml><?xml version="1.0" encoding="utf-8"?>
<calcChain xmlns="http://schemas.openxmlformats.org/spreadsheetml/2006/main">
  <c r="H18" i="1" l="1"/>
  <c r="G27" i="1"/>
  <c r="G28" i="1"/>
  <c r="G29" i="1"/>
  <c r="F27" i="1"/>
  <c r="F28" i="1"/>
  <c r="F29" i="1"/>
  <c r="G30" i="1"/>
  <c r="L35" i="1"/>
  <c r="L42" i="1"/>
  <c r="L55" i="1"/>
  <c r="L66" i="1"/>
  <c r="E27" i="1"/>
  <c r="E28" i="1"/>
  <c r="E29" i="1"/>
  <c r="D27" i="1"/>
  <c r="D28" i="1"/>
  <c r="D29" i="1"/>
  <c r="E30" i="1"/>
  <c r="J33" i="1"/>
  <c r="F30" i="1"/>
  <c r="J34" i="1"/>
  <c r="J35" i="1"/>
  <c r="J42" i="1"/>
  <c r="J55" i="1"/>
  <c r="J66" i="1"/>
  <c r="K34" i="1"/>
  <c r="K35" i="1"/>
  <c r="K42" i="1"/>
  <c r="K55" i="1"/>
  <c r="K66" i="1"/>
  <c r="M66" i="1"/>
  <c r="D30" i="1"/>
  <c r="I32" i="1"/>
  <c r="I33" i="1"/>
  <c r="I34" i="1"/>
  <c r="I35" i="1"/>
  <c r="I42" i="1"/>
  <c r="I55" i="1"/>
  <c r="I66" i="1"/>
  <c r="J61" i="1"/>
  <c r="K61" i="1"/>
  <c r="L61" i="1"/>
  <c r="M61" i="1"/>
  <c r="I61" i="1"/>
  <c r="E44" i="1"/>
  <c r="F44" i="1"/>
  <c r="G44" i="1"/>
  <c r="H44" i="1"/>
  <c r="I44" i="1"/>
  <c r="I36" i="1"/>
  <c r="I47" i="1"/>
  <c r="J44" i="1"/>
  <c r="J36" i="1"/>
  <c r="J47" i="1"/>
  <c r="K44" i="1"/>
  <c r="K36" i="1"/>
  <c r="K47" i="1"/>
  <c r="L44" i="1"/>
  <c r="L36" i="1"/>
  <c r="L47" i="1"/>
  <c r="M44" i="1"/>
  <c r="M36" i="1"/>
  <c r="M42" i="1"/>
  <c r="M47" i="1"/>
  <c r="D45" i="1"/>
  <c r="D46" i="1"/>
  <c r="E45" i="1"/>
  <c r="E46" i="1"/>
  <c r="F45" i="1"/>
  <c r="F46" i="1"/>
  <c r="G45" i="1"/>
  <c r="G46" i="1"/>
  <c r="H27" i="1"/>
  <c r="H28" i="1"/>
  <c r="H29" i="1"/>
  <c r="H45" i="1"/>
  <c r="H46" i="1"/>
  <c r="I29" i="1"/>
  <c r="I45" i="1"/>
  <c r="I46" i="1"/>
  <c r="J29" i="1"/>
  <c r="J45" i="1"/>
  <c r="J46" i="1"/>
  <c r="K29" i="1"/>
  <c r="K45" i="1"/>
  <c r="K46" i="1"/>
  <c r="L29" i="1"/>
  <c r="L45" i="1"/>
  <c r="L46" i="1"/>
  <c r="M55" i="1"/>
  <c r="N55" i="1"/>
  <c r="N66" i="1"/>
  <c r="G18" i="1"/>
  <c r="D43" i="1"/>
  <c r="E32" i="1"/>
  <c r="F18" i="1"/>
  <c r="E18" i="1"/>
  <c r="D18" i="1"/>
  <c r="I30" i="1"/>
  <c r="F33" i="1"/>
  <c r="H35" i="1"/>
  <c r="G34" i="1"/>
  <c r="F32" i="1"/>
  <c r="G32" i="1"/>
  <c r="H32" i="1"/>
  <c r="D47" i="1"/>
  <c r="D49" i="1"/>
  <c r="D50" i="1"/>
  <c r="E47" i="1"/>
  <c r="E49" i="1"/>
  <c r="E50" i="1"/>
  <c r="F47" i="1"/>
  <c r="F49" i="1"/>
  <c r="F50" i="1"/>
  <c r="G47" i="1"/>
  <c r="G49" i="1"/>
  <c r="G50" i="1"/>
  <c r="H47" i="1"/>
  <c r="H49" i="1"/>
  <c r="H50" i="1"/>
  <c r="I49" i="1"/>
  <c r="I50" i="1"/>
  <c r="J49" i="1"/>
  <c r="J50" i="1"/>
  <c r="K49" i="1"/>
  <c r="K50" i="1"/>
  <c r="L49" i="1"/>
  <c r="L50" i="1"/>
  <c r="M29" i="1"/>
  <c r="M45" i="1"/>
  <c r="M49" i="1"/>
  <c r="M50" i="1"/>
  <c r="N44" i="1"/>
  <c r="N37" i="1"/>
  <c r="J30" i="1"/>
  <c r="N38" i="1"/>
  <c r="K30" i="1"/>
  <c r="N39" i="1"/>
  <c r="L30" i="1"/>
  <c r="N40" i="1"/>
  <c r="N41" i="1"/>
  <c r="N42" i="1"/>
  <c r="N47" i="1"/>
  <c r="N29" i="1"/>
  <c r="N45" i="1"/>
  <c r="N49" i="1"/>
  <c r="N50" i="1"/>
  <c r="O44" i="1"/>
  <c r="O38" i="1"/>
  <c r="O39" i="1"/>
  <c r="O40" i="1"/>
  <c r="O41" i="1"/>
  <c r="O42" i="1"/>
  <c r="O47" i="1"/>
  <c r="O29" i="1"/>
  <c r="O45" i="1"/>
  <c r="O49" i="1"/>
  <c r="O50" i="1"/>
  <c r="P44" i="1"/>
  <c r="P39" i="1"/>
  <c r="P40" i="1"/>
  <c r="P41" i="1"/>
  <c r="P42" i="1"/>
  <c r="P47" i="1"/>
  <c r="P29" i="1"/>
  <c r="P45" i="1"/>
  <c r="P49" i="1"/>
  <c r="P50" i="1"/>
  <c r="Q44" i="1"/>
  <c r="Q40" i="1"/>
  <c r="Q41" i="1"/>
  <c r="Q42" i="1"/>
  <c r="Q47" i="1"/>
  <c r="Q29" i="1"/>
  <c r="Q45" i="1"/>
  <c r="Q49" i="1"/>
  <c r="Q50" i="1"/>
  <c r="R44" i="1"/>
  <c r="R41" i="1"/>
  <c r="R42" i="1"/>
  <c r="R47" i="1"/>
  <c r="R29" i="1"/>
  <c r="R45" i="1"/>
  <c r="R49" i="1"/>
  <c r="R50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M46" i="1"/>
  <c r="N46" i="1"/>
  <c r="O46" i="1"/>
  <c r="P46" i="1"/>
  <c r="Q46" i="1"/>
  <c r="R46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M40" i="1"/>
  <c r="M39" i="1"/>
  <c r="L39" i="1"/>
  <c r="M38" i="1"/>
  <c r="L38" i="1"/>
  <c r="K38" i="1"/>
  <c r="M37" i="1"/>
  <c r="L37" i="1"/>
  <c r="K37" i="1"/>
  <c r="J37" i="1"/>
  <c r="H34" i="1"/>
  <c r="H33" i="1"/>
  <c r="G33" i="1"/>
  <c r="Q30" i="1"/>
  <c r="P30" i="1"/>
  <c r="O30" i="1"/>
  <c r="N30" i="1"/>
</calcChain>
</file>

<file path=xl/comments1.xml><?xml version="1.0" encoding="utf-8"?>
<comments xmlns="http://schemas.openxmlformats.org/spreadsheetml/2006/main">
  <authors>
    <author>hockj</author>
    <author>bubbd</author>
    <author>Toby Holder</author>
  </authors>
  <commentList>
    <comment ref="B28" authorId="0">
      <text>
        <r>
          <rPr>
            <b/>
            <sz val="8"/>
            <color indexed="81"/>
            <rFont val="Tahoma"/>
            <family val="2"/>
          </rPr>
          <t>hockj:</t>
        </r>
        <r>
          <rPr>
            <sz val="8"/>
            <color indexed="81"/>
            <rFont val="Tahoma"/>
            <family val="2"/>
          </rPr>
          <t xml:space="preserve">
As per updated information provided by DM for board brief on EBSS
</t>
        </r>
      </text>
    </comment>
    <comment ref="E28" authorId="1">
      <text>
        <r>
          <rPr>
            <b/>
            <sz val="9"/>
            <color indexed="81"/>
            <rFont val="Tahoma"/>
            <charset val="1"/>
          </rPr>
          <t>bubbd:</t>
        </r>
        <r>
          <rPr>
            <sz val="9"/>
            <color indexed="81"/>
            <rFont val="Tahoma"/>
            <charset val="1"/>
          </rPr>
          <t xml:space="preserve">
Includes pass-through adjustments made post-RIN</t>
        </r>
      </text>
    </comment>
    <comment ref="H30" authorId="2">
      <text>
        <r>
          <rPr>
            <sz val="8"/>
            <color indexed="81"/>
            <rFont val="Tahoma"/>
            <family val="2"/>
          </rPr>
          <t>Assumes:
A5 = A4 + (F5 - F4)
and thus
E5 = 0</t>
        </r>
      </text>
    </comment>
    <comment ref="I30" authorId="2">
      <text>
        <r>
          <rPr>
            <sz val="8"/>
            <color indexed="81"/>
            <rFont val="Tahoma"/>
            <family val="2"/>
          </rPr>
          <t>Includes adjustment:
E6 = (F6 - A6) - (F5 - A5) + (F4 - A4)</t>
        </r>
      </text>
    </comment>
    <comment ref="M30" authorId="2">
      <text>
        <r>
          <rPr>
            <sz val="8"/>
            <color indexed="81"/>
            <rFont val="Tahoma"/>
            <family val="2"/>
          </rPr>
          <t>Assumes:
A10 = A9 + (F10 - F9)
and thus
E10 = 0</t>
        </r>
      </text>
    </comment>
    <comment ref="N30" authorId="2">
      <text>
        <r>
          <rPr>
            <sz val="8"/>
            <color indexed="81"/>
            <rFont val="Tahoma"/>
            <family val="2"/>
          </rPr>
          <t>Includes adjustment:
E11 = (F11 - A11) - (F10 - A10) + (F9 - A9)</t>
        </r>
      </text>
    </comment>
    <comment ref="R30" authorId="2">
      <text>
        <r>
          <rPr>
            <b/>
            <sz val="8"/>
            <color indexed="81"/>
            <rFont val="Tahoma"/>
            <family val="2"/>
          </rPr>
          <t>Toby Holder:</t>
        </r>
        <r>
          <rPr>
            <sz val="8"/>
            <color indexed="81"/>
            <rFont val="Tahoma"/>
            <family val="2"/>
          </rPr>
          <t xml:space="preserve">
Assumes:
A15 = A14 + (F15 - F4)
and thus
E15 = 0</t>
        </r>
      </text>
    </comment>
  </commentList>
</comments>
</file>

<file path=xl/sharedStrings.xml><?xml version="1.0" encoding="utf-8"?>
<sst xmlns="http://schemas.openxmlformats.org/spreadsheetml/2006/main" count="97" uniqueCount="52">
  <si>
    <t>Total</t>
  </si>
  <si>
    <t>Labour</t>
  </si>
  <si>
    <t>Non Labour</t>
  </si>
  <si>
    <t>Controllable Opex</t>
  </si>
  <si>
    <t>2013/14</t>
  </si>
  <si>
    <t>2014/15</t>
  </si>
  <si>
    <t>2015/16</t>
  </si>
  <si>
    <t>2016/17</t>
  </si>
  <si>
    <t>2017/18</t>
  </si>
  <si>
    <t>2018/19</t>
  </si>
  <si>
    <t>Links List:</t>
  </si>
  <si>
    <t>$m</t>
  </si>
  <si>
    <t>EBSS Adjustment</t>
  </si>
  <si>
    <t>$ Nominal</t>
  </si>
  <si>
    <t>SCS</t>
  </si>
  <si>
    <t>Reg Acts / RIN</t>
  </si>
  <si>
    <t xml:space="preserve">Real discount rate: </t>
  </si>
  <si>
    <t xml:space="preserve">Year </t>
  </si>
  <si>
    <t>2009/10</t>
  </si>
  <si>
    <t>2010/11</t>
  </si>
  <si>
    <t>2011/12</t>
  </si>
  <si>
    <t>2012/13</t>
  </si>
  <si>
    <t>2019/20</t>
  </si>
  <si>
    <t>2020/21</t>
  </si>
  <si>
    <t>2021/22</t>
  </si>
  <si>
    <t>2022/23</t>
  </si>
  <si>
    <t>2023/24</t>
  </si>
  <si>
    <t>Target (F)</t>
  </si>
  <si>
    <t>Actual (A)</t>
  </si>
  <si>
    <t>Cumulative saving (F-A)</t>
  </si>
  <si>
    <t>Incremental saving (E)</t>
  </si>
  <si>
    <t>Carry-over of gains made in</t>
  </si>
  <si>
    <t>Carry-over, (B)</t>
  </si>
  <si>
    <t>Target for pricing purposes</t>
  </si>
  <si>
    <t>Discount factor</t>
  </si>
  <si>
    <t>Discounted cumulative saving</t>
  </si>
  <si>
    <t>Discounted net cumulative saving</t>
  </si>
  <si>
    <t>Discounted carry-over</t>
  </si>
  <si>
    <t>Discounted net carry-over</t>
  </si>
  <si>
    <t>Present value</t>
  </si>
  <si>
    <t>Net present value</t>
  </si>
  <si>
    <t>EBSS Target</t>
  </si>
  <si>
    <t>EBSS Actuals</t>
  </si>
  <si>
    <t>G:\CFO\AER Reporting\2009-14 Reg Period Reference\[AER final decision Integral Energy PTRM_Tribunal varied - Agreed - RIN update -2013-03-13.xls]</t>
  </si>
  <si>
    <t>Forecast</t>
  </si>
  <si>
    <t>G:\Corporate Development\R&amp;P\AER\Annual Reporting    ---------&gt;    Annual RINS</t>
  </si>
  <si>
    <t>EBSS Adjustments</t>
  </si>
  <si>
    <t>$ Real (13/14)</t>
  </si>
  <si>
    <t>Index</t>
  </si>
  <si>
    <t>CPI</t>
  </si>
  <si>
    <t>Attachment TRP011 - EBSS Calculations</t>
  </si>
  <si>
    <t>G:\CFO\AER Reporting\05_Transitional Submission\04_Opex &amp; EBSS\Copy of 2013-14 Q2 Standard Control Opex.xlsx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</si>
</sst>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_);_(@_)"/>
    <numFmt numFmtId="166" formatCode="#,##0.0"/>
    <numFmt numFmtId="167" formatCode="0.0%"/>
    <numFmt numFmtId="168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3" fontId="4" fillId="0" borderId="0" xfId="0" applyNumberFormat="1" applyFont="1" applyFill="1" applyBorder="1" applyProtection="1"/>
    <xf numFmtId="0" fontId="0" fillId="0" borderId="1" xfId="0" applyBorder="1"/>
    <xf numFmtId="0" fontId="2" fillId="0" borderId="1" xfId="0" applyFont="1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4" fontId="5" fillId="0" borderId="0" xfId="1" applyNumberFormat="1" applyFont="1" applyFill="1" applyBorder="1" applyAlignment="1">
      <alignment horizontal="right"/>
    </xf>
    <xf numFmtId="0" fontId="0" fillId="3" borderId="0" xfId="0" applyFill="1"/>
    <xf numFmtId="0" fontId="6" fillId="2" borderId="0" xfId="0" applyFont="1" applyFill="1"/>
    <xf numFmtId="0" fontId="7" fillId="2" borderId="0" xfId="0" applyFont="1" applyFill="1"/>
    <xf numFmtId="0" fontId="6" fillId="0" borderId="1" xfId="0" applyFont="1" applyBorder="1"/>
    <xf numFmtId="0" fontId="8" fillId="0" borderId="0" xfId="0" applyFont="1"/>
    <xf numFmtId="0" fontId="0" fillId="5" borderId="0" xfId="0" applyFill="1"/>
    <xf numFmtId="0" fontId="0" fillId="4" borderId="0" xfId="0" applyFill="1"/>
    <xf numFmtId="0" fontId="0" fillId="0" borderId="0" xfId="0" applyFont="1" applyAlignment="1">
      <alignment horizontal="left"/>
    </xf>
    <xf numFmtId="10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right"/>
    </xf>
    <xf numFmtId="9" fontId="0" fillId="0" borderId="0" xfId="0" applyNumberFormat="1" applyFont="1"/>
    <xf numFmtId="0" fontId="0" fillId="0" borderId="1" xfId="0" applyFont="1" applyBorder="1"/>
    <xf numFmtId="0" fontId="0" fillId="0" borderId="8" xfId="0" applyFont="1" applyBorder="1"/>
    <xf numFmtId="0" fontId="0" fillId="0" borderId="2" xfId="0" applyFont="1" applyBorder="1"/>
    <xf numFmtId="164" fontId="0" fillId="0" borderId="0" xfId="0" applyNumberFormat="1" applyFont="1" applyFill="1" applyBorder="1"/>
    <xf numFmtId="164" fontId="0" fillId="0" borderId="4" xfId="0" applyNumberFormat="1" applyFont="1" applyFill="1" applyBorder="1"/>
    <xf numFmtId="164" fontId="0" fillId="0" borderId="2" xfId="0" applyNumberFormat="1" applyFont="1" applyFill="1" applyBorder="1" applyProtection="1">
      <protection locked="0"/>
    </xf>
    <xf numFmtId="164" fontId="0" fillId="0" borderId="0" xfId="0" applyNumberFormat="1" applyFont="1" applyFill="1" applyBorder="1" applyProtection="1">
      <protection locked="0"/>
    </xf>
    <xf numFmtId="164" fontId="0" fillId="0" borderId="4" xfId="0" applyNumberFormat="1" applyFont="1" applyFill="1" applyBorder="1" applyProtection="1">
      <protection locked="0"/>
    </xf>
    <xf numFmtId="164" fontId="0" fillId="0" borderId="2" xfId="0" applyNumberFormat="1" applyFont="1" applyFill="1" applyBorder="1"/>
    <xf numFmtId="0" fontId="0" fillId="0" borderId="5" xfId="0" applyFont="1" applyBorder="1"/>
    <xf numFmtId="164" fontId="0" fillId="0" borderId="5" xfId="0" applyNumberFormat="1" applyFont="1" applyBorder="1"/>
    <xf numFmtId="164" fontId="0" fillId="0" borderId="6" xfId="0" applyNumberFormat="1" applyFont="1" applyBorder="1"/>
    <xf numFmtId="164" fontId="0" fillId="0" borderId="7" xfId="0" applyNumberFormat="1" applyFont="1" applyBorder="1"/>
    <xf numFmtId="164" fontId="0" fillId="0" borderId="0" xfId="0" applyNumberFormat="1" applyFont="1" applyBorder="1"/>
    <xf numFmtId="164" fontId="0" fillId="0" borderId="4" xfId="0" applyNumberFormat="1" applyFont="1" applyBorder="1"/>
    <xf numFmtId="0" fontId="0" fillId="0" borderId="10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1" xfId="0" applyFont="1" applyBorder="1"/>
    <xf numFmtId="2" fontId="0" fillId="0" borderId="0" xfId="0" applyNumberFormat="1" applyFont="1" applyBorder="1"/>
    <xf numFmtId="2" fontId="0" fillId="0" borderId="2" xfId="0" applyNumberFormat="1" applyFont="1" applyBorder="1"/>
    <xf numFmtId="2" fontId="0" fillId="0" borderId="4" xfId="0" applyNumberFormat="1" applyFont="1" applyBorder="1"/>
    <xf numFmtId="0" fontId="0" fillId="0" borderId="12" xfId="0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9" xfId="0" applyNumberFormat="1" applyFont="1" applyBorder="1"/>
    <xf numFmtId="2" fontId="0" fillId="0" borderId="3" xfId="0" applyNumberFormat="1" applyFont="1" applyBorder="1"/>
    <xf numFmtId="2" fontId="0" fillId="0" borderId="8" xfId="0" applyNumberFormat="1" applyFont="1" applyBorder="1"/>
    <xf numFmtId="164" fontId="0" fillId="0" borderId="9" xfId="0" applyNumberFormat="1" applyFont="1" applyBorder="1"/>
    <xf numFmtId="164" fontId="0" fillId="0" borderId="3" xfId="0" applyNumberFormat="1" applyFont="1" applyBorder="1"/>
    <xf numFmtId="164" fontId="0" fillId="0" borderId="8" xfId="0" applyNumberFormat="1" applyFont="1" applyBorder="1"/>
    <xf numFmtId="164" fontId="0" fillId="0" borderId="2" xfId="0" applyNumberFormat="1" applyFont="1" applyBorder="1"/>
    <xf numFmtId="2" fontId="0" fillId="0" borderId="5" xfId="0" applyNumberFormat="1" applyFont="1" applyBorder="1"/>
    <xf numFmtId="0" fontId="0" fillId="0" borderId="2" xfId="0" applyFont="1" applyFill="1" applyBorder="1"/>
    <xf numFmtId="0" fontId="0" fillId="0" borderId="5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" fillId="0" borderId="13" xfId="0" applyFont="1" applyBorder="1"/>
    <xf numFmtId="0" fontId="4" fillId="0" borderId="10" xfId="0" applyFont="1" applyBorder="1"/>
    <xf numFmtId="0" fontId="4" fillId="0" borderId="1" xfId="0" applyFont="1" applyBorder="1"/>
    <xf numFmtId="164" fontId="0" fillId="3" borderId="8" xfId="0" applyNumberFormat="1" applyFont="1" applyFill="1" applyBorder="1" applyProtection="1">
      <protection locked="0"/>
    </xf>
    <xf numFmtId="164" fontId="0" fillId="3" borderId="9" xfId="0" applyNumberFormat="1" applyFont="1" applyFill="1" applyBorder="1" applyProtection="1">
      <protection locked="0"/>
    </xf>
    <xf numFmtId="164" fontId="0" fillId="3" borderId="3" xfId="0" applyNumberFormat="1" applyFont="1" applyFill="1" applyBorder="1" applyProtection="1">
      <protection locked="0"/>
    </xf>
    <xf numFmtId="164" fontId="0" fillId="5" borderId="2" xfId="0" applyNumberFormat="1" applyFont="1" applyFill="1" applyBorder="1" applyProtection="1">
      <protection locked="0"/>
    </xf>
    <xf numFmtId="164" fontId="0" fillId="5" borderId="0" xfId="0" applyNumberFormat="1" applyFont="1" applyFill="1" applyBorder="1" applyProtection="1">
      <protection locked="0"/>
    </xf>
    <xf numFmtId="0" fontId="0" fillId="6" borderId="1" xfId="0" applyFill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164" fontId="0" fillId="0" borderId="0" xfId="0" applyNumberFormat="1" applyFont="1" applyBorder="1" applyAlignment="1">
      <alignment horizontal="center"/>
    </xf>
    <xf numFmtId="0" fontId="0" fillId="0" borderId="0" xfId="0" applyFill="1"/>
    <xf numFmtId="4" fontId="5" fillId="7" borderId="1" xfId="1" applyNumberFormat="1" applyFont="1" applyFill="1" applyBorder="1" applyAlignment="1">
      <alignment horizontal="right"/>
    </xf>
    <xf numFmtId="0" fontId="0" fillId="7" borderId="0" xfId="0" applyFill="1"/>
    <xf numFmtId="0" fontId="2" fillId="0" borderId="0" xfId="0" applyFont="1" applyFill="1" applyBorder="1"/>
    <xf numFmtId="4" fontId="0" fillId="0" borderId="0" xfId="0" applyNumberFormat="1" applyFill="1" applyBorder="1"/>
    <xf numFmtId="166" fontId="5" fillId="0" borderId="0" xfId="1" applyNumberFormat="1" applyFont="1" applyFill="1" applyBorder="1" applyAlignment="1">
      <alignment horizontal="right"/>
    </xf>
    <xf numFmtId="166" fontId="0" fillId="0" borderId="0" xfId="0" applyNumberFormat="1" applyFill="1" applyBorder="1"/>
    <xf numFmtId="0" fontId="2" fillId="0" borderId="1" xfId="0" applyFont="1" applyFill="1" applyBorder="1"/>
    <xf numFmtId="0" fontId="0" fillId="6" borderId="1" xfId="0" applyFill="1" applyBorder="1" applyAlignment="1">
      <alignment horizontal="center"/>
    </xf>
    <xf numFmtId="4" fontId="5" fillId="6" borderId="1" xfId="1" applyNumberFormat="1" applyFont="1" applyFill="1" applyBorder="1" applyAlignment="1">
      <alignment horizontal="right"/>
    </xf>
    <xf numFmtId="4" fontId="5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7" fontId="5" fillId="0" borderId="1" xfId="2" applyNumberFormat="1" applyFont="1" applyFill="1" applyBorder="1" applyAlignment="1">
      <alignment horizontal="right"/>
    </xf>
    <xf numFmtId="167" fontId="5" fillId="0" borderId="0" xfId="2" applyNumberFormat="1" applyFont="1" applyFill="1" applyBorder="1" applyAlignment="1">
      <alignment horizontal="right"/>
    </xf>
    <xf numFmtId="168" fontId="5" fillId="0" borderId="1" xfId="1" applyNumberFormat="1" applyFont="1" applyFill="1" applyBorder="1" applyAlignment="1">
      <alignment horizontal="right"/>
    </xf>
    <xf numFmtId="164" fontId="0" fillId="7" borderId="4" xfId="0" applyNumberFormat="1" applyFont="1" applyFill="1" applyBorder="1" applyProtection="1">
      <protection locked="0"/>
    </xf>
    <xf numFmtId="164" fontId="0" fillId="0" borderId="7" xfId="0" applyNumberFormat="1" applyFont="1" applyFill="1" applyBorder="1"/>
    <xf numFmtId="164" fontId="0" fillId="0" borderId="5" xfId="0" applyNumberFormat="1" applyFont="1" applyFill="1" applyBorder="1"/>
    <xf numFmtId="164" fontId="0" fillId="0" borderId="6" xfId="0" applyNumberFormat="1" applyFont="1" applyFill="1" applyBorder="1"/>
    <xf numFmtId="164" fontId="13" fillId="0" borderId="8" xfId="0" applyNumberFormat="1" applyFont="1" applyFill="1" applyBorder="1"/>
    <xf numFmtId="164" fontId="13" fillId="0" borderId="9" xfId="0" applyNumberFormat="1" applyFont="1" applyFill="1" applyBorder="1"/>
    <xf numFmtId="164" fontId="13" fillId="0" borderId="3" xfId="0" applyNumberFormat="1" applyFont="1" applyFill="1" applyBorder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externalLink" Target="externalLinks/externalLink4.xml"/><Relationship Id="rId5" Type="http://schemas.openxmlformats.org/officeDocument/2006/relationships/chartsheet" Target="chartsheets/sheet2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600"/>
              <a:t>Controllable Operating</a:t>
            </a:r>
            <a:r>
              <a:rPr lang="en-AU" sz="1600" baseline="0"/>
              <a:t> Expenditure</a:t>
            </a:r>
          </a:p>
          <a:p>
            <a:pPr>
              <a:defRPr/>
            </a:pPr>
            <a:r>
              <a:rPr lang="en-AU" sz="1600" baseline="0"/>
              <a:t>(2010 - 2019)</a:t>
            </a:r>
            <a:endParaRPr lang="en-AU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452633855784241E-2"/>
          <c:y val="0.128196838469261"/>
          <c:w val="0.85394753056630834"/>
          <c:h val="0.77518396446709981"/>
        </c:manualLayout>
      </c:layout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AER Allowance</c:v>
                </c:pt>
              </c:strCache>
            </c:strRef>
          </c:tx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305.93174216408198</c:v>
                </c:pt>
                <c:pt idx="1">
                  <c:v>313.85056136394485</c:v>
                </c:pt>
                <c:pt idx="2">
                  <c:v>327.45659194995176</c:v>
                </c:pt>
                <c:pt idx="3">
                  <c:v>342.64637717232688</c:v>
                </c:pt>
                <c:pt idx="4">
                  <c:v>347.14895101369018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Actual/Expected</c:v>
                </c:pt>
              </c:strCache>
            </c:strRef>
          </c:tx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256.26400000000001</c:v>
                </c:pt>
                <c:pt idx="1">
                  <c:v>274.74736320469242</c:v>
                </c:pt>
                <c:pt idx="2">
                  <c:v>288.75985798981088</c:v>
                </c:pt>
                <c:pt idx="3">
                  <c:v>271.58627373226898</c:v>
                </c:pt>
                <c:pt idx="4">
                  <c:v>321.5246246234455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Forecast (inc ACS)</c:v>
                </c:pt>
              </c:strCache>
            </c:strRef>
          </c:tx>
          <c:spPr>
            <a:ln>
              <a:prstDash val="dash"/>
            </a:ln>
          </c:spP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330.0426787235719</c:v>
                </c:pt>
                <c:pt idx="6" formatCode="#,##0.0">
                  <c:v>338.19045057730403</c:v>
                </c:pt>
                <c:pt idx="7" formatCode="#,##0.0">
                  <c:v>357.83654614054001</c:v>
                </c:pt>
                <c:pt idx="8" formatCode="#,##0.0">
                  <c:v>355.90698744603878</c:v>
                </c:pt>
                <c:pt idx="9" formatCode="#,##0.0">
                  <c:v>369.93600132145457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Forecast (ex ACS)</c:v>
                </c:pt>
              </c:strCache>
            </c:strRef>
          </c:tx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271.97910922837588</c:v>
                </c:pt>
                <c:pt idx="6" formatCode="#,##0.0">
                  <c:v>278.29296171782232</c:v>
                </c:pt>
                <c:pt idx="7" formatCode="#,##0.0">
                  <c:v>293.9950023876026</c:v>
                </c:pt>
                <c:pt idx="8" formatCode="#,##0.0">
                  <c:v>291.4322621776405</c:v>
                </c:pt>
                <c:pt idx="9" formatCode="#,##0.0">
                  <c:v>302.68314643539844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94304"/>
        <c:axId val="295921920"/>
      </c:lineChart>
      <c:catAx>
        <c:axId val="286194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Financial</a:t>
                </a:r>
                <a:r>
                  <a:rPr lang="en-AU" baseline="0"/>
                  <a:t> Year</a:t>
                </a:r>
                <a:endParaRPr lang="en-AU"/>
              </a:p>
            </c:rich>
          </c:tx>
          <c:overlay val="0"/>
        </c:title>
        <c:majorTickMark val="out"/>
        <c:minorTickMark val="none"/>
        <c:tickLblPos val="nextTo"/>
        <c:crossAx val="295921920"/>
        <c:crosses val="autoZero"/>
        <c:auto val="1"/>
        <c:lblAlgn val="ctr"/>
        <c:lblOffset val="100"/>
        <c:noMultiLvlLbl val="0"/>
      </c:catAx>
      <c:valAx>
        <c:axId val="295921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$m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86194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3667146949229"/>
          <c:y val="0.76820386284493491"/>
          <c:w val="0.76771135305249449"/>
          <c:h val="0.11189308411227304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sz="1600"/>
              <a:t>Controllable Operating</a:t>
            </a:r>
            <a:r>
              <a:rPr lang="en-AU" sz="1600" baseline="0"/>
              <a:t> Expenditure</a:t>
            </a:r>
          </a:p>
          <a:p>
            <a:pPr>
              <a:defRPr/>
            </a:pPr>
            <a:r>
              <a:rPr lang="en-AU" sz="1600" baseline="0"/>
              <a:t>(2010 - 2019)</a:t>
            </a:r>
            <a:endParaRPr lang="en-AU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452633855784241E-2"/>
          <c:y val="0.128196838469261"/>
          <c:w val="0.85394753056630834"/>
          <c:h val="0.77518396446709981"/>
        </c:manualLayout>
      </c:layout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AER Allowance</c:v>
                </c:pt>
              </c:strCache>
            </c:strRef>
          </c:tx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305.93174216408198</c:v>
                </c:pt>
                <c:pt idx="1">
                  <c:v>313.85056136394485</c:v>
                </c:pt>
                <c:pt idx="2">
                  <c:v>327.45659194995176</c:v>
                </c:pt>
                <c:pt idx="3">
                  <c:v>342.64637717232688</c:v>
                </c:pt>
                <c:pt idx="4">
                  <c:v>347.14895101369018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Actual/Expected</c:v>
                </c:pt>
              </c:strCache>
            </c:strRef>
          </c:tx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256.26400000000001</c:v>
                </c:pt>
                <c:pt idx="1">
                  <c:v>274.74736320469242</c:v>
                </c:pt>
                <c:pt idx="2">
                  <c:v>288.75985798981088</c:v>
                </c:pt>
                <c:pt idx="3">
                  <c:v>271.58627373226898</c:v>
                </c:pt>
                <c:pt idx="4">
                  <c:v>321.5246246234455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Forecast (inc ACS)</c:v>
                </c:pt>
              </c:strCache>
            </c:strRef>
          </c:tx>
          <c:spPr>
            <a:ln>
              <a:prstDash val="dash"/>
            </a:ln>
          </c:spP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330.0426787235719</c:v>
                </c:pt>
                <c:pt idx="6" formatCode="#,##0.0">
                  <c:v>338.19045057730403</c:v>
                </c:pt>
                <c:pt idx="7" formatCode="#,##0.0">
                  <c:v>357.83654614054001</c:v>
                </c:pt>
                <c:pt idx="8" formatCode="#,##0.0">
                  <c:v>355.90698744603878</c:v>
                </c:pt>
                <c:pt idx="9" formatCode="#,##0.0">
                  <c:v>369.93600132145457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Forecast (ex ACS)</c:v>
                </c:pt>
              </c:strCache>
            </c:strRef>
          </c:tx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271.97910922837588</c:v>
                </c:pt>
                <c:pt idx="6" formatCode="#,##0.0">
                  <c:v>278.29296171782232</c:v>
                </c:pt>
                <c:pt idx="7" formatCode="#,##0.0">
                  <c:v>293.9950023876026</c:v>
                </c:pt>
                <c:pt idx="8" formatCode="#,##0.0">
                  <c:v>291.4322621776405</c:v>
                </c:pt>
                <c:pt idx="9" formatCode="#,##0.0">
                  <c:v>302.68314643539844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Sheet1!#REF!</c:f>
              <c:strCache>
                <c:ptCount val="1"/>
                <c:pt idx="0">
                  <c:v>Forecast (inc ACS) plus EBSS</c:v>
                </c:pt>
              </c:strCache>
            </c:strRef>
          </c:tx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427.53200490760116</c:v>
                </c:pt>
                <c:pt idx="6" formatCode="#,##0.0">
                  <c:v>371.48002772725135</c:v>
                </c:pt>
                <c:pt idx="7" formatCode="#,##0.0">
                  <c:v>400.10330029633201</c:v>
                </c:pt>
                <c:pt idx="8" formatCode="#,##0.0">
                  <c:v>390.12159320713766</c:v>
                </c:pt>
                <c:pt idx="9" formatCode="#,##0.0">
                  <c:v>369.93600132145457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Sheet1!#REF!</c:f>
              <c:strCache>
                <c:ptCount val="1"/>
                <c:pt idx="0">
                  <c:v>Forecast (ex ACS) plus EBSS</c:v>
                </c:pt>
              </c:strCache>
            </c:strRef>
          </c:tx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369.46843541240514</c:v>
                </c:pt>
                <c:pt idx="6" formatCode="#,##0.0">
                  <c:v>311.58253886776959</c:v>
                </c:pt>
                <c:pt idx="7" formatCode="#,##0.0">
                  <c:v>336.2617565433946</c:v>
                </c:pt>
                <c:pt idx="8" formatCode="#,##0.0">
                  <c:v>325.64686793873938</c:v>
                </c:pt>
                <c:pt idx="9" formatCode="#,##0.0">
                  <c:v>302.68314643539844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623808"/>
        <c:axId val="435634176"/>
      </c:lineChart>
      <c:catAx>
        <c:axId val="43562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Financial</a:t>
                </a:r>
                <a:r>
                  <a:rPr lang="en-AU" baseline="0"/>
                  <a:t> Year</a:t>
                </a:r>
                <a:endParaRPr lang="en-AU"/>
              </a:p>
            </c:rich>
          </c:tx>
          <c:overlay val="0"/>
        </c:title>
        <c:majorTickMark val="out"/>
        <c:minorTickMark val="none"/>
        <c:tickLblPos val="nextTo"/>
        <c:crossAx val="435634176"/>
        <c:crosses val="autoZero"/>
        <c:auto val="1"/>
        <c:lblAlgn val="ctr"/>
        <c:lblOffset val="100"/>
        <c:noMultiLvlLbl val="0"/>
      </c:catAx>
      <c:valAx>
        <c:axId val="4356341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$m (Nominal)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43562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6864174252948"/>
          <c:y val="0.55210353784365873"/>
          <c:w val="0.27214764724739493"/>
          <c:h val="0.28797214435257218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Operating Expenditure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9127764201888554E-2"/>
          <c:y val="0.1129301440940835"/>
          <c:w val="0.89343083838658111"/>
          <c:h val="0.83089617059567011"/>
        </c:manualLayout>
      </c:layout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AER Allowance</c:v>
                </c:pt>
              </c:strCache>
            </c:strRef>
          </c:tx>
          <c:marker>
            <c:symbol val="none"/>
          </c:marke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305.93174216408198</c:v>
                </c:pt>
                <c:pt idx="1">
                  <c:v>313.85056136394485</c:v>
                </c:pt>
                <c:pt idx="2">
                  <c:v>327.45659194995176</c:v>
                </c:pt>
                <c:pt idx="3">
                  <c:v>342.64637717232688</c:v>
                </c:pt>
                <c:pt idx="4">
                  <c:v>347.14895101369018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Actual/Expected</c:v>
                </c:pt>
              </c:strCache>
            </c:strRef>
          </c:tx>
          <c:marker>
            <c:symbol val="none"/>
          </c:marke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256.26400000000001</c:v>
                </c:pt>
                <c:pt idx="1">
                  <c:v>274.74736320469242</c:v>
                </c:pt>
                <c:pt idx="2">
                  <c:v>288.75985798981088</c:v>
                </c:pt>
                <c:pt idx="3">
                  <c:v>271.58627373226898</c:v>
                </c:pt>
                <c:pt idx="4">
                  <c:v>321.5246246234455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Forecast (inc ACS)</c:v>
                </c:pt>
              </c:strCache>
            </c:strRef>
          </c:tx>
          <c:marker>
            <c:symbol val="none"/>
          </c:marke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330.0426787235719</c:v>
                </c:pt>
                <c:pt idx="6" formatCode="#,##0.0">
                  <c:v>338.19045057730403</c:v>
                </c:pt>
                <c:pt idx="7" formatCode="#,##0.0">
                  <c:v>357.83654614054001</c:v>
                </c:pt>
                <c:pt idx="8" formatCode="#,##0.0">
                  <c:v>355.90698744603878</c:v>
                </c:pt>
                <c:pt idx="9" formatCode="#,##0.0">
                  <c:v>369.93600132145457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Sheet1!#REF!</c:f>
              <c:strCache>
                <c:ptCount val="1"/>
                <c:pt idx="0">
                  <c:v>Forecast (ex ACS)</c:v>
                </c:pt>
              </c:strCache>
            </c:strRef>
          </c:tx>
          <c:marker>
            <c:symbol val="none"/>
          </c:marke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271.97910922837588</c:v>
                </c:pt>
                <c:pt idx="6" formatCode="#,##0.0">
                  <c:v>278.29296171782232</c:v>
                </c:pt>
                <c:pt idx="7" formatCode="#,##0.0">
                  <c:v>293.9950023876026</c:v>
                </c:pt>
                <c:pt idx="8" formatCode="#,##0.0">
                  <c:v>291.4322621776405</c:v>
                </c:pt>
                <c:pt idx="9" formatCode="#,##0.0">
                  <c:v>302.68314643539844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Sheet1!#REF!</c:f>
              <c:strCache>
                <c:ptCount val="1"/>
                <c:pt idx="0">
                  <c:v>Forecast (ex ACS) plus EBSS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10"/>
                <c:pt idx="4" formatCode="0.0">
                  <c:v>321.5246246234455</c:v>
                </c:pt>
                <c:pt idx="5" formatCode="#,##0.0">
                  <c:v>369.46843541240514</c:v>
                </c:pt>
                <c:pt idx="6" formatCode="#,##0.0">
                  <c:v>311.58253886776959</c:v>
                </c:pt>
                <c:pt idx="7" formatCode="#,##0.0">
                  <c:v>336.2617565433946</c:v>
                </c:pt>
                <c:pt idx="8" formatCode="#,##0.0">
                  <c:v>325.64686793873938</c:v>
                </c:pt>
                <c:pt idx="9" formatCode="#,##0.0">
                  <c:v>302.68314643539844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Sheet1!#REF!</c:f>
              <c:strCache>
                <c:ptCount val="1"/>
                <c:pt idx="0">
                  <c:v>Trend (2009-10 / 2012-13)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263.8424763344043</c:v>
                </c:pt>
                <c:pt idx="1">
                  <c:v>269.8404079325968</c:v>
                </c:pt>
                <c:pt idx="2">
                  <c:v>275.83833953078931</c:v>
                </c:pt>
                <c:pt idx="3">
                  <c:v>281.83627112898188</c:v>
                </c:pt>
                <c:pt idx="4">
                  <c:v>287.83420272717444</c:v>
                </c:pt>
                <c:pt idx="5">
                  <c:v>293.83213432536695</c:v>
                </c:pt>
                <c:pt idx="6">
                  <c:v>299.83006592355946</c:v>
                </c:pt>
                <c:pt idx="7">
                  <c:v>305.82799752175202</c:v>
                </c:pt>
                <c:pt idx="8">
                  <c:v>311.82592911994459</c:v>
                </c:pt>
                <c:pt idx="9">
                  <c:v>317.8238607181371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Sheet1!#REF!</c:f>
              <c:strCache>
                <c:ptCount val="1"/>
                <c:pt idx="0">
                  <c:v>Trend (2009-10 / 2013-14)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257.10439195515005</c:v>
                </c:pt>
                <c:pt idx="1">
                  <c:v>269.8404079325968</c:v>
                </c:pt>
                <c:pt idx="2">
                  <c:v>282.57642391004356</c:v>
                </c:pt>
                <c:pt idx="3">
                  <c:v>295.31243988749031</c:v>
                </c:pt>
                <c:pt idx="4">
                  <c:v>308.04845586493707</c:v>
                </c:pt>
                <c:pt idx="5">
                  <c:v>320.78447184238382</c:v>
                </c:pt>
                <c:pt idx="6">
                  <c:v>333.52048781983058</c:v>
                </c:pt>
                <c:pt idx="7">
                  <c:v>346.25650379727733</c:v>
                </c:pt>
                <c:pt idx="8">
                  <c:v>358.99251977472409</c:v>
                </c:pt>
                <c:pt idx="9">
                  <c:v>371.72853575217084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Sheet1!#REF!</c:f>
              <c:strCache>
                <c:ptCount val="1"/>
                <c:pt idx="0">
                  <c:v>Actual (EBSS Purposes)</c:v>
                </c:pt>
              </c:strCache>
            </c:strRef>
          </c:tx>
          <c:marker>
            <c:symbol val="none"/>
          </c:marker>
          <c:cat>
            <c:strRef>
              <c:f>Sheet1!#REF!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10"/>
                <c:pt idx="0">
                  <c:v>241.73199313000001</c:v>
                </c:pt>
                <c:pt idx="1">
                  <c:v>258.62798933570758</c:v>
                </c:pt>
                <c:pt idx="2">
                  <c:v>264.18187152702137</c:v>
                </c:pt>
                <c:pt idx="3">
                  <c:v>245.15705098829761</c:v>
                </c:pt>
                <c:pt idx="4">
                  <c:v>293.65663816065597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73888"/>
        <c:axId val="101179776"/>
      </c:lineChart>
      <c:catAx>
        <c:axId val="101173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01179776"/>
        <c:crosses val="autoZero"/>
        <c:auto val="1"/>
        <c:lblAlgn val="ctr"/>
        <c:lblOffset val="100"/>
        <c:noMultiLvlLbl val="0"/>
      </c:catAx>
      <c:valAx>
        <c:axId val="1011797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1173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347810754424923"/>
          <c:y val="0.63041780451358143"/>
          <c:w val="0.20301608452789555"/>
          <c:h val="0.30322441581539267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/>
              <a:t>EBSS</a:t>
            </a:r>
            <a:r>
              <a:rPr lang="en-AU" baseline="0"/>
              <a:t> Opex </a:t>
            </a:r>
            <a:endParaRPr lang="en-A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686301051539217E-2"/>
          <c:y val="0.10552342498495616"/>
          <c:w val="0.8633151580857904"/>
          <c:h val="0.81717896047472194"/>
        </c:manualLayout>
      </c:layout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EBSS Target</c:v>
                </c:pt>
              </c:strCache>
            </c:strRef>
          </c:tx>
          <c:cat>
            <c:strRef>
              <c:f>Sheet1!#REF!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5"/>
                <c:pt idx="0">
                  <c:v>305.93174216408198</c:v>
                </c:pt>
                <c:pt idx="1">
                  <c:v>313.85056136394485</c:v>
                </c:pt>
                <c:pt idx="2">
                  <c:v>327.45659194995176</c:v>
                </c:pt>
                <c:pt idx="3">
                  <c:v>342.64637717232688</c:v>
                </c:pt>
                <c:pt idx="4">
                  <c:v>347.14895101369018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Sheet1!#REF!</c:f>
              <c:strCache>
                <c:ptCount val="1"/>
                <c:pt idx="0">
                  <c:v>EBSS Actual/Expected (March SCI)</c:v>
                </c:pt>
              </c:strCache>
            </c:strRef>
          </c:tx>
          <c:cat>
            <c:strRef>
              <c:f>Sheet1!#REF!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5"/>
                <c:pt idx="0">
                  <c:v>241.73199313000001</c:v>
                </c:pt>
                <c:pt idx="1">
                  <c:v>258.62798933570758</c:v>
                </c:pt>
                <c:pt idx="2">
                  <c:v>264.18187152702137</c:v>
                </c:pt>
                <c:pt idx="3">
                  <c:v>282.8373884831924</c:v>
                </c:pt>
                <c:pt idx="4">
                  <c:v>305.70298969888069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Sheet1!#REF!</c:f>
              <c:strCache>
                <c:ptCount val="1"/>
                <c:pt idx="0">
                  <c:v>EBSS Actual/Expected (2012/13 Actuals)</c:v>
                </c:pt>
              </c:strCache>
            </c:strRef>
          </c:tx>
          <c:cat>
            <c:strRef>
              <c:f>Sheet1!#REF!</c:f>
              <c:strCache>
                <c:ptCount val="5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</c:strCache>
            </c:strRef>
          </c:cat>
          <c:val>
            <c:numRef>
              <c:f>Sheet1!#REF!</c:f>
              <c:numCache>
                <c:formatCode>0.0</c:formatCode>
                <c:ptCount val="5"/>
                <c:pt idx="0">
                  <c:v>241.73199313000001</c:v>
                </c:pt>
                <c:pt idx="1">
                  <c:v>258.62798933570758</c:v>
                </c:pt>
                <c:pt idx="2">
                  <c:v>264.18187152702137</c:v>
                </c:pt>
                <c:pt idx="3">
                  <c:v>245.15705098829761</c:v>
                </c:pt>
                <c:pt idx="4">
                  <c:v>293.65663816065597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02176"/>
        <c:axId val="101208064"/>
      </c:lineChart>
      <c:catAx>
        <c:axId val="101202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208064"/>
        <c:crosses val="autoZero"/>
        <c:auto val="1"/>
        <c:lblAlgn val="ctr"/>
        <c:lblOffset val="100"/>
        <c:noMultiLvlLbl val="0"/>
      </c:catAx>
      <c:valAx>
        <c:axId val="10120806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1202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956053570226797"/>
          <c:y val="0.71271957983534462"/>
          <c:w val="0.48017839182382049"/>
          <c:h val="0.16844001889433793"/>
        </c:manualLayout>
      </c:layout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3212" cy="60447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326" cy="60532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212" cy="60447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3212" cy="60447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0.07829</cdr:x>
      <cdr:y>0.51261</cdr:y>
    </cdr:from>
    <cdr:to>
      <cdr:x>0.95069</cdr:x>
      <cdr:y>0.61431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27094" y="3105902"/>
          <a:ext cx="8101848" cy="616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AU" sz="1000"/>
            <a:t>Notes:</a:t>
          </a:r>
        </a:p>
        <a:p xmlns:a="http://schemas.openxmlformats.org/drawingml/2006/main">
          <a:r>
            <a:rPr lang="en-AU" sz="1000"/>
            <a:t> - A $37.7m</a:t>
          </a:r>
          <a:r>
            <a:rPr lang="en-AU" sz="1000" baseline="0"/>
            <a:t> difference between forecast 12/13 and actual 12/13 EBSS adjusted opex drives an increased EBSS benefit of $150.8m for the forecast period</a:t>
          </a:r>
          <a:endParaRPr lang="en-AU" sz="1000"/>
        </a:p>
      </cdr:txBody>
    </cdr:sp>
  </cdr:relSizeAnchor>
  <cdr:relSizeAnchor xmlns:cdr="http://schemas.openxmlformats.org/drawingml/2006/chartDrawing">
    <cdr:from>
      <cdr:x>0.68147</cdr:x>
      <cdr:y>0.35331</cdr:y>
    </cdr:from>
    <cdr:to>
      <cdr:x>0.68147</cdr:x>
      <cdr:y>0.41881</cdr:y>
    </cdr:to>
    <cdr:cxnSp macro="">
      <cdr:nvCxnSpPr>
        <cdr:cNvPr id="9" name="Straight Arrow Connector 8"/>
        <cdr:cNvCxnSpPr/>
      </cdr:nvCxnSpPr>
      <cdr:spPr>
        <a:xfrm xmlns:a="http://schemas.openxmlformats.org/drawingml/2006/main">
          <a:off x="6328732" y="2140683"/>
          <a:ext cx="0" cy="396875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arrow"/>
          <a:tailEnd type="arrow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2009-10%20Regulatory%20Accounts/IE%20Regulatory%20Accounts%202009-10-FINAL-Pw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Annual%20Reporting/2010-11%20RIN/Final%20RIN%20Pack/Appendix%201%20-%20Completed%20RIN%20Templates%20-%20Lodged%20to%20AER%20(Final%20as%20sent)%20-%20capex%20addendu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Annual%20Reporting/2011-12%20RIN/Final%20RIN%20Pack/Appendix%201%20-%20Completed%20RIN%20Templates%20-%20Lodged%20to%20AER%20(Final%20as%20sent)%20-%20confidential%20version%20-%20addendu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Annual%20Reporting/2012-14%20RIN/Endeavour%20Energy%20-%20ANNUAL%20RIN%20-%202012-13%20to%202013-14%20-%20FIN%20Consolidated%20v1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FO/AER%20Reporting/2009-14%20Reg%20Period%20Reference/AER%20final%20decision%20Integral%20Energy%20PTRM_Tribunal%20varied%20-%20Agreed%20-%20RIN%20update%20-2013-03-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rporate%20Development/R&amp;P/AER/2009-10%20Incentive%20Schemes%20RIN/Endeavour%20Energy%202009-10%20RIN%20-%20incentive%20schemes%20(Master)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FO/AER%20Reporting/04_Transitional%20Submission/11_Modelling%20Attachments/Opex%20Data%20for%20Jon%20-%20After%20NRP%2011-3-13%20-%20with%20EBSS%20calc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FO/AER%20Reporting/05_Transitional%20Submission/04_Opex%20&amp;%20EBSS/Copy%20of%202013-14%20Q2%20Standard%20Control%20O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1-Fin Perf"/>
      <sheetName val="2-Fin Position"/>
      <sheetName val="3-Nonfin"/>
      <sheetName val="4-Rev"/>
      <sheetName val="5-Presc and Excl Serv Rev"/>
      <sheetName val="6-Opex"/>
      <sheetName val="7-Capex"/>
      <sheetName val="8-Rel Party"/>
      <sheetName val="9-Cost All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4">
          <cell r="F44">
            <v>256264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RAB"/>
      <sheetName val="2. Capex"/>
      <sheetName val="3. Opex"/>
      <sheetName val="4. WACC"/>
      <sheetName val="Loan Summary"/>
      <sheetName val="Event Diary"/>
      <sheetName val="5. not used"/>
      <sheetName val="6. Self insurance"/>
      <sheetName val="7a. Financial performance"/>
      <sheetName val="7b. Financial position"/>
      <sheetName val="7c. Provisions"/>
      <sheetName val="8. Shared cost allocation"/>
      <sheetName val="9. Asset installation"/>
      <sheetName val="10. Demand"/>
      <sheetName val="11. Feeder performance"/>
      <sheetName val="12a. STPIS Reliability"/>
      <sheetName val="12b. STPIS Customer service"/>
      <sheetName val="12c. STPIS Unplanned outages"/>
      <sheetName val="12d. STPIS exc"/>
      <sheetName val="13. EBSS"/>
      <sheetName val="14a. DMIS - DMIA annual report"/>
      <sheetName val="14b. DMIS - D-factor"/>
      <sheetName val="15. General information"/>
    </sheetNames>
    <sheetDataSet>
      <sheetData sheetId="0"/>
      <sheetData sheetId="1"/>
      <sheetData sheetId="2"/>
      <sheetData sheetId="3"/>
      <sheetData sheetId="4">
        <row r="67">
          <cell r="H67">
            <v>274747363.20469242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6">
          <cell r="C26">
            <v>262897989.33570758</v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RAB"/>
      <sheetName val="2. Capex"/>
      <sheetName val="3. Opex"/>
      <sheetName val="4. WACC"/>
      <sheetName val="Loan Summary"/>
      <sheetName val="5. not used"/>
      <sheetName val="6. Self insurance"/>
      <sheetName val="7a. Financial performance"/>
      <sheetName val="7b. Financial position"/>
      <sheetName val="7c. Provisions"/>
      <sheetName val="8. Overheads allocation"/>
      <sheetName val="9. Asset installation"/>
      <sheetName val="10. Demand"/>
      <sheetName val="11. Feeder performance"/>
      <sheetName val="12a. STPIS Reliability"/>
      <sheetName val="12b. STPIS Customer service"/>
      <sheetName val="12c. STPIS Unplanned outages"/>
      <sheetName val="12d. STPIS exc"/>
      <sheetName val="13. EBSS"/>
      <sheetName val="14a. DMIS - DMIA annual report"/>
      <sheetName val="14b. DMIS - D-factor"/>
      <sheetName val="15. General information"/>
      <sheetName val="Sheet1"/>
    </sheetNames>
    <sheetDataSet>
      <sheetData sheetId="0"/>
      <sheetData sheetId="1"/>
      <sheetData sheetId="2"/>
      <sheetData sheetId="3"/>
      <sheetData sheetId="4">
        <row r="65">
          <cell r="H65">
            <v>288759857.98981088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6">
          <cell r="C26">
            <v>264181871.52702135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 Income"/>
      <sheetName val="2. Balance"/>
      <sheetName val="3. Cashflows"/>
      <sheetName val="4. Equity"/>
      <sheetName val="5. Capex"/>
      <sheetName val="6. Capex overheads"/>
      <sheetName val="7. Capex for tax dep'n"/>
      <sheetName val="8. Maintenance"/>
      <sheetName val="9. Maintenance overheads"/>
      <sheetName val="10. Operating costs"/>
      <sheetName val="11. Operating overheads"/>
      <sheetName val="12. Cost categories"/>
      <sheetName val="13. Opex step change"/>
      <sheetName val="14. Provisions"/>
      <sheetName val="15. Overheads allocation"/>
      <sheetName val="16. Avoided cost payments"/>
      <sheetName val="17. Altern Ctl &amp; other"/>
      <sheetName val="18. EBSS"/>
      <sheetName val="19. Juris Scheme"/>
      <sheetName val="20a. DMIS -DMIA"/>
      <sheetName val="20b. DMIS -  D-factor"/>
      <sheetName val="21. Self insurance"/>
      <sheetName val="22. CH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2">
          <cell r="C12">
            <v>271586.27373226895</v>
          </cell>
        </row>
        <row r="21">
          <cell r="C21">
            <v>245157.05098829762</v>
          </cell>
        </row>
      </sheetData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Reporting Comparisons"/>
      <sheetName val="Long Term Comparisons"/>
      <sheetName val="Comparison Charts"/>
      <sheetName val="Forecast revenues"/>
      <sheetName val="Analysis"/>
      <sheetName val="X factor"/>
      <sheetName val="Revenue summary"/>
      <sheetName val="Bond rates"/>
      <sheetName val="Chart 1-revenues"/>
      <sheetName val="Chart 2-Price path"/>
      <sheetName val="Chart 3-Building blocks"/>
    </sheetNames>
    <sheetDataSet>
      <sheetData sheetId="0"/>
      <sheetData sheetId="1">
        <row r="133">
          <cell r="G133">
            <v>305.93174216408198</v>
          </cell>
          <cell r="H133">
            <v>313.85056136394485</v>
          </cell>
          <cell r="I133">
            <v>327.45659194995176</v>
          </cell>
          <cell r="J133">
            <v>342.64637717232688</v>
          </cell>
          <cell r="K133">
            <v>347.14895101369018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1a. STPIS Reliability"/>
      <sheetName val="1b. STPIS Customer service"/>
      <sheetName val="1c. STPIS Unplanned outages"/>
      <sheetName val="1d. STPIS exc"/>
      <sheetName val="2. EBSS"/>
      <sheetName val="3. DMIS - DMIA annual report"/>
    </sheetNames>
    <sheetDataSet>
      <sheetData sheetId="0"/>
      <sheetData sheetId="1"/>
      <sheetData sheetId="2"/>
      <sheetData sheetId="3"/>
      <sheetData sheetId="4"/>
      <sheetData sheetId="5"/>
      <sheetData sheetId="6">
        <row r="28">
          <cell r="C28">
            <v>241731993.13</v>
          </cell>
        </row>
      </sheetData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s"/>
      <sheetName val="Workings"/>
      <sheetName val="12-13 overheads"/>
      <sheetName val="SCI Overhead allocations"/>
      <sheetName val="12-13 Overhead allocations"/>
    </sheetNames>
    <sheetDataSet>
      <sheetData sheetId="0">
        <row r="41">
          <cell r="B41">
            <v>12177986.462789524</v>
          </cell>
        </row>
        <row r="52">
          <cell r="C52">
            <v>4270000</v>
          </cell>
          <cell r="F52">
            <v>15690000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B6">
            <v>318878998.83540493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66"/>
  <sheetViews>
    <sheetView tabSelected="1" zoomScale="70" zoomScaleNormal="70" workbookViewId="0">
      <selection activeCell="M15" sqref="M15"/>
    </sheetView>
  </sheetViews>
  <sheetFormatPr defaultRowHeight="15" x14ac:dyDescent="0.25"/>
  <cols>
    <col min="2" max="2" width="55.28515625" customWidth="1"/>
    <col min="3" max="3" width="10.42578125" customWidth="1"/>
    <col min="4" max="20" width="12.140625" customWidth="1"/>
  </cols>
  <sheetData>
    <row r="2" spans="2:18" ht="23.25" x14ac:dyDescent="0.35">
      <c r="B2" s="1" t="s">
        <v>50</v>
      </c>
    </row>
    <row r="4" spans="2:18" x14ac:dyDescent="0.25">
      <c r="B4" s="2" t="s">
        <v>10</v>
      </c>
    </row>
    <row r="6" spans="2:18" x14ac:dyDescent="0.25">
      <c r="B6" s="16" t="s">
        <v>15</v>
      </c>
      <c r="C6" t="s">
        <v>45</v>
      </c>
    </row>
    <row r="7" spans="2:18" x14ac:dyDescent="0.25">
      <c r="B7" s="72" t="s">
        <v>44</v>
      </c>
      <c r="C7" t="s">
        <v>51</v>
      </c>
    </row>
    <row r="8" spans="2:18" x14ac:dyDescent="0.25">
      <c r="B8" s="10" t="s">
        <v>41</v>
      </c>
      <c r="C8" t="s">
        <v>43</v>
      </c>
    </row>
    <row r="9" spans="2:18" x14ac:dyDescent="0.25">
      <c r="B9" s="15" t="s">
        <v>42</v>
      </c>
      <c r="C9" t="s">
        <v>45</v>
      </c>
    </row>
    <row r="11" spans="2:18" x14ac:dyDescent="0.25">
      <c r="B11" s="70"/>
    </row>
    <row r="12" spans="2:18" ht="15.75" x14ac:dyDescent="0.25">
      <c r="B12" s="12" t="s">
        <v>3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4" spans="2:18" x14ac:dyDescent="0.25">
      <c r="B14" s="11" t="s">
        <v>13</v>
      </c>
      <c r="G14" s="70"/>
      <c r="H14" s="14"/>
    </row>
    <row r="15" spans="2:18" x14ac:dyDescent="0.25">
      <c r="B15" s="13" t="s">
        <v>14</v>
      </c>
      <c r="C15" s="3"/>
      <c r="D15" s="60" t="s">
        <v>18</v>
      </c>
      <c r="E15" s="60" t="s">
        <v>19</v>
      </c>
      <c r="F15" s="60" t="s">
        <v>20</v>
      </c>
      <c r="G15" s="60" t="s">
        <v>21</v>
      </c>
      <c r="H15" s="4" t="s">
        <v>4</v>
      </c>
      <c r="I15" s="73"/>
      <c r="J15" s="73"/>
      <c r="K15" s="73"/>
      <c r="L15" s="73"/>
      <c r="M15" s="73"/>
      <c r="N15" s="73"/>
    </row>
    <row r="16" spans="2:18" x14ac:dyDescent="0.25">
      <c r="B16" s="3" t="s">
        <v>1</v>
      </c>
      <c r="C16" s="6" t="s">
        <v>11</v>
      </c>
      <c r="D16" s="67"/>
      <c r="E16" s="67"/>
      <c r="F16" s="67"/>
      <c r="G16" s="67"/>
      <c r="H16" s="67"/>
      <c r="I16" s="9"/>
      <c r="J16" s="9"/>
      <c r="K16" s="9"/>
      <c r="L16" s="9"/>
      <c r="M16" s="9"/>
      <c r="N16" s="74"/>
    </row>
    <row r="17" spans="2:19" x14ac:dyDescent="0.25">
      <c r="B17" s="3" t="s">
        <v>2</v>
      </c>
      <c r="C17" s="6" t="s">
        <v>11</v>
      </c>
      <c r="D17" s="67"/>
      <c r="E17" s="67"/>
      <c r="F17" s="67"/>
      <c r="G17" s="67"/>
      <c r="H17" s="67"/>
      <c r="I17" s="9"/>
      <c r="J17" s="9"/>
      <c r="K17" s="9"/>
      <c r="L17" s="9"/>
      <c r="M17" s="9"/>
      <c r="N17" s="74"/>
    </row>
    <row r="18" spans="2:19" x14ac:dyDescent="0.25">
      <c r="B18" s="3" t="s">
        <v>0</v>
      </c>
      <c r="C18" s="6" t="s">
        <v>11</v>
      </c>
      <c r="D18" s="68">
        <f>'[1]6-Opex'!F44/1000</f>
        <v>256.26400000000001</v>
      </c>
      <c r="E18" s="68">
        <f>'[2]3. Opex'!H67/1000000</f>
        <v>274.74736320469242</v>
      </c>
      <c r="F18" s="68">
        <f>'[3]3. Opex'!H65/1000000</f>
        <v>288.75985798981088</v>
      </c>
      <c r="G18" s="68">
        <f>'[4]18. EBSS'!C12/1000</f>
        <v>271.58627373226898</v>
      </c>
      <c r="H18" s="71">
        <f>[8]Sheet1!B6/1000000</f>
        <v>318.87899883540496</v>
      </c>
      <c r="I18" s="75"/>
      <c r="J18" s="75"/>
      <c r="K18" s="75"/>
      <c r="L18" s="75"/>
      <c r="M18" s="75"/>
      <c r="N18" s="76"/>
    </row>
    <row r="20" spans="2:19" x14ac:dyDescent="0.25">
      <c r="B20" s="7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2:19" ht="15.75" x14ac:dyDescent="0.25">
      <c r="B21" s="12" t="s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2:19" x14ac:dyDescent="0.25">
      <c r="B22" s="7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2:19" x14ac:dyDescent="0.25">
      <c r="B23" s="57"/>
      <c r="C23" s="58"/>
      <c r="D23" s="58"/>
      <c r="E23" s="58"/>
      <c r="F23" s="58"/>
      <c r="G23" s="69"/>
      <c r="H23" s="9"/>
      <c r="I23" s="9"/>
      <c r="J23" s="9"/>
      <c r="K23" s="9"/>
      <c r="L23" s="9"/>
      <c r="M23" s="9"/>
      <c r="N23" s="19"/>
      <c r="O23" s="19"/>
      <c r="P23" s="19"/>
      <c r="Q23" s="19"/>
      <c r="R23" s="19"/>
      <c r="S23" s="19"/>
    </row>
    <row r="24" spans="2:19" x14ac:dyDescent="0.25">
      <c r="B24" s="17" t="s">
        <v>16</v>
      </c>
      <c r="C24" s="18">
        <v>7.3599999999999999E-2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2:19" x14ac:dyDescent="0.25">
      <c r="B25" s="20"/>
      <c r="C25" s="21"/>
      <c r="D25" s="19"/>
      <c r="E25" s="19"/>
      <c r="F25" s="19"/>
      <c r="G25" s="70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2:19" x14ac:dyDescent="0.25">
      <c r="B26" s="59" t="s">
        <v>17</v>
      </c>
      <c r="C26" s="22"/>
      <c r="D26" s="61" t="s">
        <v>18</v>
      </c>
      <c r="E26" s="61" t="s">
        <v>19</v>
      </c>
      <c r="F26" s="61" t="s">
        <v>20</v>
      </c>
      <c r="G26" s="61" t="s">
        <v>21</v>
      </c>
      <c r="H26" s="61" t="s">
        <v>4</v>
      </c>
      <c r="I26" s="61" t="s">
        <v>5</v>
      </c>
      <c r="J26" s="61" t="s">
        <v>6</v>
      </c>
      <c r="K26" s="61" t="s">
        <v>7</v>
      </c>
      <c r="L26" s="61" t="s">
        <v>8</v>
      </c>
      <c r="M26" s="61" t="s">
        <v>9</v>
      </c>
      <c r="N26" s="61" t="s">
        <v>22</v>
      </c>
      <c r="O26" s="61" t="s">
        <v>23</v>
      </c>
      <c r="P26" s="61" t="s">
        <v>24</v>
      </c>
      <c r="Q26" s="61" t="s">
        <v>25</v>
      </c>
      <c r="R26" s="61" t="s">
        <v>26</v>
      </c>
      <c r="S26" s="19"/>
    </row>
    <row r="27" spans="2:19" x14ac:dyDescent="0.25">
      <c r="B27" s="23" t="s">
        <v>27</v>
      </c>
      <c r="C27" s="40"/>
      <c r="D27" s="62">
        <f>[5]Input!G133</f>
        <v>305.93174216408198</v>
      </c>
      <c r="E27" s="63">
        <f>[5]Input!H133</f>
        <v>313.85056136394485</v>
      </c>
      <c r="F27" s="63">
        <f>[5]Input!I133</f>
        <v>327.45659194995176</v>
      </c>
      <c r="G27" s="63">
        <f>[5]Input!J133</f>
        <v>342.64637717232688</v>
      </c>
      <c r="H27" s="64">
        <f>[5]Input!K133</f>
        <v>347.14895101369018</v>
      </c>
      <c r="I27" s="25"/>
      <c r="J27" s="25"/>
      <c r="K27" s="25"/>
      <c r="L27" s="25"/>
      <c r="M27" s="26"/>
      <c r="N27" s="25"/>
      <c r="O27" s="25"/>
      <c r="P27" s="25"/>
      <c r="Q27" s="25"/>
      <c r="R27" s="26"/>
      <c r="S27" s="19"/>
    </row>
    <row r="28" spans="2:19" x14ac:dyDescent="0.25">
      <c r="B28" s="24" t="s">
        <v>28</v>
      </c>
      <c r="C28" s="40"/>
      <c r="D28" s="65">
        <f>'[6]2. EBSS'!C28/1000000</f>
        <v>241.73199313000001</v>
      </c>
      <c r="E28" s="66">
        <f>'[2]13. EBSS'!C26/1000000-[7]Outputs!C52/1000000</f>
        <v>258.62798933570758</v>
      </c>
      <c r="F28" s="66">
        <f>'[3]13. EBSS'!C26/1000000</f>
        <v>264.18187152702137</v>
      </c>
      <c r="G28" s="66">
        <f>'[4]18. EBSS'!C21/1000</f>
        <v>245.15705098829761</v>
      </c>
      <c r="H28" s="85">
        <f>H18-[7]Outputs!B41/1000000-[7]Outputs!F52/1000000</f>
        <v>291.01101237261543</v>
      </c>
      <c r="I28" s="28"/>
      <c r="J28" s="28"/>
      <c r="K28" s="28"/>
      <c r="L28" s="28"/>
      <c r="M28" s="28"/>
      <c r="N28" s="27"/>
      <c r="O28" s="28"/>
      <c r="P28" s="28"/>
      <c r="Q28" s="28"/>
      <c r="R28" s="29"/>
      <c r="S28" s="19"/>
    </row>
    <row r="29" spans="2:19" x14ac:dyDescent="0.25">
      <c r="B29" s="24" t="s">
        <v>29</v>
      </c>
      <c r="C29" s="40"/>
      <c r="D29" s="30">
        <f>D27-D28</f>
        <v>64.199749034081975</v>
      </c>
      <c r="E29" s="25">
        <f t="shared" ref="E29:R29" si="0">E27-E28</f>
        <v>55.222572028237266</v>
      </c>
      <c r="F29" s="25">
        <f t="shared" si="0"/>
        <v>63.274720422930386</v>
      </c>
      <c r="G29" s="25">
        <f t="shared" si="0"/>
        <v>97.489326184029267</v>
      </c>
      <c r="H29" s="26">
        <f t="shared" si="0"/>
        <v>56.137938641074754</v>
      </c>
      <c r="I29" s="25">
        <f t="shared" si="0"/>
        <v>0</v>
      </c>
      <c r="J29" s="25">
        <f t="shared" si="0"/>
        <v>0</v>
      </c>
      <c r="K29" s="25">
        <f t="shared" si="0"/>
        <v>0</v>
      </c>
      <c r="L29" s="25">
        <f t="shared" si="0"/>
        <v>0</v>
      </c>
      <c r="M29" s="26">
        <f t="shared" si="0"/>
        <v>0</v>
      </c>
      <c r="N29" s="30">
        <f t="shared" si="0"/>
        <v>0</v>
      </c>
      <c r="O29" s="25">
        <f t="shared" si="0"/>
        <v>0</v>
      </c>
      <c r="P29" s="25">
        <f t="shared" si="0"/>
        <v>0</v>
      </c>
      <c r="Q29" s="25">
        <f t="shared" si="0"/>
        <v>0</v>
      </c>
      <c r="R29" s="26">
        <f t="shared" si="0"/>
        <v>0</v>
      </c>
      <c r="S29" s="19"/>
    </row>
    <row r="30" spans="2:19" x14ac:dyDescent="0.25">
      <c r="B30" s="24" t="s">
        <v>30</v>
      </c>
      <c r="C30" s="44"/>
      <c r="D30" s="32">
        <f>D29</f>
        <v>64.199749034081975</v>
      </c>
      <c r="E30" s="33">
        <f>E29-D29</f>
        <v>-8.9771770058447089</v>
      </c>
      <c r="F30" s="33">
        <f>F29-E29</f>
        <v>8.0521483946931198</v>
      </c>
      <c r="G30" s="33">
        <f>G29-F29</f>
        <v>34.214605761098881</v>
      </c>
      <c r="H30" s="34">
        <v>0</v>
      </c>
      <c r="I30" s="35">
        <f>I29-H29+G29</f>
        <v>41.351387542954512</v>
      </c>
      <c r="J30" s="35">
        <f>J29-I29</f>
        <v>0</v>
      </c>
      <c r="K30" s="35">
        <f>K29-J29</f>
        <v>0</v>
      </c>
      <c r="L30" s="35">
        <f>L29-K29</f>
        <v>0</v>
      </c>
      <c r="M30" s="36">
        <v>0</v>
      </c>
      <c r="N30" s="33">
        <f>N29-M29+L29</f>
        <v>0</v>
      </c>
      <c r="O30" s="33">
        <f>O29-N29</f>
        <v>0</v>
      </c>
      <c r="P30" s="33">
        <f>P29-O29</f>
        <v>0</v>
      </c>
      <c r="Q30" s="33">
        <f>Q29-P29</f>
        <v>0</v>
      </c>
      <c r="R30" s="34">
        <v>0</v>
      </c>
      <c r="S30" s="19"/>
    </row>
    <row r="31" spans="2:19" x14ac:dyDescent="0.25">
      <c r="B31" s="37" t="s">
        <v>31</v>
      </c>
      <c r="C31" s="37"/>
      <c r="D31" s="23"/>
      <c r="E31" s="38"/>
      <c r="F31" s="38"/>
      <c r="G31" s="38"/>
      <c r="H31" s="38"/>
      <c r="I31" s="23"/>
      <c r="J31" s="38"/>
      <c r="K31" s="38"/>
      <c r="L31" s="38"/>
      <c r="M31" s="39"/>
      <c r="N31" s="38"/>
      <c r="O31" s="38"/>
      <c r="P31" s="38"/>
      <c r="Q31" s="38"/>
      <c r="R31" s="39"/>
      <c r="S31" s="19"/>
    </row>
    <row r="32" spans="2:19" x14ac:dyDescent="0.25">
      <c r="B32" s="40">
        <v>1</v>
      </c>
      <c r="C32" s="40"/>
      <c r="D32" s="24"/>
      <c r="E32" s="41">
        <f>$D30</f>
        <v>64.199749034081975</v>
      </c>
      <c r="F32" s="41">
        <f t="shared" ref="F32:I32" si="1">$D30</f>
        <v>64.199749034081975</v>
      </c>
      <c r="G32" s="41">
        <f t="shared" si="1"/>
        <v>64.199749034081975</v>
      </c>
      <c r="H32" s="41">
        <f t="shared" si="1"/>
        <v>64.199749034081975</v>
      </c>
      <c r="I32" s="42">
        <f t="shared" si="1"/>
        <v>64.199749034081975</v>
      </c>
      <c r="J32" s="41"/>
      <c r="K32" s="41"/>
      <c r="L32" s="41"/>
      <c r="M32" s="43"/>
      <c r="N32" s="41"/>
      <c r="O32" s="41"/>
      <c r="P32" s="41"/>
      <c r="Q32" s="41"/>
      <c r="R32" s="43"/>
      <c r="S32" s="19"/>
    </row>
    <row r="33" spans="2:19" x14ac:dyDescent="0.25">
      <c r="B33" s="40">
        <v>2</v>
      </c>
      <c r="C33" s="40"/>
      <c r="D33" s="24"/>
      <c r="E33" s="41"/>
      <c r="F33" s="41">
        <f>$E30</f>
        <v>-8.9771770058447089</v>
      </c>
      <c r="G33" s="41">
        <f>$E30</f>
        <v>-8.9771770058447089</v>
      </c>
      <c r="H33" s="41">
        <f>$E30</f>
        <v>-8.9771770058447089</v>
      </c>
      <c r="I33" s="42">
        <f>$E30</f>
        <v>-8.9771770058447089</v>
      </c>
      <c r="J33" s="41">
        <f>$E30</f>
        <v>-8.9771770058447089</v>
      </c>
      <c r="K33" s="41"/>
      <c r="L33" s="41"/>
      <c r="M33" s="43"/>
      <c r="N33" s="41"/>
      <c r="O33" s="41"/>
      <c r="P33" s="41"/>
      <c r="Q33" s="41"/>
      <c r="R33" s="43"/>
      <c r="S33" s="19"/>
    </row>
    <row r="34" spans="2:19" x14ac:dyDescent="0.25">
      <c r="B34" s="40">
        <v>3</v>
      </c>
      <c r="C34" s="40"/>
      <c r="D34" s="24"/>
      <c r="E34" s="41"/>
      <c r="F34" s="41"/>
      <c r="G34" s="41">
        <f>$F30</f>
        <v>8.0521483946931198</v>
      </c>
      <c r="H34" s="41">
        <f>$F30</f>
        <v>8.0521483946931198</v>
      </c>
      <c r="I34" s="42">
        <f>$F30</f>
        <v>8.0521483946931198</v>
      </c>
      <c r="J34" s="41">
        <f>$F30</f>
        <v>8.0521483946931198</v>
      </c>
      <c r="K34" s="41">
        <f>$F30</f>
        <v>8.0521483946931198</v>
      </c>
      <c r="L34" s="41"/>
      <c r="M34" s="43"/>
      <c r="N34" s="41"/>
      <c r="O34" s="41"/>
      <c r="P34" s="41"/>
      <c r="Q34" s="41"/>
      <c r="R34" s="43"/>
      <c r="S34" s="19"/>
    </row>
    <row r="35" spans="2:19" x14ac:dyDescent="0.25">
      <c r="B35" s="40">
        <v>4</v>
      </c>
      <c r="C35" s="40"/>
      <c r="D35" s="24"/>
      <c r="E35" s="41"/>
      <c r="F35" s="41"/>
      <c r="G35" s="41"/>
      <c r="H35" s="41">
        <f>$G30</f>
        <v>34.214605761098881</v>
      </c>
      <c r="I35" s="42">
        <f>$G30</f>
        <v>34.214605761098881</v>
      </c>
      <c r="J35" s="41">
        <f>$G30</f>
        <v>34.214605761098881</v>
      </c>
      <c r="K35" s="41">
        <f>$G30</f>
        <v>34.214605761098881</v>
      </c>
      <c r="L35" s="41">
        <f>$G30</f>
        <v>34.214605761098881</v>
      </c>
      <c r="M35" s="43"/>
      <c r="N35" s="41"/>
      <c r="O35" s="41"/>
      <c r="P35" s="41"/>
      <c r="Q35" s="41"/>
      <c r="R35" s="43"/>
      <c r="S35" s="19"/>
    </row>
    <row r="36" spans="2:19" x14ac:dyDescent="0.25">
      <c r="B36" s="44">
        <v>5</v>
      </c>
      <c r="C36" s="44"/>
      <c r="D36" s="31"/>
      <c r="E36" s="45"/>
      <c r="F36" s="45"/>
      <c r="G36" s="45"/>
      <c r="H36" s="45"/>
      <c r="I36" s="32">
        <f>$H30</f>
        <v>0</v>
      </c>
      <c r="J36" s="33">
        <f>$H30</f>
        <v>0</v>
      </c>
      <c r="K36" s="33">
        <f>$H30</f>
        <v>0</v>
      </c>
      <c r="L36" s="33">
        <f>$H30</f>
        <v>0</v>
      </c>
      <c r="M36" s="34">
        <f>$H30</f>
        <v>0</v>
      </c>
      <c r="N36" s="45"/>
      <c r="O36" s="45"/>
      <c r="P36" s="45"/>
      <c r="Q36" s="45"/>
      <c r="R36" s="46"/>
      <c r="S36" s="19"/>
    </row>
    <row r="37" spans="2:19" x14ac:dyDescent="0.25">
      <c r="B37" s="24">
        <v>6</v>
      </c>
      <c r="C37" s="37"/>
      <c r="D37" s="23"/>
      <c r="E37" s="47"/>
      <c r="F37" s="47"/>
      <c r="G37" s="47"/>
      <c r="H37" s="48"/>
      <c r="I37" s="49"/>
      <c r="J37" s="50">
        <f>$I30</f>
        <v>41.351387542954512</v>
      </c>
      <c r="K37" s="50">
        <f>$I30</f>
        <v>41.351387542954512</v>
      </c>
      <c r="L37" s="50">
        <f>$I30</f>
        <v>41.351387542954512</v>
      </c>
      <c r="M37" s="51">
        <f>$I30</f>
        <v>41.351387542954512</v>
      </c>
      <c r="N37" s="52">
        <f>$I30</f>
        <v>41.351387542954512</v>
      </c>
      <c r="O37" s="50"/>
      <c r="P37" s="50"/>
      <c r="Q37" s="50"/>
      <c r="R37" s="51"/>
      <c r="S37" s="19"/>
    </row>
    <row r="38" spans="2:19" x14ac:dyDescent="0.25">
      <c r="B38" s="24">
        <v>7</v>
      </c>
      <c r="C38" s="40"/>
      <c r="D38" s="24"/>
      <c r="E38" s="41"/>
      <c r="F38" s="41"/>
      <c r="G38" s="41"/>
      <c r="H38" s="43"/>
      <c r="I38" s="42"/>
      <c r="J38" s="35"/>
      <c r="K38" s="35">
        <f>$J30</f>
        <v>0</v>
      </c>
      <c r="L38" s="35">
        <f>$J30</f>
        <v>0</v>
      </c>
      <c r="M38" s="36">
        <f>$J30</f>
        <v>0</v>
      </c>
      <c r="N38" s="53">
        <f>$J30</f>
        <v>0</v>
      </c>
      <c r="O38" s="35">
        <f>$J30</f>
        <v>0</v>
      </c>
      <c r="P38" s="35"/>
      <c r="Q38" s="35"/>
      <c r="R38" s="36"/>
      <c r="S38" s="19"/>
    </row>
    <row r="39" spans="2:19" x14ac:dyDescent="0.25">
      <c r="B39" s="24">
        <v>8</v>
      </c>
      <c r="C39" s="40"/>
      <c r="D39" s="24"/>
      <c r="E39" s="41"/>
      <c r="F39" s="41"/>
      <c r="G39" s="41"/>
      <c r="H39" s="43"/>
      <c r="I39" s="42"/>
      <c r="J39" s="35"/>
      <c r="K39" s="35"/>
      <c r="L39" s="35">
        <f>$K30</f>
        <v>0</v>
      </c>
      <c r="M39" s="36">
        <f>$K30</f>
        <v>0</v>
      </c>
      <c r="N39" s="53">
        <f>$K30</f>
        <v>0</v>
      </c>
      <c r="O39" s="35">
        <f>$K30</f>
        <v>0</v>
      </c>
      <c r="P39" s="35">
        <f>$K30</f>
        <v>0</v>
      </c>
      <c r="Q39" s="35"/>
      <c r="R39" s="36"/>
      <c r="S39" s="19"/>
    </row>
    <row r="40" spans="2:19" x14ac:dyDescent="0.25">
      <c r="B40" s="24">
        <v>9</v>
      </c>
      <c r="C40" s="40"/>
      <c r="D40" s="24"/>
      <c r="E40" s="41"/>
      <c r="F40" s="41"/>
      <c r="G40" s="41"/>
      <c r="H40" s="43"/>
      <c r="I40" s="42"/>
      <c r="J40" s="35"/>
      <c r="K40" s="35"/>
      <c r="L40" s="35"/>
      <c r="M40" s="36">
        <f>$L30</f>
        <v>0</v>
      </c>
      <c r="N40" s="53">
        <f>$L30</f>
        <v>0</v>
      </c>
      <c r="O40" s="35">
        <f>$L30</f>
        <v>0</v>
      </c>
      <c r="P40" s="35">
        <f>$L30</f>
        <v>0</v>
      </c>
      <c r="Q40" s="35">
        <f>$L30</f>
        <v>0</v>
      </c>
      <c r="R40" s="36"/>
      <c r="S40" s="19"/>
    </row>
    <row r="41" spans="2:19" x14ac:dyDescent="0.25">
      <c r="B41" s="31">
        <v>10</v>
      </c>
      <c r="C41" s="44"/>
      <c r="D41" s="31"/>
      <c r="E41" s="45"/>
      <c r="F41" s="45"/>
      <c r="G41" s="45"/>
      <c r="H41" s="46"/>
      <c r="I41" s="54"/>
      <c r="J41" s="33"/>
      <c r="K41" s="33"/>
      <c r="L41" s="33"/>
      <c r="M41" s="34"/>
      <c r="N41" s="32">
        <f>$M30</f>
        <v>0</v>
      </c>
      <c r="O41" s="33">
        <f>$M30</f>
        <v>0</v>
      </c>
      <c r="P41" s="33">
        <f>$M30</f>
        <v>0</v>
      </c>
      <c r="Q41" s="33">
        <f>$M30</f>
        <v>0</v>
      </c>
      <c r="R41" s="34">
        <f>$M30</f>
        <v>0</v>
      </c>
      <c r="S41" s="19"/>
    </row>
    <row r="42" spans="2:19" x14ac:dyDescent="0.25">
      <c r="B42" s="24" t="s">
        <v>32</v>
      </c>
      <c r="C42" s="37"/>
      <c r="D42" s="52"/>
      <c r="E42" s="50"/>
      <c r="F42" s="50"/>
      <c r="G42" s="50"/>
      <c r="H42" s="51"/>
      <c r="I42" s="89">
        <f>SUM(I32:I36)</f>
        <v>97.489326184029267</v>
      </c>
      <c r="J42" s="90">
        <f>SUM(J32:J36)</f>
        <v>33.289577149947291</v>
      </c>
      <c r="K42" s="90">
        <f>SUM(K32:K36)</f>
        <v>42.266754155792</v>
      </c>
      <c r="L42" s="90">
        <f>SUM(L32:L36)</f>
        <v>34.214605761098881</v>
      </c>
      <c r="M42" s="91">
        <f>SUM(M32:M36)</f>
        <v>0</v>
      </c>
      <c r="N42" s="52">
        <f>SUM(N37:N41)</f>
        <v>41.351387542954512</v>
      </c>
      <c r="O42" s="50">
        <f>SUM(O37:O41)</f>
        <v>0</v>
      </c>
      <c r="P42" s="50">
        <f>SUM(P37:P41)</f>
        <v>0</v>
      </c>
      <c r="Q42" s="50">
        <f>SUM(Q37:Q41)</f>
        <v>0</v>
      </c>
      <c r="R42" s="51">
        <f>SUM(R37:R41)</f>
        <v>0</v>
      </c>
      <c r="S42" s="19"/>
    </row>
    <row r="43" spans="2:19" x14ac:dyDescent="0.25">
      <c r="B43" s="24" t="s">
        <v>33</v>
      </c>
      <c r="C43" s="40"/>
      <c r="D43" s="53">
        <f>D27</f>
        <v>305.93174216408198</v>
      </c>
      <c r="E43" s="35">
        <f>E27</f>
        <v>313.85056136394485</v>
      </c>
      <c r="F43" s="35">
        <f>F27</f>
        <v>327.45659194995176</v>
      </c>
      <c r="G43" s="35">
        <f>G27</f>
        <v>342.64637717232688</v>
      </c>
      <c r="H43" s="36">
        <f>H27</f>
        <v>347.14895101369018</v>
      </c>
      <c r="I43" s="30">
        <f t="shared" ref="I43:R43" si="2">I42+I27</f>
        <v>97.489326184029267</v>
      </c>
      <c r="J43" s="25">
        <f>J42+J27</f>
        <v>33.289577149947291</v>
      </c>
      <c r="K43" s="25">
        <f t="shared" si="2"/>
        <v>42.266754155792</v>
      </c>
      <c r="L43" s="25">
        <f t="shared" si="2"/>
        <v>34.214605761098881</v>
      </c>
      <c r="M43" s="26">
        <f t="shared" si="2"/>
        <v>0</v>
      </c>
      <c r="N43" s="53">
        <f t="shared" si="2"/>
        <v>41.351387542954512</v>
      </c>
      <c r="O43" s="35">
        <f t="shared" si="2"/>
        <v>0</v>
      </c>
      <c r="P43" s="35">
        <f t="shared" si="2"/>
        <v>0</v>
      </c>
      <c r="Q43" s="35">
        <f t="shared" si="2"/>
        <v>0</v>
      </c>
      <c r="R43" s="36">
        <f t="shared" si="2"/>
        <v>0</v>
      </c>
      <c r="S43" s="19"/>
    </row>
    <row r="44" spans="2:19" x14ac:dyDescent="0.25">
      <c r="B44" s="55" t="s">
        <v>34</v>
      </c>
      <c r="C44" s="40"/>
      <c r="D44" s="53">
        <v>1</v>
      </c>
      <c r="E44" s="35">
        <f>D44/(1+C24)</f>
        <v>0.93144560357675121</v>
      </c>
      <c r="F44" s="35">
        <f>E44/(1+C24)</f>
        <v>0.86759091242245834</v>
      </c>
      <c r="G44" s="35">
        <f>F44/(1+C24)</f>
        <v>0.80811374107904099</v>
      </c>
      <c r="H44" s="36">
        <f>G44/(1+C24)</f>
        <v>0.75271399131803374</v>
      </c>
      <c r="I44" s="30">
        <f>H44/(1+C24)</f>
        <v>0.70111213796389138</v>
      </c>
      <c r="J44" s="25">
        <f>I44/(1+C24)</f>
        <v>0.65304781852076332</v>
      </c>
      <c r="K44" s="25">
        <f>J44/(1+C24)</f>
        <v>0.60827851948655309</v>
      </c>
      <c r="L44" s="25">
        <f>K44/(1+C24)</f>
        <v>0.56657835272592505</v>
      </c>
      <c r="M44" s="26">
        <f>L44/(1+C24)</f>
        <v>0.52773691572832071</v>
      </c>
      <c r="N44" s="53">
        <f>M44/(1+C24)</f>
        <v>0.4915582300002988</v>
      </c>
      <c r="O44" s="35">
        <f>N44/(1+C24)</f>
        <v>0.45785975223574782</v>
      </c>
      <c r="P44" s="35">
        <f>O44/(1+C24)</f>
        <v>0.42647145327472791</v>
      </c>
      <c r="Q44" s="35">
        <f>P44/(1+C24)</f>
        <v>0.39723496020373317</v>
      </c>
      <c r="R44" s="36">
        <f>Q44/(1+C24)</f>
        <v>0.37000275726875298</v>
      </c>
      <c r="S44" s="19"/>
    </row>
    <row r="45" spans="2:19" x14ac:dyDescent="0.25">
      <c r="B45" s="55" t="s">
        <v>35</v>
      </c>
      <c r="C45" s="40"/>
      <c r="D45" s="53">
        <f t="shared" ref="D45:R45" si="3">D44*D29</f>
        <v>64.199749034081975</v>
      </c>
      <c r="E45" s="35">
        <f t="shared" si="3"/>
        <v>51.436821933902081</v>
      </c>
      <c r="F45" s="35">
        <f t="shared" si="3"/>
        <v>54.896572425006134</v>
      </c>
      <c r="G45" s="35">
        <f t="shared" si="3"/>
        <v>78.782464097850792</v>
      </c>
      <c r="H45" s="36">
        <f t="shared" si="3"/>
        <v>42.255811858890254</v>
      </c>
      <c r="I45" s="30">
        <f>I44*I29</f>
        <v>0</v>
      </c>
      <c r="J45" s="25">
        <f t="shared" si="3"/>
        <v>0</v>
      </c>
      <c r="K45" s="25">
        <f t="shared" si="3"/>
        <v>0</v>
      </c>
      <c r="L45" s="25">
        <f t="shared" si="3"/>
        <v>0</v>
      </c>
      <c r="M45" s="26">
        <f t="shared" si="3"/>
        <v>0</v>
      </c>
      <c r="N45" s="53">
        <f t="shared" si="3"/>
        <v>0</v>
      </c>
      <c r="O45" s="35">
        <f t="shared" si="3"/>
        <v>0</v>
      </c>
      <c r="P45" s="35">
        <f t="shared" si="3"/>
        <v>0</v>
      </c>
      <c r="Q45" s="35">
        <f t="shared" si="3"/>
        <v>0</v>
      </c>
      <c r="R45" s="36">
        <f t="shared" si="3"/>
        <v>0</v>
      </c>
      <c r="S45" s="19"/>
    </row>
    <row r="46" spans="2:19" x14ac:dyDescent="0.25">
      <c r="B46" s="55" t="s">
        <v>36</v>
      </c>
      <c r="C46" s="40"/>
      <c r="D46" s="53">
        <f>D45</f>
        <v>64.199749034081975</v>
      </c>
      <c r="E46" s="35">
        <f>D46+E45</f>
        <v>115.63657096798406</v>
      </c>
      <c r="F46" s="35">
        <f t="shared" ref="F46:Q46" si="4">E46+F45</f>
        <v>170.53314339299018</v>
      </c>
      <c r="G46" s="35">
        <f t="shared" si="4"/>
        <v>249.31560749084099</v>
      </c>
      <c r="H46" s="36">
        <f t="shared" si="4"/>
        <v>291.57141934973123</v>
      </c>
      <c r="I46" s="30">
        <f t="shared" si="4"/>
        <v>291.57141934973123</v>
      </c>
      <c r="J46" s="25">
        <f t="shared" si="4"/>
        <v>291.57141934973123</v>
      </c>
      <c r="K46" s="25">
        <f t="shared" si="4"/>
        <v>291.57141934973123</v>
      </c>
      <c r="L46" s="25">
        <f t="shared" si="4"/>
        <v>291.57141934973123</v>
      </c>
      <c r="M46" s="26">
        <f t="shared" si="4"/>
        <v>291.57141934973123</v>
      </c>
      <c r="N46" s="53">
        <f t="shared" si="4"/>
        <v>291.57141934973123</v>
      </c>
      <c r="O46" s="35">
        <f t="shared" si="4"/>
        <v>291.57141934973123</v>
      </c>
      <c r="P46" s="35">
        <f t="shared" si="4"/>
        <v>291.57141934973123</v>
      </c>
      <c r="Q46" s="35">
        <f t="shared" si="4"/>
        <v>291.57141934973123</v>
      </c>
      <c r="R46" s="36">
        <f>Q46+R45</f>
        <v>291.57141934973123</v>
      </c>
      <c r="S46" s="19"/>
    </row>
    <row r="47" spans="2:19" x14ac:dyDescent="0.25">
      <c r="B47" s="55" t="s">
        <v>37</v>
      </c>
      <c r="C47" s="40"/>
      <c r="D47" s="53">
        <f t="shared" ref="D47:R47" si="5">D44*D42</f>
        <v>0</v>
      </c>
      <c r="E47" s="35">
        <f t="shared" si="5"/>
        <v>0</v>
      </c>
      <c r="F47" s="35">
        <f t="shared" si="5"/>
        <v>0</v>
      </c>
      <c r="G47" s="35">
        <f t="shared" si="5"/>
        <v>0</v>
      </c>
      <c r="H47" s="36">
        <f t="shared" si="5"/>
        <v>0</v>
      </c>
      <c r="I47" s="30">
        <f t="shared" si="5"/>
        <v>68.350949909543942</v>
      </c>
      <c r="J47" s="25">
        <f t="shared" si="5"/>
        <v>21.73968573725173</v>
      </c>
      <c r="K47" s="25">
        <f t="shared" si="5"/>
        <v>25.709958641387274</v>
      </c>
      <c r="L47" s="25">
        <f t="shared" si="5"/>
        <v>19.385254971290347</v>
      </c>
      <c r="M47" s="26">
        <f t="shared" si="5"/>
        <v>0</v>
      </c>
      <c r="N47" s="53">
        <f t="shared" si="5"/>
        <v>20.326614868671125</v>
      </c>
      <c r="O47" s="35">
        <f t="shared" si="5"/>
        <v>0</v>
      </c>
      <c r="P47" s="35">
        <f t="shared" si="5"/>
        <v>0</v>
      </c>
      <c r="Q47" s="35">
        <f t="shared" si="5"/>
        <v>0</v>
      </c>
      <c r="R47" s="36">
        <f t="shared" si="5"/>
        <v>0</v>
      </c>
      <c r="S47" s="19"/>
    </row>
    <row r="48" spans="2:19" x14ac:dyDescent="0.25">
      <c r="B48" s="55" t="s">
        <v>38</v>
      </c>
      <c r="C48" s="40"/>
      <c r="D48" s="53">
        <f>D47</f>
        <v>0</v>
      </c>
      <c r="E48" s="35">
        <f>E47+D48</f>
        <v>0</v>
      </c>
      <c r="F48" s="35">
        <f t="shared" ref="F48:R48" si="6">F47+E48</f>
        <v>0</v>
      </c>
      <c r="G48" s="35">
        <f t="shared" si="6"/>
        <v>0</v>
      </c>
      <c r="H48" s="36">
        <f t="shared" si="6"/>
        <v>0</v>
      </c>
      <c r="I48" s="30">
        <f t="shared" si="6"/>
        <v>68.350949909543942</v>
      </c>
      <c r="J48" s="25">
        <f t="shared" si="6"/>
        <v>90.090635646795675</v>
      </c>
      <c r="K48" s="25">
        <f t="shared" si="6"/>
        <v>115.80059428818295</v>
      </c>
      <c r="L48" s="25">
        <f t="shared" si="6"/>
        <v>135.18584925947329</v>
      </c>
      <c r="M48" s="26">
        <f t="shared" si="6"/>
        <v>135.18584925947329</v>
      </c>
      <c r="N48" s="53">
        <f t="shared" si="6"/>
        <v>155.51246412814442</v>
      </c>
      <c r="O48" s="35">
        <f t="shared" si="6"/>
        <v>155.51246412814442</v>
      </c>
      <c r="P48" s="35">
        <f t="shared" si="6"/>
        <v>155.51246412814442</v>
      </c>
      <c r="Q48" s="35">
        <f t="shared" si="6"/>
        <v>155.51246412814442</v>
      </c>
      <c r="R48" s="36">
        <f t="shared" si="6"/>
        <v>155.51246412814442</v>
      </c>
      <c r="S48" s="19"/>
    </row>
    <row r="49" spans="2:19" x14ac:dyDescent="0.25">
      <c r="B49" s="24" t="s">
        <v>39</v>
      </c>
      <c r="C49" s="40"/>
      <c r="D49" s="53">
        <f>D47+D45</f>
        <v>64.199749034081975</v>
      </c>
      <c r="E49" s="35">
        <f t="shared" ref="E49:R49" si="7">E47+E45</f>
        <v>51.436821933902081</v>
      </c>
      <c r="F49" s="35">
        <f t="shared" si="7"/>
        <v>54.896572425006134</v>
      </c>
      <c r="G49" s="35">
        <f t="shared" si="7"/>
        <v>78.782464097850792</v>
      </c>
      <c r="H49" s="36">
        <f t="shared" si="7"/>
        <v>42.255811858890254</v>
      </c>
      <c r="I49" s="30">
        <f>I47+I45</f>
        <v>68.350949909543942</v>
      </c>
      <c r="J49" s="25">
        <f t="shared" si="7"/>
        <v>21.73968573725173</v>
      </c>
      <c r="K49" s="25">
        <f>K47+K45</f>
        <v>25.709958641387274</v>
      </c>
      <c r="L49" s="25">
        <f t="shared" si="7"/>
        <v>19.385254971290347</v>
      </c>
      <c r="M49" s="26">
        <f t="shared" si="7"/>
        <v>0</v>
      </c>
      <c r="N49" s="53">
        <f t="shared" si="7"/>
        <v>20.326614868671125</v>
      </c>
      <c r="O49" s="35">
        <f t="shared" si="7"/>
        <v>0</v>
      </c>
      <c r="P49" s="35">
        <f t="shared" si="7"/>
        <v>0</v>
      </c>
      <c r="Q49" s="35">
        <f t="shared" si="7"/>
        <v>0</v>
      </c>
      <c r="R49" s="36">
        <f t="shared" si="7"/>
        <v>0</v>
      </c>
      <c r="S49" s="19"/>
    </row>
    <row r="50" spans="2:19" x14ac:dyDescent="0.25">
      <c r="B50" s="56" t="s">
        <v>40</v>
      </c>
      <c r="C50" s="44"/>
      <c r="D50" s="32">
        <f>D49</f>
        <v>64.199749034081975</v>
      </c>
      <c r="E50" s="33">
        <f t="shared" ref="E50:R50" si="8">D50+E49</f>
        <v>115.63657096798406</v>
      </c>
      <c r="F50" s="33">
        <f t="shared" si="8"/>
        <v>170.53314339299018</v>
      </c>
      <c r="G50" s="33">
        <f t="shared" si="8"/>
        <v>249.31560749084099</v>
      </c>
      <c r="H50" s="86">
        <f>G50+H49</f>
        <v>291.57141934973123</v>
      </c>
      <c r="I50" s="87">
        <f>H50+I49</f>
        <v>359.92236925927517</v>
      </c>
      <c r="J50" s="88">
        <f t="shared" si="8"/>
        <v>381.66205499652688</v>
      </c>
      <c r="K50" s="88">
        <f>J50+K49</f>
        <v>407.37201363791416</v>
      </c>
      <c r="L50" s="88">
        <f t="shared" si="8"/>
        <v>426.75726860920452</v>
      </c>
      <c r="M50" s="86">
        <f>L50+M49</f>
        <v>426.75726860920452</v>
      </c>
      <c r="N50" s="32">
        <f t="shared" si="8"/>
        <v>447.08388347787564</v>
      </c>
      <c r="O50" s="33">
        <f t="shared" si="8"/>
        <v>447.08388347787564</v>
      </c>
      <c r="P50" s="33">
        <f t="shared" si="8"/>
        <v>447.08388347787564</v>
      </c>
      <c r="Q50" s="33">
        <f t="shared" si="8"/>
        <v>447.08388347787564</v>
      </c>
      <c r="R50" s="34">
        <f t="shared" si="8"/>
        <v>447.08388347787564</v>
      </c>
      <c r="S50" s="19"/>
    </row>
    <row r="51" spans="2:19" x14ac:dyDescent="0.25">
      <c r="B51" s="57"/>
      <c r="C51" s="58"/>
      <c r="D51" s="58"/>
      <c r="E51" s="58"/>
      <c r="F51" s="58"/>
      <c r="G51" s="58"/>
      <c r="H51" s="9"/>
      <c r="I51" s="9"/>
      <c r="J51" s="9"/>
      <c r="K51" s="9"/>
      <c r="L51" s="9"/>
      <c r="M51" s="9"/>
      <c r="N51" s="19"/>
      <c r="O51" s="19"/>
      <c r="P51" s="19"/>
      <c r="Q51" s="19"/>
      <c r="R51" s="19"/>
      <c r="S51" s="19"/>
    </row>
    <row r="53" spans="2:19" x14ac:dyDescent="0.25">
      <c r="B53" s="11" t="s">
        <v>13</v>
      </c>
      <c r="C53" s="8"/>
      <c r="D53" s="8"/>
      <c r="E53" s="8"/>
      <c r="F53" s="8"/>
      <c r="G53" s="8"/>
      <c r="H53" s="9"/>
      <c r="I53" s="9"/>
      <c r="J53" s="9"/>
      <c r="K53" s="9"/>
      <c r="L53" s="9"/>
      <c r="M53" s="9"/>
    </row>
    <row r="54" spans="2:19" x14ac:dyDescent="0.25">
      <c r="B54" s="3"/>
      <c r="C54" s="6"/>
      <c r="D54" s="60" t="s">
        <v>18</v>
      </c>
      <c r="E54" s="60" t="s">
        <v>19</v>
      </c>
      <c r="F54" s="60" t="s">
        <v>20</v>
      </c>
      <c r="G54" s="60" t="s">
        <v>21</v>
      </c>
      <c r="H54" s="4" t="s">
        <v>4</v>
      </c>
      <c r="I54" s="4" t="s">
        <v>5</v>
      </c>
      <c r="J54" s="4" t="s">
        <v>6</v>
      </c>
      <c r="K54" s="4" t="s">
        <v>7</v>
      </c>
      <c r="L54" s="4" t="s">
        <v>8</v>
      </c>
      <c r="M54" s="4" t="s">
        <v>9</v>
      </c>
      <c r="N54" s="77" t="s">
        <v>0</v>
      </c>
    </row>
    <row r="55" spans="2:19" x14ac:dyDescent="0.25">
      <c r="B55" s="3" t="s">
        <v>46</v>
      </c>
      <c r="C55" s="6" t="s">
        <v>11</v>
      </c>
      <c r="D55" s="78"/>
      <c r="E55" s="78"/>
      <c r="F55" s="78"/>
      <c r="G55" s="78"/>
      <c r="H55" s="79"/>
      <c r="I55" s="80">
        <f>I42</f>
        <v>97.489326184029267</v>
      </c>
      <c r="J55" s="80">
        <f t="shared" ref="J55:K55" si="9">J42</f>
        <v>33.289577149947291</v>
      </c>
      <c r="K55" s="80">
        <f t="shared" si="9"/>
        <v>42.266754155792</v>
      </c>
      <c r="L55" s="80">
        <f>L42</f>
        <v>34.214605761098881</v>
      </c>
      <c r="M55" s="80">
        <f>M42</f>
        <v>0</v>
      </c>
      <c r="N55" s="81">
        <f>SUM(I55:M55)</f>
        <v>207.26026325086744</v>
      </c>
    </row>
    <row r="56" spans="2:19" x14ac:dyDescent="0.25">
      <c r="B56" s="7"/>
      <c r="C56" s="8"/>
      <c r="D56" s="8"/>
      <c r="E56" s="8"/>
      <c r="F56" s="8"/>
      <c r="G56" s="8"/>
      <c r="H56" s="9"/>
      <c r="I56" s="9"/>
      <c r="J56" s="9"/>
      <c r="K56" s="9"/>
      <c r="L56" s="9"/>
      <c r="M56" s="9"/>
    </row>
    <row r="57" spans="2:19" x14ac:dyDescent="0.25">
      <c r="B57" s="7"/>
      <c r="C57" s="8"/>
      <c r="D57" s="8"/>
      <c r="E57" s="8"/>
      <c r="F57" s="8"/>
      <c r="G57" s="8"/>
      <c r="H57" s="9"/>
      <c r="I57" s="9"/>
      <c r="J57" s="9"/>
      <c r="K57" s="9"/>
      <c r="L57" s="9"/>
      <c r="M57" s="9"/>
    </row>
    <row r="58" spans="2:19" x14ac:dyDescent="0.25">
      <c r="B58" s="11" t="s">
        <v>48</v>
      </c>
      <c r="C58" s="8"/>
      <c r="D58" s="8"/>
      <c r="E58" s="8"/>
      <c r="F58" s="8"/>
      <c r="G58" s="8"/>
      <c r="H58" s="9"/>
      <c r="I58" s="9"/>
      <c r="J58" s="9"/>
      <c r="K58" s="9"/>
      <c r="L58" s="9"/>
      <c r="M58" s="9"/>
    </row>
    <row r="59" spans="2:19" x14ac:dyDescent="0.25">
      <c r="B59" s="3"/>
      <c r="C59" s="6"/>
      <c r="D59" s="60" t="s">
        <v>18</v>
      </c>
      <c r="E59" s="60" t="s">
        <v>19</v>
      </c>
      <c r="F59" s="60" t="s">
        <v>20</v>
      </c>
      <c r="G59" s="60" t="s">
        <v>21</v>
      </c>
      <c r="H59" s="4" t="s">
        <v>4</v>
      </c>
      <c r="I59" s="4" t="s">
        <v>5</v>
      </c>
      <c r="J59" s="4" t="s">
        <v>6</v>
      </c>
      <c r="K59" s="4" t="s">
        <v>7</v>
      </c>
      <c r="L59" s="4" t="s">
        <v>8</v>
      </c>
      <c r="M59" s="4" t="s">
        <v>9</v>
      </c>
      <c r="N59" s="73"/>
    </row>
    <row r="60" spans="2:19" x14ac:dyDescent="0.25">
      <c r="B60" s="3" t="s">
        <v>49</v>
      </c>
      <c r="C60" s="6"/>
      <c r="D60" s="78"/>
      <c r="E60" s="78"/>
      <c r="F60" s="78"/>
      <c r="G60" s="78"/>
      <c r="H60" s="79"/>
      <c r="I60" s="82">
        <v>2.5000000000000001E-2</v>
      </c>
      <c r="J60" s="82">
        <v>2.5000000000000001E-2</v>
      </c>
      <c r="K60" s="82">
        <v>2.5000000000000001E-2</v>
      </c>
      <c r="L60" s="82">
        <v>2.5000000000000001E-2</v>
      </c>
      <c r="M60" s="82">
        <v>2.5000000000000001E-2</v>
      </c>
      <c r="N60" s="83"/>
    </row>
    <row r="61" spans="2:19" x14ac:dyDescent="0.25">
      <c r="B61" s="3" t="s">
        <v>48</v>
      </c>
      <c r="C61" s="6"/>
      <c r="D61" s="78"/>
      <c r="E61" s="78"/>
      <c r="F61" s="78"/>
      <c r="G61" s="78"/>
      <c r="H61" s="84">
        <v>1</v>
      </c>
      <c r="I61" s="84">
        <f>H61*(1+I60)</f>
        <v>1.0249999999999999</v>
      </c>
      <c r="J61" s="84">
        <f t="shared" ref="J61:M61" si="10">I61*(1+J60)</f>
        <v>1.0506249999999999</v>
      </c>
      <c r="K61" s="84">
        <f t="shared" si="10"/>
        <v>1.0768906249999999</v>
      </c>
      <c r="L61" s="84">
        <f t="shared" si="10"/>
        <v>1.1038128906249998</v>
      </c>
      <c r="M61" s="84">
        <f t="shared" si="10"/>
        <v>1.1314082128906247</v>
      </c>
      <c r="N61" s="7"/>
    </row>
    <row r="62" spans="2:19" x14ac:dyDescent="0.25">
      <c r="B62" s="7"/>
      <c r="C62" s="8"/>
      <c r="D62" s="8"/>
      <c r="E62" s="8"/>
      <c r="F62" s="8"/>
      <c r="G62" s="8"/>
      <c r="H62" s="9"/>
      <c r="I62" s="9"/>
      <c r="J62" s="9"/>
      <c r="K62" s="9"/>
      <c r="L62" s="9"/>
      <c r="M62" s="9"/>
    </row>
    <row r="63" spans="2:19" x14ac:dyDescent="0.25">
      <c r="B63" s="7"/>
      <c r="C63" s="8"/>
      <c r="D63" s="8"/>
      <c r="E63" s="8"/>
      <c r="F63" s="8"/>
      <c r="G63" s="8"/>
      <c r="H63" s="9"/>
      <c r="I63" s="9"/>
      <c r="J63" s="9"/>
      <c r="K63" s="9"/>
      <c r="L63" s="9"/>
      <c r="M63" s="9"/>
    </row>
    <row r="64" spans="2:19" x14ac:dyDescent="0.25">
      <c r="B64" s="11" t="s">
        <v>47</v>
      </c>
      <c r="C64" s="8"/>
      <c r="D64" s="8"/>
      <c r="E64" s="8"/>
      <c r="F64" s="8"/>
      <c r="G64" s="8"/>
      <c r="H64" s="9"/>
      <c r="I64" s="9"/>
      <c r="J64" s="9"/>
      <c r="K64" s="9"/>
      <c r="L64" s="9"/>
      <c r="M64" s="9"/>
    </row>
    <row r="65" spans="2:14" x14ac:dyDescent="0.25">
      <c r="B65" s="3"/>
      <c r="C65" s="6"/>
      <c r="D65" s="60" t="s">
        <v>18</v>
      </c>
      <c r="E65" s="60" t="s">
        <v>19</v>
      </c>
      <c r="F65" s="60" t="s">
        <v>20</v>
      </c>
      <c r="G65" s="60" t="s">
        <v>21</v>
      </c>
      <c r="H65" s="4" t="s">
        <v>4</v>
      </c>
      <c r="I65" s="4" t="s">
        <v>5</v>
      </c>
      <c r="J65" s="4" t="s">
        <v>6</v>
      </c>
      <c r="K65" s="4" t="s">
        <v>7</v>
      </c>
      <c r="L65" s="4" t="s">
        <v>8</v>
      </c>
      <c r="M65" s="4" t="s">
        <v>9</v>
      </c>
      <c r="N65" s="77" t="s">
        <v>0</v>
      </c>
    </row>
    <row r="66" spans="2:14" x14ac:dyDescent="0.25">
      <c r="B66" s="3" t="s">
        <v>46</v>
      </c>
      <c r="C66" s="6" t="s">
        <v>11</v>
      </c>
      <c r="D66" s="78"/>
      <c r="E66" s="78"/>
      <c r="F66" s="78"/>
      <c r="G66" s="78"/>
      <c r="H66" s="79"/>
      <c r="I66" s="80">
        <f>I55/I61</f>
        <v>95.111537740516368</v>
      </c>
      <c r="J66" s="80">
        <f t="shared" ref="J66:M66" si="11">J55/J61</f>
        <v>31.685498774488799</v>
      </c>
      <c r="K66" s="80">
        <f t="shared" si="11"/>
        <v>39.248883010558295</v>
      </c>
      <c r="L66" s="80">
        <f>L55/L61</f>
        <v>30.996744150836943</v>
      </c>
      <c r="M66" s="80">
        <f t="shared" si="11"/>
        <v>0</v>
      </c>
      <c r="N66" s="81">
        <f>SUM(I66:M66)</f>
        <v>197.04266367640042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Chart1</vt:lpstr>
      <vt:lpstr>Chart4</vt:lpstr>
      <vt:lpstr>Chart2</vt:lpstr>
      <vt:lpstr>Chart3</vt:lpstr>
    </vt:vector>
  </TitlesOfParts>
  <Company>Endeavour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bubbd</dc:creator>
  <cp:lastModifiedBy>bubbd</cp:lastModifiedBy>
  <cp:lastPrinted>2013-11-13T07:03:44Z</cp:lastPrinted>
  <dcterms:created xsi:type="dcterms:W3CDTF">2013-07-18T07:51:14Z</dcterms:created>
  <dcterms:modified xsi:type="dcterms:W3CDTF">2014-01-15T22:44:36Z</dcterms:modified>
</cp:coreProperties>
</file>