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5" yWindow="-15" windowWidth="14430" windowHeight="11760" activeTab="3"/>
  </bookViews>
  <sheets>
    <sheet name="Cover" sheetId="3" r:id="rId1"/>
    <sheet name="Energex" sheetId="1" r:id="rId2"/>
    <sheet name="Ergon" sheetId="2" r:id="rId3"/>
    <sheet name="Total ACS Revenue" sheetId="4" r:id="rId4"/>
  </sheets>
  <calcPr calcId="145621"/>
</workbook>
</file>

<file path=xl/calcChain.xml><?xml version="1.0" encoding="utf-8"?>
<calcChain xmlns="http://schemas.openxmlformats.org/spreadsheetml/2006/main">
  <c r="D10" i="4" l="1"/>
  <c r="E10" i="4"/>
  <c r="D46" i="1" l="1"/>
  <c r="D32" i="1"/>
  <c r="D23" i="1"/>
  <c r="D14" i="1" l="1"/>
  <c r="D35" i="1" s="1"/>
  <c r="F35" i="1"/>
  <c r="G35" i="1"/>
  <c r="H35" i="1"/>
  <c r="I35" i="1"/>
  <c r="J35" i="1"/>
  <c r="K35" i="1"/>
  <c r="L35" i="1"/>
  <c r="M35" i="1"/>
  <c r="E35" i="1"/>
  <c r="F72" i="2"/>
  <c r="G72" i="2"/>
  <c r="H72" i="2"/>
  <c r="I72" i="2"/>
  <c r="J72" i="2"/>
  <c r="K72" i="2"/>
  <c r="L72" i="2"/>
  <c r="M72" i="2"/>
  <c r="E72" i="2"/>
  <c r="F83" i="2"/>
  <c r="G83" i="2"/>
  <c r="H83" i="2"/>
  <c r="I83" i="2"/>
  <c r="J83" i="2"/>
  <c r="K83" i="2"/>
  <c r="L83" i="2"/>
  <c r="M83" i="2"/>
  <c r="E83" i="2"/>
  <c r="G21" i="2"/>
  <c r="H21" i="2"/>
  <c r="I21" i="2"/>
  <c r="J21" i="2"/>
  <c r="K21" i="2"/>
  <c r="L21" i="2"/>
  <c r="M21" i="2"/>
  <c r="F46" i="1"/>
  <c r="G46" i="1"/>
  <c r="H46" i="1"/>
  <c r="I46" i="1"/>
  <c r="J46" i="1"/>
  <c r="K46" i="1"/>
  <c r="L46" i="1"/>
  <c r="M46" i="1"/>
  <c r="E46" i="1"/>
  <c r="M70" i="2" l="1"/>
  <c r="L70" i="2"/>
  <c r="K70" i="2"/>
  <c r="J70" i="2"/>
  <c r="I70" i="2"/>
  <c r="H70" i="2"/>
  <c r="G70" i="2"/>
  <c r="F70" i="2"/>
  <c r="E70" i="2"/>
  <c r="M63" i="2"/>
  <c r="L63" i="2"/>
  <c r="K63" i="2"/>
  <c r="J63" i="2"/>
  <c r="I63" i="2"/>
  <c r="H63" i="2"/>
  <c r="G63" i="2"/>
  <c r="F63" i="2"/>
  <c r="E63" i="2"/>
  <c r="M48" i="2"/>
  <c r="L48" i="2"/>
  <c r="K48" i="2"/>
  <c r="J48" i="2"/>
  <c r="I48" i="2"/>
  <c r="H48" i="2"/>
  <c r="G48" i="2"/>
  <c r="F48" i="2"/>
  <c r="E48" i="2"/>
  <c r="M44" i="2"/>
  <c r="L44" i="2"/>
  <c r="K44" i="2"/>
  <c r="J44" i="2"/>
  <c r="I44" i="2"/>
  <c r="H44" i="2"/>
  <c r="G44" i="2"/>
  <c r="F44" i="2"/>
  <c r="E44" i="2"/>
  <c r="E19" i="2"/>
  <c r="F14" i="2"/>
  <c r="F21" i="2" s="1"/>
  <c r="E14" i="2"/>
  <c r="E21" i="2" l="1"/>
  <c r="F32" i="1" l="1"/>
  <c r="E32" i="1"/>
  <c r="G30" i="1"/>
  <c r="M23" i="1"/>
  <c r="L23" i="1"/>
  <c r="K23" i="1"/>
  <c r="J23" i="1"/>
  <c r="I23" i="1"/>
  <c r="H23" i="1"/>
  <c r="G23" i="1"/>
  <c r="F23" i="1"/>
  <c r="E23" i="1"/>
  <c r="M14" i="1"/>
  <c r="L14" i="1"/>
  <c r="K14" i="1"/>
  <c r="J14" i="1"/>
  <c r="I14" i="1"/>
  <c r="H14" i="1"/>
  <c r="G14" i="1"/>
  <c r="F14" i="1"/>
  <c r="E14" i="1"/>
  <c r="G32" i="1" l="1"/>
  <c r="H30" i="1"/>
  <c r="H32" i="1" l="1"/>
  <c r="I30" i="1"/>
  <c r="J30" i="1" l="1"/>
  <c r="I32" i="1"/>
  <c r="K30" i="1" l="1"/>
  <c r="J32" i="1"/>
  <c r="L30" i="1" l="1"/>
  <c r="K32" i="1"/>
  <c r="M30" i="1" l="1"/>
  <c r="M32" i="1" s="1"/>
  <c r="L32" i="1"/>
  <c r="E25" i="4" l="1"/>
  <c r="D25" i="4"/>
</calcChain>
</file>

<file path=xl/sharedStrings.xml><?xml version="1.0" encoding="utf-8"?>
<sst xmlns="http://schemas.openxmlformats.org/spreadsheetml/2006/main" count="272" uniqueCount="104">
  <si>
    <t>ENERGEX</t>
  </si>
  <si>
    <t>Revenue</t>
  </si>
  <si>
    <t>Ancillary Services</t>
  </si>
  <si>
    <t>Connection Services</t>
  </si>
  <si>
    <t>Street Lighting</t>
  </si>
  <si>
    <t>Type 6 Metering</t>
  </si>
  <si>
    <t>Uneconomical Services - Schedule 8</t>
  </si>
  <si>
    <t>XP032 - Recov Wk Exceptional Events</t>
  </si>
  <si>
    <t>XP045 - Make Ready Work</t>
  </si>
  <si>
    <t>XP051 - Rearrangement of Network Assets</t>
  </si>
  <si>
    <t>XP054 - Unmetered services</t>
  </si>
  <si>
    <t>XP061 - Other Recoverable Works</t>
  </si>
  <si>
    <t>XP100 - Parallel Generator Assessment</t>
  </si>
  <si>
    <t>Total - Ancillary Services</t>
  </si>
  <si>
    <t>XP006 - Real Estate Dvlpment inc Des Spec &amp; Audit</t>
  </si>
  <si>
    <t>XP011 - Working Close</t>
  </si>
  <si>
    <t>XP088 - Connection Services - LCC</t>
  </si>
  <si>
    <t>XP089 - Connection Services - SCC</t>
  </si>
  <si>
    <t>XP090 - Temporary Connections</t>
  </si>
  <si>
    <t>XP099 - Customer Appointment or Consultation</t>
  </si>
  <si>
    <t>Total - Connection Services</t>
  </si>
  <si>
    <t>XP002 - Damage / emergency work</t>
  </si>
  <si>
    <t>XP005 - Unique glare shields / luminaires</t>
  </si>
  <si>
    <t>XP039 - Recoverable Streetlighting Construction</t>
  </si>
  <si>
    <t>XP052 - Loss of Asset (eg Streetlighting)</t>
  </si>
  <si>
    <t>XP074 - Glare Screening / Aeroscreening</t>
  </si>
  <si>
    <t>XP079 - Energy Efficiency</t>
  </si>
  <si>
    <t>Total - Street Lighting</t>
  </si>
  <si>
    <t>XP066 - Additions and Alterations</t>
  </si>
  <si>
    <t>Total - Type 6 Metering</t>
  </si>
  <si>
    <t>Total - Uneconomical Services - Schedule 8</t>
  </si>
  <si>
    <t>Quoted</t>
  </si>
  <si>
    <t>Fee</t>
  </si>
  <si>
    <t>ERGON</t>
  </si>
  <si>
    <t>N0000 - Product Not Required</t>
  </si>
  <si>
    <t>N1060 - Relocation of Ergon Assets</t>
  </si>
  <si>
    <t>N8101 - Non-standard network data requests</t>
  </si>
  <si>
    <t>N8102 - Provis of serv - approved unmeter supply</t>
  </si>
  <si>
    <t>N8103 - Customer / Retailer requested appointments</t>
  </si>
  <si>
    <t>N8108 - Removal/rearrangement of network assets</t>
  </si>
  <si>
    <t>N8109 - Aerial markers</t>
  </si>
  <si>
    <t>N8110 - Tiger tails</t>
  </si>
  <si>
    <t>N8111 - Assessment parallel generator applicat</t>
  </si>
  <si>
    <t>N8113 - Meter Co-Ord Requested Appointments</t>
  </si>
  <si>
    <t>N8150 - Generic Call out Fee</t>
  </si>
  <si>
    <t>N8438 - Rev Protection Theft</t>
  </si>
  <si>
    <t>N8000 - Application Fee Basic Connection</t>
  </si>
  <si>
    <t>N8007 - App fee - Negot - Major customer connect</t>
  </si>
  <si>
    <t>N8008 - Planning Study &amp; Analy - Connect Applic</t>
  </si>
  <si>
    <t>N8009 - Feas. Scope, Des - Major Cust Connect</t>
  </si>
  <si>
    <t>N8012 - Provis Site-specific advice for connect</t>
  </si>
  <si>
    <t>N8013 - Prelim Designs &amp; Plan Rprts - Major Cust</t>
  </si>
  <si>
    <t>N8014 - Cust Build, Own &amp; Operate Consult Serv</t>
  </si>
  <si>
    <t>N8015 - Detailed Enquiry resp fee - EGs 5MW</t>
  </si>
  <si>
    <t>N8029 - Commiss &amp; Energisation Maj Cust Connect</t>
  </si>
  <si>
    <t>N8030 - Design &amp; Construct Real Estate Develop</t>
  </si>
  <si>
    <t>N8056 - Move POA - single/multi phase</t>
  </si>
  <si>
    <t>N8057 - Re-arrange connection assets at cust req</t>
  </si>
  <si>
    <t>N8058 -Power Quality Protct Assets after Connec</t>
  </si>
  <si>
    <t>N8059 - Temporary de-energisation - no dismant</t>
  </si>
  <si>
    <t>N8060 - LV Serv line drop &amp; replace - dismantle</t>
  </si>
  <si>
    <t>N8061 - HV Service line drop and replace</t>
  </si>
  <si>
    <t>N8062 - Supply Enhancement</t>
  </si>
  <si>
    <t>N8065 - Rectifi. of illegal connect or damages</t>
  </si>
  <si>
    <t>N8069 - Accredit alter.serv providers - Real Est</t>
  </si>
  <si>
    <t>N8072 - Construction audit - Maj Cust Connect</t>
  </si>
  <si>
    <t xml:space="preserve"> </t>
  </si>
  <si>
    <t>N8138 - Removal/rearrange public light assets</t>
  </si>
  <si>
    <t>N8082 - Meter inspect &amp; invest on request</t>
  </si>
  <si>
    <t>N8083 - Metering Alteration</t>
  </si>
  <si>
    <t>N8084 - Exchange meter</t>
  </si>
  <si>
    <t>N8085 - Type 5 to 7 non-standard metering serv</t>
  </si>
  <si>
    <t>N8086 - Removal of a meter (Type 5 &amp; 6)</t>
  </si>
  <si>
    <t>N8087 - Meter re-seal</t>
  </si>
  <si>
    <t>N8088 - Install additional metering</t>
  </si>
  <si>
    <t>N8089 - Change time switch</t>
  </si>
  <si>
    <t>N8090 - Change tariff</t>
  </si>
  <si>
    <t>N8092 - Install metering relating load control</t>
  </si>
  <si>
    <t>N8093 - Removal of load control device</t>
  </si>
  <si>
    <t>N8094 - Change load control relay channel</t>
  </si>
  <si>
    <t>N8078 - CO Fee Special Meter Read</t>
  </si>
  <si>
    <t>N8079 - CO Fee Meter Test</t>
  </si>
  <si>
    <t>N8080 - Special Meter Read</t>
  </si>
  <si>
    <t>N8081 - Meter Test</t>
  </si>
  <si>
    <t>2020 Onwards</t>
  </si>
  <si>
    <t>up to 2019</t>
  </si>
  <si>
    <t>Pre 2020</t>
  </si>
  <si>
    <t>ACS Capital Contribution Revenue</t>
  </si>
  <si>
    <t>N8028 - Design &amp; Const - Connect assets Maj Cust</t>
  </si>
  <si>
    <t>N8032 - Remove Network Constraint - Emb Gen</t>
  </si>
  <si>
    <t xml:space="preserve"> CONTRIBUTION REVENUE </t>
  </si>
  <si>
    <t xml:space="preserve">CONTRIBUTION REVENUE </t>
  </si>
  <si>
    <t>Pricing Post 2019</t>
  </si>
  <si>
    <t>Alternative Control Services - ERGON ENERGY</t>
  </si>
  <si>
    <t>Alternative Control Services - ENERGEX</t>
  </si>
  <si>
    <t xml:space="preserve">Total Revenue - Quoted services </t>
  </si>
  <si>
    <t>Total Revenue - Quoted Services</t>
  </si>
  <si>
    <t>ACS - Quoted Services Revenue</t>
  </si>
  <si>
    <t>ACS Total Revenue</t>
  </si>
  <si>
    <t xml:space="preserve">Quoted Services </t>
  </si>
  <si>
    <t>Fee Based Services</t>
  </si>
  <si>
    <t>Metering - Default services (PTRM)</t>
  </si>
  <si>
    <t>Public Lighting - Default services (PTRM)</t>
  </si>
  <si>
    <t>Total ACS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</si>
</sst>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,;\(#,##0,\);0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8"/>
      <color theme="8" tint="-0.499984740745262"/>
      <name val="Arial"/>
      <family val="2"/>
    </font>
    <font>
      <b/>
      <sz val="16"/>
      <color rgb="FF023864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8"/>
      <color theme="1"/>
      <name val="Calibri"/>
      <family val="2"/>
      <scheme val="minor"/>
    </font>
    <font>
      <b/>
      <sz val="18"/>
      <color theme="8" tint="-0.499984740745262"/>
      <name val="Arial"/>
      <family val="2"/>
    </font>
    <font>
      <b/>
      <sz val="14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39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Border="1"/>
    <xf numFmtId="0" fontId="0" fillId="0" borderId="0" xfId="0" applyProtection="1">
      <protection locked="0"/>
    </xf>
    <xf numFmtId="0" fontId="2" fillId="0" borderId="1" xfId="0" applyNumberFormat="1" applyFont="1" applyFill="1" applyBorder="1" applyProtection="1"/>
    <xf numFmtId="0" fontId="3" fillId="0" borderId="0" xfId="0" applyFont="1" applyFill="1" applyBorder="1"/>
    <xf numFmtId="0" fontId="3" fillId="0" borderId="0" xfId="0" applyFont="1"/>
    <xf numFmtId="0" fontId="0" fillId="0" borderId="2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4" fillId="0" borderId="0" xfId="0" applyNumberFormat="1" applyFont="1" applyFill="1" applyBorder="1" applyProtection="1"/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/>
    <xf numFmtId="0" fontId="13" fillId="2" borderId="0" xfId="0" applyFont="1" applyFill="1" applyBorder="1" applyAlignment="1" applyProtection="1"/>
    <xf numFmtId="17" fontId="14" fillId="2" borderId="7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16" fillId="0" borderId="0" xfId="0" applyNumberFormat="1" applyFont="1" applyFill="1" applyBorder="1" applyProtection="1"/>
    <xf numFmtId="0" fontId="6" fillId="3" borderId="0" xfId="0" applyFont="1" applyFill="1" applyBorder="1" applyAlignment="1" applyProtection="1">
      <alignment vertical="center" wrapText="1"/>
    </xf>
    <xf numFmtId="164" fontId="0" fillId="0" borderId="0" xfId="0" applyNumberFormat="1"/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43" fontId="0" fillId="0" borderId="0" xfId="1" applyFont="1"/>
    <xf numFmtId="43" fontId="0" fillId="0" borderId="0" xfId="1" applyFont="1" applyFill="1" applyBorder="1"/>
    <xf numFmtId="43" fontId="13" fillId="2" borderId="0" xfId="1" applyFont="1" applyFill="1" applyBorder="1" applyAlignment="1" applyProtection="1"/>
    <xf numFmtId="43" fontId="1" fillId="2" borderId="0" xfId="1" applyFont="1" applyFill="1" applyBorder="1" applyAlignment="1" applyProtection="1"/>
    <xf numFmtId="43" fontId="14" fillId="2" borderId="7" xfId="1" applyFont="1" applyFill="1" applyBorder="1" applyAlignment="1" applyProtection="1">
      <alignment horizontal="left"/>
    </xf>
    <xf numFmtId="43" fontId="15" fillId="2" borderId="7" xfId="1" applyFont="1" applyFill="1" applyBorder="1" applyAlignment="1" applyProtection="1">
      <alignment horizontal="left"/>
    </xf>
    <xf numFmtId="43" fontId="16" fillId="0" borderId="0" xfId="1" applyFont="1" applyFill="1" applyBorder="1" applyProtection="1"/>
    <xf numFmtId="43" fontId="0" fillId="0" borderId="0" xfId="1" applyFont="1" applyFill="1" applyBorder="1" applyProtection="1"/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indent="1"/>
      <protection locked="0"/>
    </xf>
    <xf numFmtId="165" fontId="8" fillId="0" borderId="0" xfId="1" applyNumberFormat="1" applyFont="1" applyFill="1" applyBorder="1" applyAlignment="1" applyProtection="1">
      <alignment horizontal="left" vertical="center"/>
      <protection locked="0"/>
    </xf>
    <xf numFmtId="165" fontId="9" fillId="0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4" xfId="1" applyNumberFormat="1" applyFont="1" applyFill="1" applyBorder="1" applyAlignment="1" applyProtection="1">
      <alignment horizontal="left" vertical="center"/>
      <protection locked="0"/>
    </xf>
    <xf numFmtId="165" fontId="7" fillId="0" borderId="5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Fill="1" applyBorder="1" applyAlignment="1" applyProtection="1">
      <alignment horizontal="left" vertical="center"/>
      <protection locked="0"/>
    </xf>
    <xf numFmtId="165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8" fillId="0" borderId="6" xfId="1" applyNumberFormat="1" applyFont="1" applyFill="1" applyBorder="1" applyAlignment="1" applyProtection="1">
      <alignment horizontal="right" vertical="center"/>
      <protection locked="0"/>
    </xf>
    <xf numFmtId="165" fontId="10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0" borderId="0" xfId="1" applyNumberFormat="1" applyFont="1" applyFill="1" applyBorder="1" applyAlignment="1" applyProtection="1">
      <alignment horizontal="right" vertical="center"/>
      <protection locked="0"/>
    </xf>
    <xf numFmtId="165" fontId="18" fillId="0" borderId="12" xfId="1" applyNumberFormat="1" applyFont="1" applyFill="1" applyBorder="1"/>
    <xf numFmtId="165" fontId="7" fillId="0" borderId="10" xfId="1" applyNumberFormat="1" applyFont="1" applyFill="1" applyBorder="1" applyAlignment="1" applyProtection="1">
      <alignment horizontal="left" vertical="center" indent="1"/>
      <protection locked="0"/>
    </xf>
    <xf numFmtId="165" fontId="7" fillId="0" borderId="11" xfId="1" applyNumberFormat="1" applyFont="1" applyFill="1" applyBorder="1" applyAlignment="1" applyProtection="1">
      <alignment horizontal="right" vertical="center"/>
      <protection locked="0"/>
    </xf>
    <xf numFmtId="165" fontId="7" fillId="0" borderId="4" xfId="1" applyNumberFormat="1" applyFont="1" applyFill="1" applyBorder="1" applyAlignment="1" applyProtection="1">
      <alignment horizontal="left" vertical="center" indent="1"/>
      <protection locked="0"/>
    </xf>
    <xf numFmtId="165" fontId="8" fillId="0" borderId="9" xfId="1" applyNumberFormat="1" applyFont="1" applyFill="1" applyBorder="1" applyAlignment="1" applyProtection="1">
      <alignment horizontal="right" vertical="center"/>
      <protection locked="0"/>
    </xf>
    <xf numFmtId="165" fontId="7" fillId="4" borderId="5" xfId="1" applyNumberFormat="1" applyFont="1" applyFill="1" applyBorder="1" applyAlignment="1" applyProtection="1">
      <alignment horizontal="right" vertical="center"/>
      <protection locked="0"/>
    </xf>
    <xf numFmtId="165" fontId="7" fillId="5" borderId="5" xfId="1" applyNumberFormat="1" applyFont="1" applyFill="1" applyBorder="1" applyAlignment="1" applyProtection="1">
      <alignment horizontal="right" vertical="center"/>
      <protection locked="0"/>
    </xf>
    <xf numFmtId="165" fontId="0" fillId="0" borderId="0" xfId="1" applyNumberFormat="1" applyFont="1"/>
    <xf numFmtId="165" fontId="0" fillId="4" borderId="0" xfId="1" applyNumberFormat="1" applyFont="1" applyFill="1"/>
    <xf numFmtId="165" fontId="18" fillId="0" borderId="12" xfId="1" applyNumberFormat="1" applyFont="1" applyBorder="1"/>
    <xf numFmtId="165" fontId="8" fillId="0" borderId="0" xfId="1" applyNumberFormat="1" applyFont="1" applyFill="1" applyBorder="1" applyAlignment="1" applyProtection="1">
      <alignment horizontal="right" vertical="center"/>
      <protection locked="0"/>
    </xf>
    <xf numFmtId="165" fontId="1" fillId="2" borderId="0" xfId="1" applyNumberFormat="1" applyFont="1" applyFill="1" applyBorder="1" applyAlignment="1" applyProtection="1"/>
    <xf numFmtId="165" fontId="15" fillId="2" borderId="7" xfId="1" applyNumberFormat="1" applyFont="1" applyFill="1" applyBorder="1" applyAlignment="1" applyProtection="1">
      <alignment horizontal="left"/>
    </xf>
    <xf numFmtId="165" fontId="0" fillId="0" borderId="0" xfId="1" applyNumberFormat="1" applyFont="1" applyFill="1" applyBorder="1" applyProtection="1"/>
    <xf numFmtId="0" fontId="19" fillId="0" borderId="0" xfId="0" applyFont="1" applyFill="1" applyBorder="1" applyAlignment="1" applyProtection="1">
      <alignment horizontal="left" vertical="center"/>
      <protection locked="0"/>
    </xf>
    <xf numFmtId="165" fontId="20" fillId="0" borderId="0" xfId="1" applyNumberFormat="1" applyFont="1"/>
    <xf numFmtId="0" fontId="5" fillId="3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274320</xdr:colOff>
      <xdr:row>56</xdr:row>
      <xdr:rowOff>67310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89520" cy="1073531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104775</xdr:colOff>
      <xdr:row>1</xdr:row>
      <xdr:rowOff>161925</xdr:rowOff>
    </xdr:from>
    <xdr:to>
      <xdr:col>11</xdr:col>
      <xdr:colOff>561975</xdr:colOff>
      <xdr:row>11</xdr:row>
      <xdr:rowOff>180975</xdr:rowOff>
    </xdr:to>
    <xdr:sp macro="" textlink="">
      <xdr:nvSpPr>
        <xdr:cNvPr id="3" name="TextBox 2"/>
        <xdr:cNvSpPr txBox="1"/>
      </xdr:nvSpPr>
      <xdr:spPr>
        <a:xfrm>
          <a:off x="3152775" y="352425"/>
          <a:ext cx="4114800" cy="1924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AU" sz="1800">
              <a:latin typeface="Arial" panose="020B0604020202020204" pitchFamily="34" charset="0"/>
              <a:cs typeface="Arial" panose="020B0604020202020204" pitchFamily="34" charset="0"/>
            </a:rPr>
            <a:t>ACS</a:t>
          </a:r>
          <a:r>
            <a:rPr lang="en-AU" sz="1800" baseline="0">
              <a:latin typeface="Arial" panose="020B0604020202020204" pitchFamily="34" charset="0"/>
              <a:cs typeface="Arial" panose="020B0604020202020204" pitchFamily="34" charset="0"/>
            </a:rPr>
            <a:t> Supporting Information </a:t>
          </a:r>
        </a:p>
        <a:p>
          <a:pPr algn="r"/>
          <a:r>
            <a:rPr lang="en-AU" sz="1800" baseline="0">
              <a:latin typeface="Arial" panose="020B0604020202020204" pitchFamily="34" charset="0"/>
              <a:cs typeface="Arial" panose="020B0604020202020204" pitchFamily="34" charset="0"/>
            </a:rPr>
            <a:t>Reset RIN Schedule1 S13.5 - 13.6</a:t>
          </a:r>
        </a:p>
        <a:p>
          <a:pPr algn="r"/>
          <a:r>
            <a:rPr lang="en-AU" sz="1800" baseline="0">
              <a:latin typeface="Arial" panose="020B0604020202020204" pitchFamily="34" charset="0"/>
              <a:cs typeface="Arial" panose="020B0604020202020204" pitchFamily="34" charset="0"/>
            </a:rPr>
            <a:t>2020-25</a:t>
          </a:r>
        </a:p>
        <a:p>
          <a:pPr algn="r"/>
          <a:r>
            <a:rPr lang="en-AU" sz="1800" baseline="0">
              <a:latin typeface="Arial" panose="020B0604020202020204" pitchFamily="34" charset="0"/>
              <a:cs typeface="Arial" panose="020B0604020202020204" pitchFamily="34" charset="0"/>
            </a:rPr>
            <a:t>January 2019</a:t>
          </a:r>
          <a:endParaRPr lang="en-AU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U21" sqref="U21"/>
    </sheetView>
  </sheetViews>
  <sheetFormatPr defaultRowHeight="15" x14ac:dyDescent="0.25"/>
  <sheetData/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10" zoomScale="90" zoomScaleNormal="90" workbookViewId="0">
      <selection activeCell="D42" sqref="D42:D45"/>
    </sheetView>
  </sheetViews>
  <sheetFormatPr defaultRowHeight="15" x14ac:dyDescent="0.25"/>
  <cols>
    <col min="2" max="2" width="17.140625" bestFit="1" customWidth="1"/>
    <col min="3" max="3" width="45.5703125" customWidth="1"/>
    <col min="4" max="4" width="20.85546875" customWidth="1"/>
    <col min="5" max="5" width="16.42578125" bestFit="1" customWidth="1"/>
    <col min="6" max="8" width="16.140625" bestFit="1" customWidth="1"/>
    <col min="9" max="9" width="16.28515625" bestFit="1" customWidth="1"/>
    <col min="10" max="13" width="16.140625" bestFit="1" customWidth="1"/>
  </cols>
  <sheetData>
    <row r="1" spans="1:13" ht="23.25" x14ac:dyDescent="0.35">
      <c r="C1" s="19" t="s">
        <v>94</v>
      </c>
      <c r="D1" s="19"/>
      <c r="E1" s="1"/>
      <c r="F1" s="1"/>
    </row>
    <row r="2" spans="1:13" ht="21" x14ac:dyDescent="0.35">
      <c r="C2" s="2"/>
      <c r="D2" s="2"/>
      <c r="E2" s="3"/>
      <c r="F2" s="4"/>
      <c r="G2" s="5"/>
      <c r="H2" s="5"/>
      <c r="I2" s="5"/>
      <c r="J2" s="5"/>
      <c r="K2" s="5"/>
      <c r="L2" s="5"/>
      <c r="M2" s="5"/>
    </row>
    <row r="3" spans="1:13" ht="23.25" x14ac:dyDescent="0.35">
      <c r="C3" s="19" t="s">
        <v>97</v>
      </c>
      <c r="D3" s="19"/>
      <c r="E3" s="1"/>
      <c r="F3" s="1"/>
    </row>
    <row r="4" spans="1:13" x14ac:dyDescent="0.25">
      <c r="C4" s="7"/>
      <c r="D4" s="7"/>
      <c r="E4" s="1"/>
      <c r="F4" s="1"/>
    </row>
    <row r="5" spans="1:13" ht="23.25" x14ac:dyDescent="0.35">
      <c r="C5" s="8"/>
      <c r="D5" s="64" t="s">
        <v>1</v>
      </c>
      <c r="E5" s="64"/>
      <c r="F5" s="64"/>
      <c r="G5" s="64"/>
      <c r="H5" s="64"/>
      <c r="I5" s="64"/>
      <c r="J5" s="64"/>
      <c r="K5" s="64"/>
      <c r="L5" s="64"/>
      <c r="M5" s="64"/>
    </row>
    <row r="6" spans="1:13" x14ac:dyDescent="0.25">
      <c r="A6" s="9" t="s">
        <v>86</v>
      </c>
      <c r="B6" s="9" t="s">
        <v>92</v>
      </c>
      <c r="C6" s="9"/>
      <c r="D6" s="9">
        <v>2016</v>
      </c>
      <c r="E6" s="9">
        <v>2017</v>
      </c>
      <c r="F6" s="9">
        <v>2018</v>
      </c>
      <c r="G6" s="9">
        <v>2019</v>
      </c>
      <c r="H6" s="9">
        <v>2020</v>
      </c>
      <c r="I6" s="9">
        <v>2021</v>
      </c>
      <c r="J6" s="9">
        <v>2022</v>
      </c>
      <c r="K6" s="9">
        <v>2023</v>
      </c>
      <c r="L6" s="9">
        <v>2024</v>
      </c>
      <c r="M6" s="9">
        <v>2025</v>
      </c>
    </row>
    <row r="7" spans="1:13" x14ac:dyDescent="0.25">
      <c r="C7" s="12" t="s">
        <v>2</v>
      </c>
      <c r="D7" s="39"/>
      <c r="E7" s="40"/>
      <c r="F7" s="40"/>
      <c r="G7" s="40">
        <v>0</v>
      </c>
      <c r="H7" s="40"/>
      <c r="I7" s="40"/>
      <c r="J7" s="40">
        <v>0</v>
      </c>
      <c r="K7" s="40"/>
      <c r="L7" s="40"/>
      <c r="M7" s="40">
        <v>0</v>
      </c>
    </row>
    <row r="8" spans="1:13" x14ac:dyDescent="0.25">
      <c r="A8" t="s">
        <v>31</v>
      </c>
      <c r="B8" t="s">
        <v>31</v>
      </c>
      <c r="C8" s="14" t="s">
        <v>7</v>
      </c>
      <c r="D8" s="41">
        <v>285792</v>
      </c>
      <c r="E8" s="42"/>
      <c r="F8" s="42"/>
      <c r="G8" s="42"/>
      <c r="H8" s="42"/>
      <c r="I8" s="42"/>
      <c r="J8" s="42"/>
      <c r="K8" s="42"/>
      <c r="L8" s="42"/>
      <c r="M8" s="42"/>
    </row>
    <row r="9" spans="1:13" x14ac:dyDescent="0.25">
      <c r="A9" t="s">
        <v>31</v>
      </c>
      <c r="B9" t="s">
        <v>31</v>
      </c>
      <c r="C9" s="14" t="s">
        <v>8</v>
      </c>
      <c r="D9" s="41">
        <v>0</v>
      </c>
      <c r="E9" s="42">
        <v>22357.82</v>
      </c>
      <c r="F9" s="42">
        <v>19810.41</v>
      </c>
      <c r="G9" s="42"/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</row>
    <row r="10" spans="1:13" x14ac:dyDescent="0.25">
      <c r="A10" t="s">
        <v>31</v>
      </c>
      <c r="B10" t="s">
        <v>31</v>
      </c>
      <c r="C10" s="14" t="s">
        <v>9</v>
      </c>
      <c r="D10" s="41">
        <v>11312737.41</v>
      </c>
      <c r="E10" s="42">
        <v>7755828.6899999995</v>
      </c>
      <c r="F10" s="42">
        <v>8041314.9399999995</v>
      </c>
      <c r="G10" s="42">
        <v>9000000</v>
      </c>
      <c r="H10" s="42">
        <v>9232732.2860802412</v>
      </c>
      <c r="I10" s="42">
        <v>9472488.8557039946</v>
      </c>
      <c r="J10" s="42">
        <v>9720711.672545854</v>
      </c>
      <c r="K10" s="42">
        <v>9963734.6316672508</v>
      </c>
      <c r="L10" s="42">
        <v>10212826.532710278</v>
      </c>
      <c r="M10" s="42">
        <v>10965629.220759142</v>
      </c>
    </row>
    <row r="11" spans="1:13" x14ac:dyDescent="0.25">
      <c r="A11" t="s">
        <v>31</v>
      </c>
      <c r="B11" t="s">
        <v>31</v>
      </c>
      <c r="C11" s="14" t="s">
        <v>10</v>
      </c>
      <c r="D11" s="41">
        <v>20851.68</v>
      </c>
      <c r="E11" s="42">
        <v>14206.869999999999</v>
      </c>
      <c r="F11" s="42">
        <v>43498.75</v>
      </c>
      <c r="G11" s="42">
        <v>40000</v>
      </c>
      <c r="H11" s="42">
        <v>41041.61493636512</v>
      </c>
      <c r="I11" s="42">
        <v>42091.048852776003</v>
      </c>
      <c r="J11" s="42">
        <v>43318.840043744021</v>
      </c>
      <c r="K11" s="42">
        <v>44401.87444197313</v>
      </c>
      <c r="L11" s="42">
        <v>45511.958284684835</v>
      </c>
      <c r="M11" s="42">
        <v>48736.336596524779</v>
      </c>
    </row>
    <row r="12" spans="1:13" x14ac:dyDescent="0.25">
      <c r="A12" t="s">
        <v>31</v>
      </c>
      <c r="B12" t="s">
        <v>31</v>
      </c>
      <c r="C12" s="15" t="s">
        <v>11</v>
      </c>
      <c r="D12" s="43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</row>
    <row r="13" spans="1:13" x14ac:dyDescent="0.25">
      <c r="A13" t="s">
        <v>31</v>
      </c>
      <c r="B13" t="s">
        <v>31</v>
      </c>
      <c r="C13" s="14" t="s">
        <v>12</v>
      </c>
      <c r="D13" s="41">
        <v>566235.64</v>
      </c>
      <c r="E13" s="42">
        <v>171923.63999999996</v>
      </c>
      <c r="F13" s="42">
        <v>489033.51</v>
      </c>
      <c r="G13" s="42">
        <v>300000</v>
      </c>
      <c r="H13" s="42">
        <v>307818.28550999734</v>
      </c>
      <c r="I13" s="42">
        <v>315694.45272001426</v>
      </c>
      <c r="J13" s="42">
        <v>323469.32695499697</v>
      </c>
      <c r="K13" s="42">
        <v>331557.44333126204</v>
      </c>
      <c r="L13" s="42">
        <v>339845.59205318306</v>
      </c>
      <c r="M13" s="42">
        <v>365521.23322069098</v>
      </c>
    </row>
    <row r="14" spans="1:13" x14ac:dyDescent="0.25">
      <c r="C14" s="11" t="s">
        <v>13</v>
      </c>
      <c r="D14" s="45">
        <f t="shared" ref="D14:M14" si="0">SUM(D8:D13)</f>
        <v>12185616.73</v>
      </c>
      <c r="E14" s="45">
        <f t="shared" si="0"/>
        <v>7964317.0199999996</v>
      </c>
      <c r="F14" s="45">
        <f t="shared" si="0"/>
        <v>8593657.6099999994</v>
      </c>
      <c r="G14" s="45">
        <f t="shared" si="0"/>
        <v>9340000</v>
      </c>
      <c r="H14" s="45">
        <f t="shared" si="0"/>
        <v>9581592.186526604</v>
      </c>
      <c r="I14" s="45">
        <f t="shared" si="0"/>
        <v>9830274.3572767843</v>
      </c>
      <c r="J14" s="45">
        <f t="shared" si="0"/>
        <v>10087499.839544594</v>
      </c>
      <c r="K14" s="45">
        <f t="shared" si="0"/>
        <v>10339693.949440487</v>
      </c>
      <c r="L14" s="45">
        <f t="shared" si="0"/>
        <v>10598184.083048146</v>
      </c>
      <c r="M14" s="45">
        <f t="shared" si="0"/>
        <v>11379886.790576357</v>
      </c>
    </row>
    <row r="15" spans="1:13" x14ac:dyDescent="0.25">
      <c r="C15" s="1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5">
      <c r="C16" s="12" t="s">
        <v>3</v>
      </c>
      <c r="D16" s="39"/>
      <c r="E16" s="40"/>
      <c r="F16" s="40"/>
      <c r="G16" s="40">
        <v>0</v>
      </c>
      <c r="H16" s="40"/>
      <c r="I16" s="40"/>
      <c r="J16" s="40">
        <v>0</v>
      </c>
      <c r="K16" s="40"/>
      <c r="L16" s="40"/>
      <c r="M16" s="40">
        <v>0</v>
      </c>
    </row>
    <row r="17" spans="1:13" x14ac:dyDescent="0.25">
      <c r="A17" t="s">
        <v>31</v>
      </c>
      <c r="B17" t="s">
        <v>31</v>
      </c>
      <c r="C17" s="14" t="s">
        <v>14</v>
      </c>
      <c r="D17" s="41">
        <v>2315686.0499999998</v>
      </c>
      <c r="E17" s="42">
        <v>3770952.9</v>
      </c>
      <c r="F17" s="42">
        <v>4090028.6799999992</v>
      </c>
      <c r="G17" s="42">
        <v>4000000</v>
      </c>
      <c r="H17" s="42">
        <v>4099999.7232416156</v>
      </c>
      <c r="I17" s="42">
        <v>4202502.7260700865</v>
      </c>
      <c r="J17" s="42">
        <v>4320832.1571101993</v>
      </c>
      <c r="K17" s="42">
        <v>4428852.3383315895</v>
      </c>
      <c r="L17" s="42">
        <v>4539573.6813846771</v>
      </c>
      <c r="M17" s="42">
        <v>4873609.9810143746</v>
      </c>
    </row>
    <row r="18" spans="1:13" x14ac:dyDescent="0.25">
      <c r="A18" t="s">
        <v>31</v>
      </c>
      <c r="B18" t="s">
        <v>31</v>
      </c>
      <c r="C18" s="14" t="s">
        <v>15</v>
      </c>
      <c r="D18" s="41">
        <v>633073.4</v>
      </c>
      <c r="E18" s="42">
        <v>795598.7</v>
      </c>
      <c r="F18" s="42">
        <v>741098.56</v>
      </c>
      <c r="G18" s="42">
        <v>700000</v>
      </c>
      <c r="H18" s="42">
        <v>717515.33036144078</v>
      </c>
      <c r="I18" s="42">
        <v>735445.05138025584</v>
      </c>
      <c r="J18" s="42">
        <v>757489.37862330221</v>
      </c>
      <c r="K18" s="42">
        <v>776421.59017182572</v>
      </c>
      <c r="L18" s="42">
        <v>795833.07172306988</v>
      </c>
      <c r="M18" s="42">
        <v>852882.94510370237</v>
      </c>
    </row>
    <row r="19" spans="1:13" x14ac:dyDescent="0.25">
      <c r="A19" t="s">
        <v>31</v>
      </c>
      <c r="B19" t="s">
        <v>31</v>
      </c>
      <c r="C19" s="14" t="s">
        <v>16</v>
      </c>
      <c r="D19" s="41">
        <v>7915868.6500000004</v>
      </c>
      <c r="E19" s="42">
        <v>7582141.9000000004</v>
      </c>
      <c r="F19" s="42">
        <v>6186109.7899999991</v>
      </c>
      <c r="G19" s="42">
        <v>7512000</v>
      </c>
      <c r="H19" s="42">
        <v>7697769.7499799458</v>
      </c>
      <c r="I19" s="42">
        <v>7894249.1066771196</v>
      </c>
      <c r="J19" s="42">
        <v>8098428.2848158246</v>
      </c>
      <c r="K19" s="42">
        <v>8300885.7637502123</v>
      </c>
      <c r="L19" s="42">
        <v>8508407.9078439679</v>
      </c>
      <c r="M19" s="42">
        <v>9152647.0259425472</v>
      </c>
    </row>
    <row r="20" spans="1:13" x14ac:dyDescent="0.25">
      <c r="A20" t="s">
        <v>31</v>
      </c>
      <c r="B20" t="s">
        <v>31</v>
      </c>
      <c r="C20" s="14" t="s">
        <v>17</v>
      </c>
      <c r="D20" s="41">
        <v>3350643.67</v>
      </c>
      <c r="E20" s="42">
        <v>4348298.1199999992</v>
      </c>
      <c r="F20" s="42">
        <v>3007809.45</v>
      </c>
      <c r="G20" s="42">
        <v>4590647</v>
      </c>
      <c r="H20" s="42">
        <v>4705410.9204888772</v>
      </c>
      <c r="I20" s="42">
        <v>4823046.3008587714</v>
      </c>
      <c r="J20" s="42">
        <v>4967618.4369818987</v>
      </c>
      <c r="K20" s="42">
        <v>5091808.3611180838</v>
      </c>
      <c r="L20" s="42">
        <v>5219103.0691435635</v>
      </c>
      <c r="M20" s="42">
        <v>5593258.8722341564</v>
      </c>
    </row>
    <row r="21" spans="1:13" x14ac:dyDescent="0.25">
      <c r="A21" t="s">
        <v>31</v>
      </c>
      <c r="B21" t="s">
        <v>31</v>
      </c>
      <c r="C21" s="14" t="s">
        <v>18</v>
      </c>
      <c r="D21" s="41">
        <v>1319687.0900000001</v>
      </c>
      <c r="E21" s="42">
        <v>596245.02</v>
      </c>
      <c r="F21" s="42">
        <v>1269112.3</v>
      </c>
      <c r="G21" s="42">
        <v>1300000</v>
      </c>
      <c r="H21" s="42">
        <v>1332269.3791178686</v>
      </c>
      <c r="I21" s="42">
        <v>1366037.0483334188</v>
      </c>
      <c r="J21" s="42">
        <v>1400157.3595977209</v>
      </c>
      <c r="K21" s="42">
        <v>1435154.8898887688</v>
      </c>
      <c r="L21" s="42">
        <v>1471038.4113968296</v>
      </c>
      <c r="M21" s="42">
        <v>1583927.727948738</v>
      </c>
    </row>
    <row r="22" spans="1:13" x14ac:dyDescent="0.25">
      <c r="A22" t="s">
        <v>31</v>
      </c>
      <c r="B22" t="s">
        <v>31</v>
      </c>
      <c r="C22" s="14" t="s">
        <v>19</v>
      </c>
      <c r="D22" s="41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</row>
    <row r="23" spans="1:13" x14ac:dyDescent="0.25">
      <c r="C23" s="11" t="s">
        <v>20</v>
      </c>
      <c r="D23" s="45">
        <f t="shared" ref="D23:M23" si="1">SUM(D17:D22)</f>
        <v>15534958.859999999</v>
      </c>
      <c r="E23" s="45">
        <f t="shared" si="1"/>
        <v>17093236.640000001</v>
      </c>
      <c r="F23" s="45">
        <f t="shared" si="1"/>
        <v>15294158.779999997</v>
      </c>
      <c r="G23" s="45">
        <f t="shared" si="1"/>
        <v>18102647</v>
      </c>
      <c r="H23" s="45">
        <f t="shared" si="1"/>
        <v>18552965.103189752</v>
      </c>
      <c r="I23" s="45">
        <f t="shared" si="1"/>
        <v>19021280.233319651</v>
      </c>
      <c r="J23" s="45">
        <f t="shared" si="1"/>
        <v>19544525.617128946</v>
      </c>
      <c r="K23" s="45">
        <f t="shared" si="1"/>
        <v>20033122.94326048</v>
      </c>
      <c r="L23" s="45">
        <f t="shared" si="1"/>
        <v>20533956.14149211</v>
      </c>
      <c r="M23" s="45">
        <f t="shared" si="1"/>
        <v>22056326.55224352</v>
      </c>
    </row>
    <row r="24" spans="1:13" x14ac:dyDescent="0.25">
      <c r="C24" s="1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x14ac:dyDescent="0.25">
      <c r="C25" s="12" t="s">
        <v>4</v>
      </c>
      <c r="D25" s="39"/>
      <c r="E25" s="40"/>
      <c r="F25" s="40"/>
      <c r="G25" s="40">
        <v>0</v>
      </c>
      <c r="H25" s="40"/>
      <c r="I25" s="40"/>
      <c r="J25" s="40">
        <v>0</v>
      </c>
      <c r="K25" s="40"/>
      <c r="L25" s="40"/>
      <c r="M25" s="40">
        <v>0</v>
      </c>
    </row>
    <row r="26" spans="1:13" x14ac:dyDescent="0.25">
      <c r="A26" t="s">
        <v>31</v>
      </c>
      <c r="B26" t="s">
        <v>31</v>
      </c>
      <c r="C26" s="14" t="s">
        <v>21</v>
      </c>
      <c r="D26" s="41">
        <v>3929420.92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</row>
    <row r="27" spans="1:13" x14ac:dyDescent="0.25">
      <c r="A27" t="s">
        <v>31</v>
      </c>
      <c r="B27" t="s">
        <v>31</v>
      </c>
      <c r="C27" s="14" t="s">
        <v>22</v>
      </c>
      <c r="D27" s="41">
        <v>76071.44</v>
      </c>
      <c r="E27" s="42">
        <v>39311.29</v>
      </c>
      <c r="F27" s="42">
        <v>53574.76</v>
      </c>
      <c r="G27" s="42">
        <v>50000</v>
      </c>
      <c r="H27" s="42">
        <v>41297.152392154712</v>
      </c>
      <c r="I27" s="42">
        <v>42197.116831249827</v>
      </c>
      <c r="J27" s="42">
        <v>43488.25122411576</v>
      </c>
      <c r="K27" s="42">
        <v>44576.962004540852</v>
      </c>
      <c r="L27" s="42">
        <v>45691.659600076593</v>
      </c>
      <c r="M27" s="42">
        <v>49015.236480017506</v>
      </c>
    </row>
    <row r="28" spans="1:13" x14ac:dyDescent="0.25">
      <c r="A28" t="s">
        <v>31</v>
      </c>
      <c r="B28" t="s">
        <v>31</v>
      </c>
      <c r="C28" s="14" t="s">
        <v>23</v>
      </c>
      <c r="D28" s="41">
        <v>1781732.32</v>
      </c>
      <c r="E28" s="42">
        <v>929146.41</v>
      </c>
      <c r="F28" s="42">
        <v>1128816.3199999998</v>
      </c>
      <c r="G28" s="42">
        <v>1021000</v>
      </c>
      <c r="H28" s="42">
        <v>851744.54093981092</v>
      </c>
      <c r="I28" s="42">
        <v>870622.52799249627</v>
      </c>
      <c r="J28" s="42">
        <v>895405.55076335557</v>
      </c>
      <c r="K28" s="42">
        <v>917792.69892049883</v>
      </c>
      <c r="L28" s="42">
        <v>940737.34538176155</v>
      </c>
      <c r="M28" s="42">
        <v>1011266.0112053732</v>
      </c>
    </row>
    <row r="29" spans="1:13" x14ac:dyDescent="0.25">
      <c r="A29" t="s">
        <v>31</v>
      </c>
      <c r="B29" t="s">
        <v>31</v>
      </c>
      <c r="C29" s="14" t="s">
        <v>24</v>
      </c>
      <c r="D29" s="41">
        <v>700178.76</v>
      </c>
      <c r="E29" s="42">
        <v>594157.49</v>
      </c>
      <c r="F29" s="42">
        <v>897407.90000000014</v>
      </c>
      <c r="G29" s="42">
        <v>609876</v>
      </c>
      <c r="H29" s="42">
        <v>631770.54839999997</v>
      </c>
      <c r="I29" s="42">
        <v>645625.68009230762</v>
      </c>
      <c r="J29" s="42">
        <v>663323.03058461531</v>
      </c>
      <c r="K29" s="42">
        <v>679905.40264615382</v>
      </c>
      <c r="L29" s="42">
        <v>696899.05006153847</v>
      </c>
      <c r="M29" s="42">
        <v>750008.3031692307</v>
      </c>
    </row>
    <row r="30" spans="1:13" x14ac:dyDescent="0.25">
      <c r="A30" t="s">
        <v>31</v>
      </c>
      <c r="B30" t="s">
        <v>31</v>
      </c>
      <c r="C30" s="14" t="s">
        <v>25</v>
      </c>
      <c r="D30" s="41">
        <v>48783.41</v>
      </c>
      <c r="E30" s="42">
        <v>43495.47</v>
      </c>
      <c r="F30" s="42">
        <v>28593.54</v>
      </c>
      <c r="G30" s="42">
        <f>+F30*1.025</f>
        <v>29308.378499999999</v>
      </c>
      <c r="H30" s="42">
        <f t="shared" ref="H30:M30" si="2">+G30*1.025</f>
        <v>30041.087962499998</v>
      </c>
      <c r="I30" s="42">
        <f t="shared" si="2"/>
        <v>30792.115161562495</v>
      </c>
      <c r="J30" s="42">
        <f t="shared" si="2"/>
        <v>31561.918040601555</v>
      </c>
      <c r="K30" s="42">
        <f t="shared" si="2"/>
        <v>32350.965991616591</v>
      </c>
      <c r="L30" s="42">
        <f t="shared" si="2"/>
        <v>33159.740141407005</v>
      </c>
      <c r="M30" s="42">
        <f t="shared" si="2"/>
        <v>33988.733644942178</v>
      </c>
    </row>
    <row r="31" spans="1:13" x14ac:dyDescent="0.25">
      <c r="A31" t="s">
        <v>31</v>
      </c>
      <c r="B31" t="s">
        <v>31</v>
      </c>
      <c r="C31" s="14" t="s">
        <v>26</v>
      </c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</row>
    <row r="32" spans="1:13" x14ac:dyDescent="0.25">
      <c r="C32" s="11" t="s">
        <v>27</v>
      </c>
      <c r="D32" s="45">
        <f t="shared" ref="D32:M32" si="3">SUM(D26:D31)</f>
        <v>6536186.8499999996</v>
      </c>
      <c r="E32" s="45">
        <f t="shared" si="3"/>
        <v>1606110.66</v>
      </c>
      <c r="F32" s="45">
        <f t="shared" si="3"/>
        <v>2108392.52</v>
      </c>
      <c r="G32" s="45">
        <f t="shared" si="3"/>
        <v>1710184.3785000001</v>
      </c>
      <c r="H32" s="45">
        <f t="shared" si="3"/>
        <v>1554853.3296944655</v>
      </c>
      <c r="I32" s="45">
        <f t="shared" si="3"/>
        <v>1589237.4400776161</v>
      </c>
      <c r="J32" s="45">
        <f t="shared" si="3"/>
        <v>1633778.7506126883</v>
      </c>
      <c r="K32" s="45">
        <f t="shared" si="3"/>
        <v>1674626.02956281</v>
      </c>
      <c r="L32" s="45">
        <f t="shared" si="3"/>
        <v>1716487.7951847836</v>
      </c>
      <c r="M32" s="45">
        <f t="shared" si="3"/>
        <v>1844278.2844995637</v>
      </c>
    </row>
    <row r="33" spans="2:13" x14ac:dyDescent="0.25">
      <c r="C33" s="1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2:13" x14ac:dyDescent="0.25">
      <c r="C34" s="12"/>
      <c r="D34" s="39"/>
      <c r="E34" s="46"/>
      <c r="F34" s="46"/>
      <c r="G34" s="46"/>
      <c r="H34" s="46"/>
      <c r="I34" s="46"/>
      <c r="J34" s="46"/>
      <c r="K34" s="46"/>
      <c r="L34" s="46"/>
      <c r="M34" s="46"/>
    </row>
    <row r="35" spans="2:13" ht="15.75" thickBot="1" x14ac:dyDescent="0.3">
      <c r="C35" s="27" t="s">
        <v>95</v>
      </c>
      <c r="D35" s="48">
        <f>D14+D23+D32</f>
        <v>34256762.439999998</v>
      </c>
      <c r="E35" s="48">
        <f>E14+E23+E32</f>
        <v>26663664.32</v>
      </c>
      <c r="F35" s="48">
        <f t="shared" ref="F35:M35" si="4">F14+F23+F32</f>
        <v>25996208.909999996</v>
      </c>
      <c r="G35" s="48">
        <f t="shared" si="4"/>
        <v>29152831.3785</v>
      </c>
      <c r="H35" s="48">
        <f t="shared" si="4"/>
        <v>29689410.61941082</v>
      </c>
      <c r="I35" s="48">
        <f t="shared" si="4"/>
        <v>30440792.030674055</v>
      </c>
      <c r="J35" s="48">
        <f t="shared" si="4"/>
        <v>31265804.207286227</v>
      </c>
      <c r="K35" s="48">
        <f t="shared" si="4"/>
        <v>32047442.922263775</v>
      </c>
      <c r="L35" s="48">
        <f t="shared" si="4"/>
        <v>32848628.01972504</v>
      </c>
      <c r="M35" s="48">
        <f t="shared" si="4"/>
        <v>35280491.62731944</v>
      </c>
    </row>
    <row r="36" spans="2:13" x14ac:dyDescent="0.25">
      <c r="D36" s="28"/>
      <c r="E36" s="29"/>
      <c r="F36" s="29"/>
      <c r="G36" s="29"/>
      <c r="H36" s="29"/>
      <c r="I36" s="29"/>
      <c r="J36" s="29"/>
      <c r="K36" s="29"/>
      <c r="L36" s="29"/>
      <c r="M36" s="29"/>
    </row>
    <row r="37" spans="2:13" ht="23.25" x14ac:dyDescent="0.35">
      <c r="C37" s="19" t="s">
        <v>90</v>
      </c>
      <c r="D37" s="30"/>
      <c r="E37" s="31"/>
      <c r="F37" s="31"/>
      <c r="G37" s="31"/>
      <c r="H37" s="31"/>
      <c r="I37" s="31"/>
      <c r="J37" s="31"/>
      <c r="K37" s="31"/>
      <c r="L37" s="31"/>
      <c r="M37" s="31"/>
    </row>
    <row r="38" spans="2:13" ht="18" x14ac:dyDescent="0.25">
      <c r="C38" s="20"/>
      <c r="D38" s="32"/>
      <c r="E38" s="33"/>
      <c r="F38" s="33"/>
      <c r="G38" s="33"/>
      <c r="H38" s="33"/>
      <c r="I38" s="33"/>
      <c r="J38" s="33"/>
      <c r="K38" s="33"/>
      <c r="L38" s="33"/>
      <c r="M38" s="33"/>
    </row>
    <row r="39" spans="2:13" x14ac:dyDescent="0.25">
      <c r="C39" s="22"/>
      <c r="D39" s="34"/>
      <c r="E39" s="35"/>
      <c r="F39" s="35"/>
      <c r="G39" s="35"/>
      <c r="H39" s="35"/>
      <c r="I39" s="35"/>
      <c r="J39" s="35"/>
      <c r="K39" s="35"/>
      <c r="L39" s="35"/>
      <c r="M39" s="35"/>
    </row>
    <row r="40" spans="2:13" x14ac:dyDescent="0.25">
      <c r="C40" s="23"/>
      <c r="D40" s="9">
        <v>2016</v>
      </c>
      <c r="E40" s="9">
        <v>2017</v>
      </c>
      <c r="F40" s="9">
        <v>2018</v>
      </c>
      <c r="G40" s="9">
        <v>2019</v>
      </c>
      <c r="H40" s="9">
        <v>2020</v>
      </c>
      <c r="I40" s="9">
        <v>2021</v>
      </c>
      <c r="J40" s="9">
        <v>2022</v>
      </c>
      <c r="K40" s="9">
        <v>2023</v>
      </c>
      <c r="L40" s="9">
        <v>2024</v>
      </c>
      <c r="M40" s="9">
        <v>2025</v>
      </c>
    </row>
    <row r="41" spans="2:13" x14ac:dyDescent="0.25">
      <c r="C41" s="12" t="s">
        <v>87</v>
      </c>
      <c r="D41" s="39"/>
      <c r="E41" s="40"/>
      <c r="F41" s="40"/>
      <c r="G41" s="40"/>
      <c r="H41" s="40"/>
      <c r="I41" s="40"/>
      <c r="J41" s="40"/>
      <c r="K41" s="40"/>
      <c r="L41" s="40"/>
      <c r="M41" s="40"/>
    </row>
    <row r="42" spans="2:13" x14ac:dyDescent="0.25">
      <c r="B42" t="s">
        <v>31</v>
      </c>
      <c r="C42" s="26" t="s">
        <v>22</v>
      </c>
      <c r="D42" s="49">
        <v>72240.929999999993</v>
      </c>
      <c r="E42" s="50">
        <v>32193.1</v>
      </c>
      <c r="F42" s="50">
        <v>66443.83</v>
      </c>
      <c r="G42" s="50">
        <v>80000</v>
      </c>
      <c r="H42" s="50">
        <v>82000</v>
      </c>
      <c r="I42" s="50">
        <v>84049.999999999985</v>
      </c>
      <c r="J42" s="50">
        <v>86151.249999999971</v>
      </c>
      <c r="K42" s="50">
        <v>88305.031249999956</v>
      </c>
      <c r="L42" s="50">
        <v>90512.657031249953</v>
      </c>
      <c r="M42" s="50">
        <v>92775.473457031199</v>
      </c>
    </row>
    <row r="43" spans="2:13" x14ac:dyDescent="0.25">
      <c r="B43" t="s">
        <v>31</v>
      </c>
      <c r="C43" s="10" t="s">
        <v>9</v>
      </c>
      <c r="D43" s="51">
        <v>0</v>
      </c>
      <c r="E43" s="42">
        <v>6934777.0699999984</v>
      </c>
      <c r="F43" s="42">
        <v>10530809.490000002</v>
      </c>
      <c r="G43" s="42">
        <v>10000000</v>
      </c>
      <c r="H43" s="42">
        <v>10250000</v>
      </c>
      <c r="I43" s="42">
        <v>10506250</v>
      </c>
      <c r="J43" s="42">
        <v>10768906.249999998</v>
      </c>
      <c r="K43" s="42">
        <v>11038128.906249996</v>
      </c>
      <c r="L43" s="42">
        <v>11314082.128906244</v>
      </c>
      <c r="M43" s="42">
        <v>11596934.182128899</v>
      </c>
    </row>
    <row r="44" spans="2:13" x14ac:dyDescent="0.25">
      <c r="B44" t="s">
        <v>31</v>
      </c>
      <c r="C44" s="10" t="s">
        <v>28</v>
      </c>
      <c r="D44" s="51">
        <v>14413928.15</v>
      </c>
      <c r="E44" s="42">
        <v>18720617.529999997</v>
      </c>
      <c r="F44" s="42">
        <v>9308412.1900000013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</row>
    <row r="45" spans="2:13" x14ac:dyDescent="0.25">
      <c r="B45" t="s">
        <v>31</v>
      </c>
      <c r="C45" s="10" t="s">
        <v>16</v>
      </c>
      <c r="D45" s="51">
        <v>5663197.4100000001</v>
      </c>
      <c r="E45" s="42">
        <v>6771231.8699999992</v>
      </c>
      <c r="F45" s="42">
        <v>1326760.3399999999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</row>
    <row r="46" spans="2:13" x14ac:dyDescent="0.25">
      <c r="C46" s="25" t="s">
        <v>0</v>
      </c>
      <c r="D46" s="52">
        <f>SUM(D42:D45)</f>
        <v>20149366.490000002</v>
      </c>
      <c r="E46" s="52">
        <f>SUM(E42:E45)</f>
        <v>32458819.569999993</v>
      </c>
      <c r="F46" s="52">
        <f t="shared" ref="F46:M46" si="5">SUM(F42:F45)</f>
        <v>21232425.850000005</v>
      </c>
      <c r="G46" s="52">
        <f t="shared" si="5"/>
        <v>10080000</v>
      </c>
      <c r="H46" s="52">
        <f t="shared" si="5"/>
        <v>10332000</v>
      </c>
      <c r="I46" s="52">
        <f t="shared" si="5"/>
        <v>10590300</v>
      </c>
      <c r="J46" s="52">
        <f t="shared" si="5"/>
        <v>10855057.499999998</v>
      </c>
      <c r="K46" s="52">
        <f t="shared" si="5"/>
        <v>11126433.937499996</v>
      </c>
      <c r="L46" s="52">
        <f t="shared" si="5"/>
        <v>11404594.785937494</v>
      </c>
      <c r="M46" s="52">
        <f t="shared" si="5"/>
        <v>11689709.65558593</v>
      </c>
    </row>
    <row r="47" spans="2:13" x14ac:dyDescent="0.25">
      <c r="C47" s="12" t="s">
        <v>66</v>
      </c>
      <c r="D47" s="12"/>
      <c r="E47" s="13"/>
      <c r="F47" s="13"/>
      <c r="G47" s="13"/>
      <c r="H47" s="13"/>
      <c r="I47" s="13"/>
      <c r="J47" s="13"/>
      <c r="K47" s="13"/>
      <c r="L47" s="13"/>
      <c r="M47" s="13"/>
    </row>
  </sheetData>
  <mergeCells count="1">
    <mergeCell ref="D5:M5"/>
  </mergeCells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opLeftCell="A58" zoomScale="90" zoomScaleNormal="90" workbookViewId="0">
      <selection activeCell="E72" sqref="E72:M72"/>
    </sheetView>
  </sheetViews>
  <sheetFormatPr defaultRowHeight="15" x14ac:dyDescent="0.25"/>
  <cols>
    <col min="2" max="2" width="15.140625" bestFit="1" customWidth="1"/>
    <col min="3" max="3" width="56.7109375" customWidth="1"/>
    <col min="4" max="4" width="15.5703125" customWidth="1"/>
    <col min="5" max="8" width="15" bestFit="1" customWidth="1"/>
    <col min="9" max="9" width="16" bestFit="1" customWidth="1"/>
    <col min="10" max="13" width="15" bestFit="1" customWidth="1"/>
  </cols>
  <sheetData>
    <row r="1" spans="1:13" ht="23.25" x14ac:dyDescent="0.35">
      <c r="C1" s="19" t="s">
        <v>93</v>
      </c>
      <c r="D1" s="19"/>
      <c r="E1" s="1"/>
      <c r="F1" s="1"/>
    </row>
    <row r="2" spans="1:13" x14ac:dyDescent="0.25">
      <c r="C2" s="2"/>
      <c r="D2" s="2"/>
      <c r="E2" s="1"/>
      <c r="F2" s="1"/>
    </row>
    <row r="3" spans="1:13" ht="23.25" x14ac:dyDescent="0.35">
      <c r="B3" s="5"/>
      <c r="C3" s="19" t="s">
        <v>97</v>
      </c>
      <c r="D3" s="19"/>
      <c r="E3" s="4"/>
      <c r="F3" s="4"/>
      <c r="G3" s="5"/>
      <c r="H3" s="5"/>
      <c r="I3" s="5"/>
      <c r="J3" s="5"/>
      <c r="K3" s="5"/>
      <c r="L3" s="5"/>
      <c r="M3" s="5"/>
    </row>
    <row r="4" spans="1:13" x14ac:dyDescent="0.25">
      <c r="C4" s="6"/>
      <c r="D4" s="7"/>
      <c r="E4" s="1"/>
      <c r="F4" s="1"/>
    </row>
    <row r="5" spans="1:13" x14ac:dyDescent="0.25">
      <c r="C5" s="7"/>
      <c r="D5" s="7"/>
      <c r="E5" s="1"/>
      <c r="F5" s="1"/>
    </row>
    <row r="6" spans="1:13" ht="23.25" x14ac:dyDescent="0.35">
      <c r="B6" s="18"/>
      <c r="C6" s="8"/>
      <c r="D6" s="65" t="s">
        <v>1</v>
      </c>
      <c r="E6" s="65"/>
      <c r="F6" s="65"/>
      <c r="G6" s="65"/>
      <c r="H6" s="65"/>
      <c r="I6" s="65"/>
      <c r="J6" s="65"/>
      <c r="K6" s="65"/>
      <c r="L6" s="65"/>
      <c r="M6" s="65"/>
    </row>
    <row r="7" spans="1:13" ht="25.5" x14ac:dyDescent="0.25">
      <c r="A7" s="9" t="s">
        <v>85</v>
      </c>
      <c r="B7" s="9" t="s">
        <v>84</v>
      </c>
      <c r="C7" s="9"/>
      <c r="D7" s="9">
        <v>2016</v>
      </c>
      <c r="E7" s="9">
        <v>2017</v>
      </c>
      <c r="F7" s="9">
        <v>2018</v>
      </c>
      <c r="G7" s="9">
        <v>2019</v>
      </c>
      <c r="H7" s="9">
        <v>2020</v>
      </c>
      <c r="I7" s="9">
        <v>2021</v>
      </c>
      <c r="J7" s="9">
        <v>2022</v>
      </c>
      <c r="K7" s="9">
        <v>2023</v>
      </c>
      <c r="L7" s="9">
        <v>2024</v>
      </c>
      <c r="M7" s="9">
        <v>2025</v>
      </c>
    </row>
    <row r="8" spans="1:13" x14ac:dyDescent="0.25">
      <c r="C8" s="12" t="s">
        <v>2</v>
      </c>
      <c r="D8" s="12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5">
      <c r="C9" s="14" t="s">
        <v>34</v>
      </c>
      <c r="D9" s="14"/>
      <c r="E9" s="42"/>
      <c r="F9" s="42"/>
      <c r="G9" s="42"/>
      <c r="H9" s="42"/>
      <c r="I9" s="42"/>
      <c r="J9" s="42"/>
      <c r="K9" s="42"/>
      <c r="L9" s="42"/>
      <c r="M9" s="42"/>
    </row>
    <row r="10" spans="1:13" x14ac:dyDescent="0.25">
      <c r="A10" t="s">
        <v>31</v>
      </c>
      <c r="B10" t="s">
        <v>31</v>
      </c>
      <c r="C10" s="14" t="s">
        <v>35</v>
      </c>
      <c r="D10" s="14"/>
      <c r="E10" s="42">
        <v>0</v>
      </c>
      <c r="F10" s="42">
        <v>0</v>
      </c>
      <c r="G10" s="42">
        <v>0</v>
      </c>
      <c r="H10" s="53">
        <v>0</v>
      </c>
      <c r="I10" s="53">
        <v>0</v>
      </c>
      <c r="J10" s="53">
        <v>0</v>
      </c>
      <c r="K10" s="42">
        <v>0</v>
      </c>
      <c r="L10" s="42">
        <v>0</v>
      </c>
      <c r="M10" s="42">
        <v>0</v>
      </c>
    </row>
    <row r="11" spans="1:13" x14ac:dyDescent="0.25">
      <c r="A11" t="s">
        <v>31</v>
      </c>
      <c r="B11" t="s">
        <v>32</v>
      </c>
      <c r="C11" s="14" t="s">
        <v>36</v>
      </c>
      <c r="D11" s="14"/>
      <c r="E11" s="42">
        <v>-494.74</v>
      </c>
      <c r="F11" s="42">
        <v>0</v>
      </c>
      <c r="G11" s="42">
        <v>0</v>
      </c>
      <c r="H11" s="53">
        <v>0</v>
      </c>
      <c r="I11" s="54"/>
      <c r="J11" s="54"/>
      <c r="K11" s="54"/>
      <c r="L11" s="54"/>
      <c r="M11" s="54"/>
    </row>
    <row r="12" spans="1:13" x14ac:dyDescent="0.25">
      <c r="A12" t="s">
        <v>31</v>
      </c>
      <c r="B12" t="s">
        <v>31</v>
      </c>
      <c r="C12" s="14" t="s">
        <v>37</v>
      </c>
      <c r="D12" s="14"/>
      <c r="E12" s="42">
        <v>0</v>
      </c>
      <c r="F12" s="42">
        <v>0</v>
      </c>
      <c r="G12" s="42">
        <v>0</v>
      </c>
      <c r="H12" s="53">
        <v>0</v>
      </c>
      <c r="I12" s="53">
        <v>0</v>
      </c>
      <c r="J12" s="53">
        <v>0</v>
      </c>
      <c r="K12" s="42">
        <v>0</v>
      </c>
      <c r="L12" s="42">
        <v>0</v>
      </c>
      <c r="M12" s="42">
        <v>0</v>
      </c>
    </row>
    <row r="13" spans="1:13" x14ac:dyDescent="0.25">
      <c r="A13" t="s">
        <v>31</v>
      </c>
      <c r="B13" t="s">
        <v>31</v>
      </c>
      <c r="C13" s="14" t="s">
        <v>38</v>
      </c>
      <c r="D13" s="14"/>
      <c r="E13" s="42">
        <v>145075.19</v>
      </c>
      <c r="F13" s="42">
        <v>195063.11</v>
      </c>
      <c r="G13" s="42">
        <v>180000</v>
      </c>
      <c r="H13" s="53">
        <v>184499.99999999997</v>
      </c>
      <c r="I13" s="53">
        <v>189112.49999999994</v>
      </c>
      <c r="J13" s="53">
        <v>193840.31249999991</v>
      </c>
      <c r="K13" s="42">
        <v>198686.32031249988</v>
      </c>
      <c r="L13" s="42">
        <v>203653.47832031237</v>
      </c>
      <c r="M13" s="42">
        <v>208744.81527832017</v>
      </c>
    </row>
    <row r="14" spans="1:13" x14ac:dyDescent="0.25">
      <c r="A14" t="s">
        <v>31</v>
      </c>
      <c r="B14" t="s">
        <v>31</v>
      </c>
      <c r="C14" s="14" t="s">
        <v>39</v>
      </c>
      <c r="D14" s="14"/>
      <c r="E14" s="42">
        <f>9519050.35+2683000</f>
        <v>12202050.35</v>
      </c>
      <c r="F14" s="42">
        <f>16792638.66+978000</f>
        <v>17770638.66</v>
      </c>
      <c r="G14" s="42">
        <v>15000000</v>
      </c>
      <c r="H14" s="53">
        <v>15374999.999999998</v>
      </c>
      <c r="I14" s="53">
        <v>15759374.999999996</v>
      </c>
      <c r="J14" s="53">
        <v>16153359.374999994</v>
      </c>
      <c r="K14" s="42">
        <v>16557193.359374993</v>
      </c>
      <c r="L14" s="42">
        <v>16971123.193359368</v>
      </c>
      <c r="M14" s="42">
        <v>17395401.273193352</v>
      </c>
    </row>
    <row r="15" spans="1:13" x14ac:dyDescent="0.25">
      <c r="A15" t="s">
        <v>31</v>
      </c>
      <c r="B15" t="s">
        <v>31</v>
      </c>
      <c r="C15" s="14" t="s">
        <v>40</v>
      </c>
      <c r="D15" s="14"/>
      <c r="E15" s="42">
        <v>7497.64</v>
      </c>
      <c r="F15" s="42">
        <v>4680.8500000000004</v>
      </c>
      <c r="G15" s="42">
        <v>10000</v>
      </c>
      <c r="H15" s="53">
        <v>7000</v>
      </c>
      <c r="I15" s="53">
        <v>7174.9999999999991</v>
      </c>
      <c r="J15" s="53">
        <v>7354.3749999999982</v>
      </c>
      <c r="K15" s="42">
        <v>7538.2343749999973</v>
      </c>
      <c r="L15" s="42">
        <v>7726.6902343749962</v>
      </c>
      <c r="M15" s="42">
        <v>7919.8574902343707</v>
      </c>
    </row>
    <row r="16" spans="1:13" x14ac:dyDescent="0.25">
      <c r="A16" t="s">
        <v>31</v>
      </c>
      <c r="B16" t="s">
        <v>31</v>
      </c>
      <c r="C16" s="14" t="s">
        <v>41</v>
      </c>
      <c r="D16" s="14"/>
      <c r="E16" s="42">
        <v>127724.06999999999</v>
      </c>
      <c r="F16" s="42">
        <v>118862.24999999999</v>
      </c>
      <c r="G16" s="42">
        <v>104000</v>
      </c>
      <c r="H16" s="53">
        <v>106599.99999999999</v>
      </c>
      <c r="I16" s="53">
        <v>109264.99999999997</v>
      </c>
      <c r="J16" s="53">
        <v>111996.62499999996</v>
      </c>
      <c r="K16" s="42">
        <v>114796.54062499995</v>
      </c>
      <c r="L16" s="42">
        <v>117666.45414062493</v>
      </c>
      <c r="M16" s="42">
        <v>120608.11549414054</v>
      </c>
    </row>
    <row r="17" spans="1:13" x14ac:dyDescent="0.25">
      <c r="A17" t="s">
        <v>31</v>
      </c>
      <c r="B17" t="s">
        <v>31</v>
      </c>
      <c r="C17" s="14" t="s">
        <v>42</v>
      </c>
      <c r="D17" s="14"/>
      <c r="E17" s="42">
        <v>279493.44</v>
      </c>
      <c r="F17" s="42">
        <v>176605.39</v>
      </c>
      <c r="G17" s="42">
        <v>150000</v>
      </c>
      <c r="H17" s="53">
        <v>153750</v>
      </c>
      <c r="I17" s="53">
        <v>157593.75</v>
      </c>
      <c r="J17" s="53">
        <v>161533.59375</v>
      </c>
      <c r="K17" s="42">
        <v>165571.93359375</v>
      </c>
      <c r="L17" s="42">
        <v>169711.23193359372</v>
      </c>
      <c r="M17" s="42">
        <v>173954.01273193356</v>
      </c>
    </row>
    <row r="18" spans="1:13" x14ac:dyDescent="0.25">
      <c r="A18" t="s">
        <v>31</v>
      </c>
      <c r="B18" t="s">
        <v>32</v>
      </c>
      <c r="C18" s="14" t="s">
        <v>43</v>
      </c>
      <c r="D18" s="14"/>
      <c r="E18" s="42">
        <v>0</v>
      </c>
      <c r="F18" s="42">
        <v>0</v>
      </c>
      <c r="G18" s="42">
        <v>29000</v>
      </c>
      <c r="H18" s="53">
        <v>29580</v>
      </c>
      <c r="I18" s="54"/>
      <c r="J18" s="54"/>
      <c r="K18" s="54"/>
      <c r="L18" s="54"/>
      <c r="M18" s="54"/>
    </row>
    <row r="19" spans="1:13" x14ac:dyDescent="0.25">
      <c r="A19" t="s">
        <v>31</v>
      </c>
      <c r="B19" t="s">
        <v>32</v>
      </c>
      <c r="C19" s="14" t="s">
        <v>44</v>
      </c>
      <c r="D19" s="14"/>
      <c r="E19" s="42">
        <f>-11125.32+580</f>
        <v>-10545.32</v>
      </c>
      <c r="F19" s="42">
        <v>746.38000000000011</v>
      </c>
      <c r="G19" s="42">
        <v>2000</v>
      </c>
      <c r="H19" s="53">
        <v>2040</v>
      </c>
      <c r="I19" s="54"/>
      <c r="J19" s="54"/>
      <c r="K19" s="54"/>
      <c r="L19" s="54"/>
      <c r="M19" s="54"/>
    </row>
    <row r="20" spans="1:13" x14ac:dyDescent="0.25">
      <c r="A20" t="s">
        <v>31</v>
      </c>
      <c r="B20" t="s">
        <v>31</v>
      </c>
      <c r="C20" s="14" t="s">
        <v>45</v>
      </c>
      <c r="D20" s="14"/>
      <c r="E20" s="42">
        <v>580</v>
      </c>
      <c r="F20" s="42">
        <v>0</v>
      </c>
      <c r="G20" s="42">
        <v>0</v>
      </c>
      <c r="H20" s="53">
        <v>0</v>
      </c>
      <c r="I20" s="53"/>
      <c r="J20" s="53"/>
      <c r="K20" s="42"/>
      <c r="L20" s="42"/>
      <c r="M20" s="42"/>
    </row>
    <row r="21" spans="1:13" x14ac:dyDescent="0.25">
      <c r="C21" s="11" t="s">
        <v>13</v>
      </c>
      <c r="D21" s="11"/>
      <c r="E21" s="45">
        <f t="shared" ref="E21:M21" si="0">SUM(E9:E20)</f>
        <v>12751380.629999999</v>
      </c>
      <c r="F21" s="45">
        <f t="shared" si="0"/>
        <v>18266596.640000001</v>
      </c>
      <c r="G21" s="45">
        <f t="shared" si="0"/>
        <v>15475000</v>
      </c>
      <c r="H21" s="45">
        <f t="shared" si="0"/>
        <v>15858469.999999998</v>
      </c>
      <c r="I21" s="45">
        <f t="shared" si="0"/>
        <v>16222521.249999996</v>
      </c>
      <c r="J21" s="45">
        <f t="shared" si="0"/>
        <v>16628084.281249994</v>
      </c>
      <c r="K21" s="45">
        <f t="shared" si="0"/>
        <v>17043786.388281241</v>
      </c>
      <c r="L21" s="45">
        <f t="shared" si="0"/>
        <v>17469881.047988273</v>
      </c>
      <c r="M21" s="45">
        <f t="shared" si="0"/>
        <v>17906628.074187979</v>
      </c>
    </row>
    <row r="22" spans="1:13" x14ac:dyDescent="0.25">
      <c r="C22" s="12"/>
      <c r="D22" s="12"/>
      <c r="E22" s="40"/>
      <c r="F22" s="40"/>
      <c r="G22" s="40"/>
      <c r="H22" s="40"/>
      <c r="I22" s="40"/>
      <c r="J22" s="40"/>
      <c r="K22" s="40"/>
      <c r="L22" s="40"/>
      <c r="M22" s="40"/>
    </row>
    <row r="23" spans="1:13" x14ac:dyDescent="0.25">
      <c r="C23" s="12" t="s">
        <v>3</v>
      </c>
      <c r="D23" s="12"/>
      <c r="E23" s="40"/>
      <c r="F23" s="40"/>
      <c r="G23" s="40">
        <v>0</v>
      </c>
      <c r="H23" s="40"/>
      <c r="I23" s="40"/>
      <c r="J23" s="40">
        <v>0</v>
      </c>
      <c r="K23" s="40"/>
      <c r="L23" s="40"/>
      <c r="M23" s="40">
        <v>0</v>
      </c>
    </row>
    <row r="24" spans="1:13" x14ac:dyDescent="0.25">
      <c r="A24" t="s">
        <v>31</v>
      </c>
      <c r="B24" t="s">
        <v>31</v>
      </c>
      <c r="C24" s="14" t="s">
        <v>46</v>
      </c>
      <c r="D24" s="14"/>
      <c r="E24" s="42">
        <v>986667.3</v>
      </c>
      <c r="F24" s="42">
        <v>1310558.3299999998</v>
      </c>
      <c r="G24" s="42">
        <v>1000000</v>
      </c>
      <c r="H24" s="42">
        <v>1024999.9999999999</v>
      </c>
      <c r="I24" s="42">
        <v>1050624.9999999998</v>
      </c>
      <c r="J24" s="42">
        <v>1076890.6249999998</v>
      </c>
      <c r="K24" s="42">
        <v>1103812.8906249998</v>
      </c>
      <c r="L24" s="42">
        <v>1131408.2128906248</v>
      </c>
      <c r="M24" s="42">
        <v>1159693.4182128904</v>
      </c>
    </row>
    <row r="25" spans="1:13" x14ac:dyDescent="0.25">
      <c r="A25" t="s">
        <v>31</v>
      </c>
      <c r="B25" t="s">
        <v>31</v>
      </c>
      <c r="C25" s="14" t="s">
        <v>47</v>
      </c>
      <c r="D25" s="14"/>
      <c r="E25" s="42">
        <v>3566281.73</v>
      </c>
      <c r="F25" s="42">
        <v>2087262.71</v>
      </c>
      <c r="G25" s="42">
        <v>2000000</v>
      </c>
      <c r="H25" s="42">
        <v>2049999.9155400048</v>
      </c>
      <c r="I25" s="42">
        <v>1260749.861485607</v>
      </c>
      <c r="J25" s="42">
        <v>1033815.0816369196</v>
      </c>
      <c r="K25" s="42">
        <v>759422.81179621338</v>
      </c>
      <c r="L25" s="42">
        <v>778408.94145930826</v>
      </c>
      <c r="M25" s="42">
        <v>797868.87831959408</v>
      </c>
    </row>
    <row r="26" spans="1:13" x14ac:dyDescent="0.25">
      <c r="A26" t="s">
        <v>31</v>
      </c>
      <c r="B26" t="s">
        <v>31</v>
      </c>
      <c r="C26" s="14" t="s">
        <v>48</v>
      </c>
      <c r="D26" s="14"/>
      <c r="E26" s="42"/>
      <c r="F26" s="42"/>
      <c r="G26" s="55"/>
      <c r="H26" s="55"/>
      <c r="I26" s="56"/>
      <c r="J26" s="55"/>
      <c r="K26" s="55"/>
      <c r="L26" s="55"/>
      <c r="M26" s="55"/>
    </row>
    <row r="27" spans="1:13" x14ac:dyDescent="0.25">
      <c r="A27" t="s">
        <v>31</v>
      </c>
      <c r="B27" t="s">
        <v>31</v>
      </c>
      <c r="C27" s="14" t="s">
        <v>49</v>
      </c>
      <c r="D27" s="14"/>
      <c r="E27" s="42">
        <v>1586840.8799999997</v>
      </c>
      <c r="F27" s="42">
        <v>525280.49</v>
      </c>
      <c r="G27" s="42">
        <v>500000</v>
      </c>
      <c r="H27" s="42">
        <v>512499.99999999994</v>
      </c>
      <c r="I27" s="53">
        <v>525312.49999999988</v>
      </c>
      <c r="J27" s="42">
        <v>538445.31249999988</v>
      </c>
      <c r="K27" s="42">
        <v>551906.44531249988</v>
      </c>
      <c r="L27" s="42">
        <v>565704.10644531238</v>
      </c>
      <c r="M27" s="42">
        <v>579846.7091064452</v>
      </c>
    </row>
    <row r="28" spans="1:13" x14ac:dyDescent="0.25">
      <c r="A28" t="s">
        <v>31</v>
      </c>
      <c r="B28" t="s">
        <v>31</v>
      </c>
      <c r="C28" s="14" t="s">
        <v>50</v>
      </c>
      <c r="D28" s="14"/>
      <c r="E28" s="42">
        <v>159682.33000000002</v>
      </c>
      <c r="F28" s="42">
        <v>208558.86000000002</v>
      </c>
      <c r="G28" s="42">
        <v>550000</v>
      </c>
      <c r="H28" s="42">
        <v>563750</v>
      </c>
      <c r="I28" s="53">
        <v>577843.75</v>
      </c>
      <c r="J28" s="42">
        <v>592289.84375</v>
      </c>
      <c r="K28" s="42">
        <v>607097.08984375</v>
      </c>
      <c r="L28" s="42">
        <v>622274.51708984375</v>
      </c>
      <c r="M28" s="42">
        <v>637831.38001708977</v>
      </c>
    </row>
    <row r="29" spans="1:13" x14ac:dyDescent="0.25">
      <c r="A29" t="s">
        <v>31</v>
      </c>
      <c r="B29" t="s">
        <v>31</v>
      </c>
      <c r="C29" s="14" t="s">
        <v>51</v>
      </c>
      <c r="D29" s="14"/>
      <c r="E29" s="42">
        <v>169851.82</v>
      </c>
      <c r="F29" s="42">
        <v>386432.57000000007</v>
      </c>
      <c r="G29" s="42">
        <v>208524</v>
      </c>
      <c r="H29" s="42">
        <v>213737.09999999998</v>
      </c>
      <c r="I29" s="53">
        <v>219080.52749999997</v>
      </c>
      <c r="J29" s="42">
        <v>224557.54068749995</v>
      </c>
      <c r="K29" s="42">
        <v>230171.47920468744</v>
      </c>
      <c r="L29" s="42">
        <v>235925.76618480461</v>
      </c>
      <c r="M29" s="42">
        <v>241823.91033942471</v>
      </c>
    </row>
    <row r="30" spans="1:13" x14ac:dyDescent="0.25">
      <c r="A30" t="s">
        <v>31</v>
      </c>
      <c r="B30" t="s">
        <v>31</v>
      </c>
      <c r="C30" s="14" t="s">
        <v>52</v>
      </c>
      <c r="D30" s="14"/>
      <c r="E30" s="42"/>
      <c r="F30" s="42">
        <v>25423.64</v>
      </c>
      <c r="G30" s="42">
        <v>3000</v>
      </c>
      <c r="H30" s="42">
        <v>3074.9999999999995</v>
      </c>
      <c r="I30" s="53">
        <v>3151.8749999999991</v>
      </c>
      <c r="J30" s="42">
        <v>3230.6718749999986</v>
      </c>
      <c r="K30" s="42">
        <v>3311.4386718749984</v>
      </c>
      <c r="L30" s="42">
        <v>3394.224638671873</v>
      </c>
      <c r="M30" s="42">
        <v>3479.0802546386694</v>
      </c>
    </row>
    <row r="31" spans="1:13" x14ac:dyDescent="0.25">
      <c r="A31" t="s">
        <v>31</v>
      </c>
      <c r="B31" t="s">
        <v>31</v>
      </c>
      <c r="C31" s="14" t="s">
        <v>53</v>
      </c>
      <c r="D31" s="14"/>
      <c r="E31" s="42">
        <v>2294624.7599999998</v>
      </c>
      <c r="F31" s="42">
        <v>998109.32000000007</v>
      </c>
      <c r="G31" s="42">
        <v>998000</v>
      </c>
      <c r="H31" s="42">
        <v>1022949.9999999999</v>
      </c>
      <c r="I31" s="53">
        <v>1048523.7499999998</v>
      </c>
      <c r="J31" s="42">
        <v>1074736.8437499998</v>
      </c>
      <c r="K31" s="42">
        <v>1101605.2648437496</v>
      </c>
      <c r="L31" s="42">
        <v>1129145.3964648433</v>
      </c>
      <c r="M31" s="42">
        <v>1157374.0313764643</v>
      </c>
    </row>
    <row r="32" spans="1:13" x14ac:dyDescent="0.25">
      <c r="A32" t="s">
        <v>31</v>
      </c>
      <c r="B32" t="s">
        <v>31</v>
      </c>
      <c r="C32" s="14" t="s">
        <v>54</v>
      </c>
      <c r="D32" s="14"/>
      <c r="E32" s="42"/>
      <c r="F32" s="42"/>
      <c r="G32" s="42"/>
      <c r="H32" s="42"/>
      <c r="I32" s="53"/>
      <c r="J32" s="42"/>
      <c r="K32" s="42"/>
      <c r="L32" s="42"/>
      <c r="M32" s="42"/>
    </row>
    <row r="33" spans="1:13" x14ac:dyDescent="0.25">
      <c r="A33" t="s">
        <v>31</v>
      </c>
      <c r="B33" t="s">
        <v>31</v>
      </c>
      <c r="C33" s="14" t="s">
        <v>55</v>
      </c>
      <c r="D33" s="14"/>
      <c r="E33" s="42"/>
      <c r="F33" s="42"/>
      <c r="G33" s="42"/>
      <c r="H33" s="42"/>
      <c r="I33" s="53"/>
      <c r="J33" s="42"/>
      <c r="K33" s="42"/>
      <c r="L33" s="42"/>
      <c r="M33" s="42"/>
    </row>
    <row r="34" spans="1:13" x14ac:dyDescent="0.25">
      <c r="A34" t="s">
        <v>31</v>
      </c>
      <c r="B34" t="s">
        <v>32</v>
      </c>
      <c r="C34" s="14" t="s">
        <v>56</v>
      </c>
      <c r="D34" s="14"/>
      <c r="E34" s="42">
        <v>816644.21000000008</v>
      </c>
      <c r="F34" s="42">
        <v>841457.35000000009</v>
      </c>
      <c r="G34" s="42">
        <v>1000000</v>
      </c>
      <c r="H34" s="42">
        <v>1020000</v>
      </c>
      <c r="I34" s="54"/>
      <c r="J34" s="54"/>
      <c r="K34" s="54"/>
      <c r="L34" s="54"/>
      <c r="M34" s="54"/>
    </row>
    <row r="35" spans="1:13" x14ac:dyDescent="0.25">
      <c r="A35" t="s">
        <v>31</v>
      </c>
      <c r="B35" t="s">
        <v>31</v>
      </c>
      <c r="C35" s="14" t="s">
        <v>57</v>
      </c>
      <c r="D35" s="14"/>
      <c r="E35" s="42">
        <v>15670.1</v>
      </c>
      <c r="F35" s="42">
        <v>105088.20000000001</v>
      </c>
      <c r="G35" s="42"/>
      <c r="H35" s="42"/>
      <c r="I35" s="53"/>
      <c r="J35" s="42"/>
      <c r="K35" s="42"/>
      <c r="L35" s="42"/>
      <c r="M35" s="42"/>
    </row>
    <row r="36" spans="1:13" x14ac:dyDescent="0.25">
      <c r="A36" t="s">
        <v>31</v>
      </c>
      <c r="B36" t="s">
        <v>31</v>
      </c>
      <c r="C36" s="14" t="s">
        <v>58</v>
      </c>
      <c r="D36" s="14"/>
      <c r="E36" s="42"/>
      <c r="F36" s="42">
        <v>4720.91</v>
      </c>
      <c r="G36" s="42"/>
      <c r="H36" s="42"/>
      <c r="I36" s="53"/>
      <c r="J36" s="42"/>
      <c r="K36" s="42"/>
      <c r="L36" s="42"/>
      <c r="M36" s="42"/>
    </row>
    <row r="37" spans="1:13" x14ac:dyDescent="0.25">
      <c r="A37" t="s">
        <v>31</v>
      </c>
      <c r="B37" t="s">
        <v>32</v>
      </c>
      <c r="C37" s="14" t="s">
        <v>59</v>
      </c>
      <c r="D37" s="14"/>
      <c r="E37" s="42">
        <v>43938.7</v>
      </c>
      <c r="F37" s="42">
        <v>36200.509999999995</v>
      </c>
      <c r="G37" s="42">
        <v>79412</v>
      </c>
      <c r="H37" s="42">
        <v>81000</v>
      </c>
      <c r="I37" s="54"/>
      <c r="J37" s="54"/>
      <c r="K37" s="54"/>
      <c r="L37" s="54"/>
      <c r="M37" s="54"/>
    </row>
    <row r="38" spans="1:13" x14ac:dyDescent="0.25">
      <c r="A38" t="s">
        <v>31</v>
      </c>
      <c r="B38" t="s">
        <v>32</v>
      </c>
      <c r="C38" s="14" t="s">
        <v>60</v>
      </c>
      <c r="D38" s="14"/>
      <c r="E38" s="42">
        <v>57217.689999999995</v>
      </c>
      <c r="F38" s="42">
        <v>85896.599999999991</v>
      </c>
      <c r="G38" s="42">
        <v>51768</v>
      </c>
      <c r="H38" s="42">
        <v>52803</v>
      </c>
      <c r="I38" s="54"/>
      <c r="J38" s="54"/>
      <c r="K38" s="54"/>
      <c r="L38" s="54"/>
      <c r="M38" s="54"/>
    </row>
    <row r="39" spans="1:13" x14ac:dyDescent="0.25">
      <c r="A39" t="s">
        <v>31</v>
      </c>
      <c r="B39" t="s">
        <v>32</v>
      </c>
      <c r="C39" s="14" t="s">
        <v>61</v>
      </c>
      <c r="D39" s="14"/>
      <c r="E39" s="42"/>
      <c r="F39" s="42">
        <v>13858.289999999999</v>
      </c>
      <c r="G39" s="42">
        <v>0</v>
      </c>
      <c r="H39" s="42">
        <v>0</v>
      </c>
      <c r="I39" s="54"/>
      <c r="J39" s="54"/>
      <c r="K39" s="54"/>
      <c r="L39" s="54"/>
      <c r="M39" s="54"/>
    </row>
    <row r="40" spans="1:13" x14ac:dyDescent="0.25">
      <c r="A40" t="s">
        <v>31</v>
      </c>
      <c r="B40" t="s">
        <v>32</v>
      </c>
      <c r="C40" s="14" t="s">
        <v>62</v>
      </c>
      <c r="D40" s="14"/>
      <c r="E40" s="42">
        <v>231080.56</v>
      </c>
      <c r="F40" s="42">
        <v>251134.60000000003</v>
      </c>
      <c r="G40" s="42">
        <v>400000</v>
      </c>
      <c r="H40" s="42">
        <v>408000</v>
      </c>
      <c r="I40" s="54"/>
      <c r="J40" s="54"/>
      <c r="K40" s="54"/>
      <c r="L40" s="54"/>
      <c r="M40" s="54"/>
    </row>
    <row r="41" spans="1:13" x14ac:dyDescent="0.25">
      <c r="A41" t="s">
        <v>31</v>
      </c>
      <c r="B41" t="s">
        <v>31</v>
      </c>
      <c r="C41" s="14" t="s">
        <v>63</v>
      </c>
      <c r="D41" s="14"/>
      <c r="E41" s="42">
        <v>6842.08</v>
      </c>
      <c r="F41" s="42">
        <v>0</v>
      </c>
      <c r="G41" s="42">
        <v>0</v>
      </c>
      <c r="H41" s="42">
        <v>0</v>
      </c>
      <c r="I41" s="53">
        <v>0</v>
      </c>
      <c r="J41" s="42">
        <v>0</v>
      </c>
      <c r="K41" s="42">
        <v>0</v>
      </c>
      <c r="L41" s="42">
        <v>0</v>
      </c>
      <c r="M41" s="42">
        <v>0</v>
      </c>
    </row>
    <row r="42" spans="1:13" x14ac:dyDescent="0.25">
      <c r="A42" t="s">
        <v>31</v>
      </c>
      <c r="B42" t="s">
        <v>31</v>
      </c>
      <c r="C42" s="14" t="s">
        <v>64</v>
      </c>
      <c r="D42" s="14"/>
      <c r="E42" s="42">
        <v>5199.6000000000004</v>
      </c>
      <c r="F42" s="42">
        <v>2599.8000000000002</v>
      </c>
      <c r="G42" s="42">
        <v>0</v>
      </c>
      <c r="H42" s="42">
        <v>0</v>
      </c>
      <c r="I42" s="53">
        <v>0</v>
      </c>
      <c r="J42" s="42">
        <v>0</v>
      </c>
      <c r="K42" s="42">
        <v>0</v>
      </c>
      <c r="L42" s="42">
        <v>0</v>
      </c>
      <c r="M42" s="42">
        <v>0</v>
      </c>
    </row>
    <row r="43" spans="1:13" x14ac:dyDescent="0.25">
      <c r="A43" t="s">
        <v>31</v>
      </c>
      <c r="B43" t="s">
        <v>31</v>
      </c>
      <c r="C43" s="14" t="s">
        <v>65</v>
      </c>
      <c r="D43" s="14"/>
      <c r="E43" s="42"/>
      <c r="F43" s="42">
        <v>159090.91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</row>
    <row r="44" spans="1:13" x14ac:dyDescent="0.25">
      <c r="C44" s="11" t="s">
        <v>20</v>
      </c>
      <c r="D44" s="11"/>
      <c r="E44" s="45">
        <f t="shared" ref="E44:M44" si="1">SUM(E24:E43)</f>
        <v>9940541.7599999998</v>
      </c>
      <c r="F44" s="45">
        <f t="shared" si="1"/>
        <v>7041673.0899999989</v>
      </c>
      <c r="G44" s="45">
        <f t="shared" si="1"/>
        <v>6790704</v>
      </c>
      <c r="H44" s="45">
        <f t="shared" si="1"/>
        <v>6952815.0155400047</v>
      </c>
      <c r="I44" s="45">
        <f t="shared" si="1"/>
        <v>4685287.2639856068</v>
      </c>
      <c r="J44" s="45">
        <f t="shared" si="1"/>
        <v>4543965.9191994192</v>
      </c>
      <c r="K44" s="45">
        <f t="shared" si="1"/>
        <v>4357327.4202977745</v>
      </c>
      <c r="L44" s="45">
        <f t="shared" si="1"/>
        <v>4466261.1651734095</v>
      </c>
      <c r="M44" s="45">
        <f t="shared" si="1"/>
        <v>4577917.4076265469</v>
      </c>
    </row>
    <row r="45" spans="1:13" x14ac:dyDescent="0.25">
      <c r="C45" s="12" t="s">
        <v>66</v>
      </c>
      <c r="D45" s="12"/>
      <c r="E45" s="40"/>
      <c r="F45" s="40"/>
      <c r="G45" s="40"/>
      <c r="H45" s="40"/>
      <c r="I45" s="40"/>
      <c r="J45" s="40">
        <v>0</v>
      </c>
      <c r="K45" s="40"/>
      <c r="L45" s="40"/>
      <c r="M45" s="40">
        <v>0</v>
      </c>
    </row>
    <row r="46" spans="1:13" x14ac:dyDescent="0.25">
      <c r="C46" s="12" t="s">
        <v>4</v>
      </c>
      <c r="D46" s="12"/>
      <c r="E46" s="40"/>
      <c r="F46" s="40"/>
      <c r="G46" s="40">
        <v>0</v>
      </c>
      <c r="H46" s="40"/>
      <c r="I46" s="40"/>
      <c r="J46" s="40">
        <v>0</v>
      </c>
      <c r="K46" s="40"/>
      <c r="L46" s="40"/>
      <c r="M46" s="40">
        <v>0</v>
      </c>
    </row>
    <row r="47" spans="1:13" x14ac:dyDescent="0.25">
      <c r="A47" t="s">
        <v>31</v>
      </c>
      <c r="B47" t="s">
        <v>31</v>
      </c>
      <c r="C47" s="14" t="s">
        <v>67</v>
      </c>
      <c r="D47" s="14"/>
      <c r="E47" s="42">
        <v>1315591.8699999999</v>
      </c>
      <c r="F47" s="42">
        <v>1195174.94</v>
      </c>
      <c r="G47" s="42">
        <v>1200000</v>
      </c>
      <c r="H47" s="42">
        <v>1230000</v>
      </c>
      <c r="I47" s="42">
        <v>1260750</v>
      </c>
      <c r="J47" s="42">
        <v>1292268.75</v>
      </c>
      <c r="K47" s="42">
        <v>1324575.46875</v>
      </c>
      <c r="L47" s="42">
        <v>1357689.8554687498</v>
      </c>
      <c r="M47" s="42">
        <v>1391632.1018554685</v>
      </c>
    </row>
    <row r="48" spans="1:13" x14ac:dyDescent="0.25">
      <c r="C48" s="11" t="s">
        <v>27</v>
      </c>
      <c r="D48" s="11"/>
      <c r="E48" s="45">
        <f t="shared" ref="E48:M48" si="2">SUM(E47:E47)</f>
        <v>1315591.8699999999</v>
      </c>
      <c r="F48" s="45">
        <f t="shared" si="2"/>
        <v>1195174.94</v>
      </c>
      <c r="G48" s="45">
        <f t="shared" si="2"/>
        <v>1200000</v>
      </c>
      <c r="H48" s="45">
        <f t="shared" si="2"/>
        <v>1230000</v>
      </c>
      <c r="I48" s="45">
        <f t="shared" si="2"/>
        <v>1260750</v>
      </c>
      <c r="J48" s="45">
        <f t="shared" si="2"/>
        <v>1292268.75</v>
      </c>
      <c r="K48" s="45">
        <f t="shared" si="2"/>
        <v>1324575.46875</v>
      </c>
      <c r="L48" s="45">
        <f t="shared" si="2"/>
        <v>1357689.8554687498</v>
      </c>
      <c r="M48" s="45">
        <f t="shared" si="2"/>
        <v>1391632.1018554685</v>
      </c>
    </row>
    <row r="49" spans="1:13" x14ac:dyDescent="0.25">
      <c r="C49" s="12" t="s">
        <v>66</v>
      </c>
      <c r="D49" s="12"/>
      <c r="E49" s="46"/>
      <c r="F49" s="46"/>
      <c r="G49" s="46"/>
      <c r="H49" s="46"/>
      <c r="I49" s="46"/>
      <c r="J49" s="46"/>
      <c r="K49" s="46"/>
      <c r="L49" s="46"/>
      <c r="M49" s="46"/>
    </row>
    <row r="50" spans="1:13" x14ac:dyDescent="0.25">
      <c r="C50" s="12" t="s">
        <v>5</v>
      </c>
      <c r="D50" s="12"/>
      <c r="E50" s="40"/>
      <c r="F50" s="40"/>
      <c r="G50" s="40"/>
      <c r="H50" s="40"/>
      <c r="I50" s="40"/>
      <c r="J50" s="40"/>
      <c r="K50" s="40"/>
      <c r="L50" s="40"/>
      <c r="M50" s="40"/>
    </row>
    <row r="51" spans="1:13" x14ac:dyDescent="0.25">
      <c r="A51" t="s">
        <v>31</v>
      </c>
      <c r="B51" t="s">
        <v>32</v>
      </c>
      <c r="C51" s="14" t="s">
        <v>68</v>
      </c>
      <c r="D51" s="14"/>
      <c r="E51" s="42">
        <v>10995.289999999999</v>
      </c>
      <c r="F51" s="42">
        <v>13768.15</v>
      </c>
      <c r="G51" s="42">
        <v>26149</v>
      </c>
      <c r="H51" s="42">
        <v>24538</v>
      </c>
      <c r="I51" s="54"/>
      <c r="J51" s="54"/>
      <c r="K51" s="54"/>
      <c r="L51" s="54"/>
      <c r="M51" s="54"/>
    </row>
    <row r="52" spans="1:13" x14ac:dyDescent="0.25">
      <c r="A52" t="s">
        <v>31</v>
      </c>
      <c r="B52" t="s">
        <v>32</v>
      </c>
      <c r="C52" s="14" t="s">
        <v>69</v>
      </c>
      <c r="D52" s="14"/>
      <c r="E52" s="42">
        <v>692403.41</v>
      </c>
      <c r="F52" s="42">
        <v>611981.22</v>
      </c>
      <c r="G52" s="42">
        <v>277217</v>
      </c>
      <c r="H52" s="42">
        <v>260140</v>
      </c>
      <c r="I52" s="54"/>
      <c r="J52" s="54"/>
      <c r="K52" s="54"/>
      <c r="L52" s="54"/>
      <c r="M52" s="54"/>
    </row>
    <row r="53" spans="1:13" x14ac:dyDescent="0.25">
      <c r="A53" t="s">
        <v>31</v>
      </c>
      <c r="B53" t="s">
        <v>32</v>
      </c>
      <c r="C53" s="14" t="s">
        <v>70</v>
      </c>
      <c r="D53" s="14"/>
      <c r="E53" s="42"/>
      <c r="F53" s="42">
        <v>2514.1800000000003</v>
      </c>
      <c r="G53" s="42">
        <v>2428</v>
      </c>
      <c r="H53" s="42">
        <v>2278</v>
      </c>
      <c r="I53" s="54"/>
      <c r="J53" s="54"/>
      <c r="K53" s="54"/>
      <c r="L53" s="54"/>
      <c r="M53" s="54"/>
    </row>
    <row r="54" spans="1:13" x14ac:dyDescent="0.25">
      <c r="A54" t="s">
        <v>31</v>
      </c>
      <c r="B54" t="s">
        <v>32</v>
      </c>
      <c r="C54" s="14" t="s">
        <v>71</v>
      </c>
      <c r="D54" s="14"/>
      <c r="E54" s="42"/>
      <c r="F54" s="42"/>
      <c r="G54" s="42">
        <v>0</v>
      </c>
      <c r="H54" s="42">
        <v>0</v>
      </c>
      <c r="I54" s="54"/>
      <c r="J54" s="54"/>
      <c r="K54" s="54"/>
      <c r="L54" s="54"/>
      <c r="M54" s="54"/>
    </row>
    <row r="55" spans="1:13" x14ac:dyDescent="0.25">
      <c r="A55" t="s">
        <v>31</v>
      </c>
      <c r="B55" t="s">
        <v>32</v>
      </c>
      <c r="C55" s="14" t="s">
        <v>72</v>
      </c>
      <c r="D55" s="14"/>
      <c r="E55" s="42">
        <v>126133.96</v>
      </c>
      <c r="F55" s="42">
        <v>116438.48999999999</v>
      </c>
      <c r="G55" s="42">
        <v>36900</v>
      </c>
      <c r="H55" s="42">
        <v>34627</v>
      </c>
      <c r="I55" s="54"/>
      <c r="J55" s="54"/>
      <c r="K55" s="54"/>
      <c r="L55" s="54"/>
      <c r="M55" s="54"/>
    </row>
    <row r="56" spans="1:13" x14ac:dyDescent="0.25">
      <c r="A56" t="s">
        <v>31</v>
      </c>
      <c r="B56" t="s">
        <v>32</v>
      </c>
      <c r="C56" s="14" t="s">
        <v>73</v>
      </c>
      <c r="D56" s="14"/>
      <c r="E56" s="42">
        <v>594.29000000000008</v>
      </c>
      <c r="F56" s="42">
        <v>86.36</v>
      </c>
      <c r="G56" s="42">
        <v>463</v>
      </c>
      <c r="H56" s="42">
        <v>434</v>
      </c>
      <c r="I56" s="54"/>
      <c r="J56" s="54"/>
      <c r="K56" s="54"/>
      <c r="L56" s="54"/>
      <c r="M56" s="54"/>
    </row>
    <row r="57" spans="1:13" x14ac:dyDescent="0.25">
      <c r="A57" t="s">
        <v>31</v>
      </c>
      <c r="B57" t="s">
        <v>32</v>
      </c>
      <c r="C57" s="14" t="s">
        <v>74</v>
      </c>
      <c r="D57" s="14"/>
      <c r="E57" s="42">
        <v>55566.930000000008</v>
      </c>
      <c r="F57" s="42">
        <v>197.27</v>
      </c>
      <c r="G57" s="42">
        <v>700</v>
      </c>
      <c r="H57" s="42">
        <v>657</v>
      </c>
      <c r="I57" s="54"/>
      <c r="J57" s="54"/>
      <c r="K57" s="54"/>
      <c r="L57" s="54"/>
      <c r="M57" s="54"/>
    </row>
    <row r="58" spans="1:13" x14ac:dyDescent="0.25">
      <c r="A58" t="s">
        <v>31</v>
      </c>
      <c r="B58" t="s">
        <v>32</v>
      </c>
      <c r="C58" s="14" t="s">
        <v>75</v>
      </c>
      <c r="D58" s="14"/>
      <c r="E58" s="42">
        <v>992.6099999999999</v>
      </c>
      <c r="F58" s="42">
        <v>1273.6300000000001</v>
      </c>
      <c r="G58" s="42">
        <v>3113</v>
      </c>
      <c r="H58" s="42">
        <v>2921</v>
      </c>
      <c r="I58" s="54"/>
      <c r="J58" s="54"/>
      <c r="K58" s="54"/>
      <c r="L58" s="54"/>
      <c r="M58" s="54"/>
    </row>
    <row r="59" spans="1:13" x14ac:dyDescent="0.25">
      <c r="A59" t="s">
        <v>31</v>
      </c>
      <c r="B59" t="s">
        <v>32</v>
      </c>
      <c r="C59" s="14" t="s">
        <v>76</v>
      </c>
      <c r="D59" s="14"/>
      <c r="E59" s="42">
        <v>8042.0000000000009</v>
      </c>
      <c r="F59" s="42">
        <v>22268.739999999994</v>
      </c>
      <c r="G59" s="42">
        <v>86269</v>
      </c>
      <c r="H59" s="42">
        <v>80955</v>
      </c>
      <c r="I59" s="54"/>
      <c r="J59" s="54"/>
      <c r="K59" s="54"/>
      <c r="L59" s="54"/>
      <c r="M59" s="54"/>
    </row>
    <row r="60" spans="1:13" x14ac:dyDescent="0.25">
      <c r="A60" t="s">
        <v>31</v>
      </c>
      <c r="B60" t="s">
        <v>32</v>
      </c>
      <c r="C60" s="14" t="s">
        <v>77</v>
      </c>
      <c r="D60" s="14"/>
      <c r="E60" s="42"/>
      <c r="F60" s="42"/>
      <c r="G60" s="42">
        <v>0</v>
      </c>
      <c r="H60" s="42">
        <v>0</v>
      </c>
      <c r="I60" s="54"/>
      <c r="J60" s="54"/>
      <c r="K60" s="54"/>
      <c r="L60" s="54"/>
      <c r="M60" s="54"/>
    </row>
    <row r="61" spans="1:13" x14ac:dyDescent="0.25">
      <c r="A61" t="s">
        <v>31</v>
      </c>
      <c r="B61" t="s">
        <v>32</v>
      </c>
      <c r="C61" s="14" t="s">
        <v>78</v>
      </c>
      <c r="D61" s="14"/>
      <c r="E61" s="42">
        <v>5312.82</v>
      </c>
      <c r="F61" s="42">
        <v>8168.5599999999995</v>
      </c>
      <c r="G61" s="42">
        <v>13328</v>
      </c>
      <c r="H61" s="42">
        <v>12507</v>
      </c>
      <c r="I61" s="54"/>
      <c r="J61" s="54"/>
      <c r="K61" s="54"/>
      <c r="L61" s="54"/>
      <c r="M61" s="54"/>
    </row>
    <row r="62" spans="1:13" x14ac:dyDescent="0.25">
      <c r="A62" t="s">
        <v>31</v>
      </c>
      <c r="B62" t="s">
        <v>32</v>
      </c>
      <c r="C62" s="14" t="s">
        <v>79</v>
      </c>
      <c r="D62" s="14"/>
      <c r="E62" s="42">
        <v>48618.99</v>
      </c>
      <c r="F62" s="42">
        <v>24323.75</v>
      </c>
      <c r="G62" s="42">
        <v>32625</v>
      </c>
      <c r="H62" s="42">
        <v>30615</v>
      </c>
      <c r="I62" s="54"/>
      <c r="J62" s="54"/>
      <c r="K62" s="54"/>
      <c r="L62" s="54"/>
      <c r="M62" s="54"/>
    </row>
    <row r="63" spans="1:13" x14ac:dyDescent="0.25">
      <c r="C63" s="11" t="s">
        <v>29</v>
      </c>
      <c r="D63" s="11"/>
      <c r="E63" s="45">
        <f t="shared" ref="E63:M63" si="3">SUM(E51:E62)</f>
        <v>948660.3</v>
      </c>
      <c r="F63" s="45">
        <f t="shared" si="3"/>
        <v>801020.35000000009</v>
      </c>
      <c r="G63" s="45">
        <f t="shared" si="3"/>
        <v>479192</v>
      </c>
      <c r="H63" s="45">
        <f t="shared" si="3"/>
        <v>449672</v>
      </c>
      <c r="I63" s="45">
        <f t="shared" si="3"/>
        <v>0</v>
      </c>
      <c r="J63" s="45">
        <f t="shared" si="3"/>
        <v>0</v>
      </c>
      <c r="K63" s="45">
        <f t="shared" si="3"/>
        <v>0</v>
      </c>
      <c r="L63" s="45">
        <f t="shared" si="3"/>
        <v>0</v>
      </c>
      <c r="M63" s="45">
        <f t="shared" si="3"/>
        <v>0</v>
      </c>
    </row>
    <row r="64" spans="1:13" x14ac:dyDescent="0.25">
      <c r="C64" s="12" t="s">
        <v>66</v>
      </c>
      <c r="D64" s="12"/>
      <c r="E64" s="46"/>
      <c r="F64" s="46"/>
      <c r="G64" s="46"/>
      <c r="H64" s="46"/>
      <c r="I64" s="46"/>
      <c r="J64" s="46"/>
      <c r="K64" s="46"/>
      <c r="L64" s="46"/>
      <c r="M64" s="46"/>
    </row>
    <row r="65" spans="1:13" x14ac:dyDescent="0.25">
      <c r="C65" s="12" t="s">
        <v>6</v>
      </c>
      <c r="D65" s="12"/>
      <c r="E65" s="40"/>
      <c r="F65" s="40"/>
      <c r="G65" s="40">
        <v>0</v>
      </c>
      <c r="H65" s="40"/>
      <c r="I65" s="40"/>
      <c r="J65" s="40">
        <v>0</v>
      </c>
      <c r="K65" s="40"/>
      <c r="L65" s="40"/>
      <c r="M65" s="40">
        <v>0</v>
      </c>
    </row>
    <row r="66" spans="1:13" x14ac:dyDescent="0.25">
      <c r="A66" t="s">
        <v>31</v>
      </c>
      <c r="B66" t="s">
        <v>32</v>
      </c>
      <c r="C66" s="14" t="s">
        <v>80</v>
      </c>
      <c r="D66" s="14"/>
      <c r="E66" s="42">
        <v>89889.7</v>
      </c>
      <c r="F66" s="42">
        <v>74916.899999999994</v>
      </c>
      <c r="G66" s="42">
        <v>74839</v>
      </c>
      <c r="H66" s="42">
        <v>76336</v>
      </c>
      <c r="I66" s="54"/>
      <c r="J66" s="54"/>
      <c r="K66" s="54"/>
      <c r="L66" s="54"/>
      <c r="M66" s="54"/>
    </row>
    <row r="67" spans="1:13" x14ac:dyDescent="0.25">
      <c r="A67" t="s">
        <v>31</v>
      </c>
      <c r="B67" t="s">
        <v>32</v>
      </c>
      <c r="C67" s="14" t="s">
        <v>81</v>
      </c>
      <c r="D67" s="14"/>
      <c r="E67" s="42">
        <v>70</v>
      </c>
      <c r="F67" s="42">
        <v>36.200000000000003</v>
      </c>
      <c r="G67" s="42">
        <v>0</v>
      </c>
      <c r="H67" s="42">
        <v>0</v>
      </c>
      <c r="I67" s="54"/>
      <c r="J67" s="54"/>
      <c r="K67" s="54"/>
      <c r="L67" s="54"/>
      <c r="M67" s="54"/>
    </row>
    <row r="68" spans="1:13" x14ac:dyDescent="0.25">
      <c r="A68" t="s">
        <v>31</v>
      </c>
      <c r="B68" t="s">
        <v>32</v>
      </c>
      <c r="C68" s="14" t="s">
        <v>82</v>
      </c>
      <c r="D68" s="14"/>
      <c r="E68" s="42">
        <v>248718.9</v>
      </c>
      <c r="F68" s="42">
        <v>155909</v>
      </c>
      <c r="G68" s="42">
        <v>80000</v>
      </c>
      <c r="H68" s="42">
        <v>75072</v>
      </c>
      <c r="I68" s="54"/>
      <c r="J68" s="54"/>
      <c r="K68" s="54"/>
      <c r="L68" s="54"/>
      <c r="M68" s="54"/>
    </row>
    <row r="69" spans="1:13" x14ac:dyDescent="0.25">
      <c r="A69" t="s">
        <v>31</v>
      </c>
      <c r="B69" t="s">
        <v>32</v>
      </c>
      <c r="C69" s="14" t="s">
        <v>83</v>
      </c>
      <c r="D69" s="14"/>
      <c r="E69" s="42">
        <v>3795.1</v>
      </c>
      <c r="F69" s="42">
        <v>3410.7000000000003</v>
      </c>
      <c r="G69" s="42">
        <v>4117</v>
      </c>
      <c r="H69" s="42">
        <v>3863</v>
      </c>
      <c r="I69" s="54"/>
      <c r="J69" s="54"/>
      <c r="K69" s="54"/>
      <c r="L69" s="54"/>
      <c r="M69" s="54"/>
    </row>
    <row r="70" spans="1:13" x14ac:dyDescent="0.25">
      <c r="C70" s="11" t="s">
        <v>30</v>
      </c>
      <c r="D70" s="11"/>
      <c r="E70" s="45">
        <f t="shared" ref="E70:M70" si="4">SUM(E66:E69)</f>
        <v>342473.69999999995</v>
      </c>
      <c r="F70" s="45">
        <f t="shared" si="4"/>
        <v>234272.8</v>
      </c>
      <c r="G70" s="45">
        <f t="shared" si="4"/>
        <v>158956</v>
      </c>
      <c r="H70" s="45">
        <f t="shared" si="4"/>
        <v>155271</v>
      </c>
      <c r="I70" s="45">
        <f t="shared" si="4"/>
        <v>0</v>
      </c>
      <c r="J70" s="45">
        <f t="shared" si="4"/>
        <v>0</v>
      </c>
      <c r="K70" s="45">
        <f t="shared" si="4"/>
        <v>0</v>
      </c>
      <c r="L70" s="45">
        <f t="shared" si="4"/>
        <v>0</v>
      </c>
      <c r="M70" s="45">
        <f t="shared" si="4"/>
        <v>0</v>
      </c>
    </row>
    <row r="71" spans="1:13" x14ac:dyDescent="0.25">
      <c r="E71" s="55"/>
      <c r="F71" s="55"/>
      <c r="G71" s="55"/>
      <c r="H71" s="55"/>
      <c r="I71" s="55"/>
      <c r="J71" s="55"/>
      <c r="K71" s="55"/>
      <c r="L71" s="55"/>
      <c r="M71" s="55"/>
    </row>
    <row r="72" spans="1:13" ht="15.75" thickBot="1" x14ac:dyDescent="0.3">
      <c r="C72" s="27" t="s">
        <v>96</v>
      </c>
      <c r="D72" s="27"/>
      <c r="E72" s="57">
        <f>E21+E44+E48+E63+E70</f>
        <v>25298648.260000002</v>
      </c>
      <c r="F72" s="57">
        <f t="shared" ref="F72:M72" si="5">F21+F44+F48+F63+F70</f>
        <v>27538737.820000004</v>
      </c>
      <c r="G72" s="57">
        <f t="shared" si="5"/>
        <v>24103852</v>
      </c>
      <c r="H72" s="57">
        <f t="shared" si="5"/>
        <v>24646228.015540004</v>
      </c>
      <c r="I72" s="57">
        <f t="shared" si="5"/>
        <v>22168558.513985604</v>
      </c>
      <c r="J72" s="57">
        <f t="shared" si="5"/>
        <v>22464318.950449415</v>
      </c>
      <c r="K72" s="57">
        <f t="shared" si="5"/>
        <v>22725689.277329016</v>
      </c>
      <c r="L72" s="57">
        <f t="shared" si="5"/>
        <v>23293832.068630435</v>
      </c>
      <c r="M72" s="57">
        <f t="shared" si="5"/>
        <v>23876177.583669994</v>
      </c>
    </row>
    <row r="73" spans="1:13" x14ac:dyDescent="0.25">
      <c r="C73" s="12"/>
      <c r="D73" s="12"/>
      <c r="E73" s="58"/>
      <c r="F73" s="58"/>
      <c r="G73" s="58"/>
      <c r="H73" s="58"/>
      <c r="I73" s="58"/>
      <c r="J73" s="58"/>
      <c r="K73" s="58"/>
      <c r="L73" s="58"/>
      <c r="M73" s="44"/>
    </row>
    <row r="74" spans="1:13" ht="23.25" x14ac:dyDescent="0.35">
      <c r="C74" s="19" t="s">
        <v>91</v>
      </c>
      <c r="D74" s="19"/>
      <c r="E74" s="59"/>
      <c r="F74" s="59"/>
      <c r="G74" s="59"/>
      <c r="H74" s="59"/>
      <c r="I74" s="59"/>
      <c r="J74" s="59"/>
      <c r="K74" s="59"/>
      <c r="L74" s="59"/>
      <c r="M74" s="59"/>
    </row>
    <row r="75" spans="1:13" ht="18" x14ac:dyDescent="0.25">
      <c r="B75" s="21"/>
      <c r="C75" s="20"/>
      <c r="D75" s="20"/>
      <c r="E75" s="60"/>
      <c r="F75" s="60"/>
      <c r="G75" s="60"/>
      <c r="H75" s="60"/>
      <c r="I75" s="60"/>
      <c r="J75" s="60"/>
      <c r="K75" s="60"/>
      <c r="L75" s="60"/>
      <c r="M75" s="60"/>
    </row>
    <row r="76" spans="1:13" x14ac:dyDescent="0.25">
      <c r="C76" s="22"/>
      <c r="D76" s="22"/>
      <c r="E76" s="61"/>
      <c r="F76" s="61"/>
      <c r="G76" s="61"/>
      <c r="H76" s="61"/>
      <c r="I76" s="61"/>
      <c r="J76" s="61"/>
      <c r="K76" s="61"/>
      <c r="L76" s="61"/>
      <c r="M76" s="61"/>
    </row>
    <row r="77" spans="1:13" x14ac:dyDescent="0.25">
      <c r="C77" s="23"/>
      <c r="D77" s="9">
        <v>2016</v>
      </c>
      <c r="E77" s="9">
        <v>2017</v>
      </c>
      <c r="F77" s="9">
        <v>2018</v>
      </c>
      <c r="G77" s="9">
        <v>2019</v>
      </c>
      <c r="H77" s="9">
        <v>2020</v>
      </c>
      <c r="I77" s="9">
        <v>2021</v>
      </c>
      <c r="J77" s="9">
        <v>2022</v>
      </c>
      <c r="K77" s="9">
        <v>2023</v>
      </c>
      <c r="L77" s="9">
        <v>2024</v>
      </c>
      <c r="M77" s="9">
        <v>2025</v>
      </c>
    </row>
    <row r="78" spans="1:13" x14ac:dyDescent="0.25">
      <c r="C78" s="12" t="s">
        <v>87</v>
      </c>
      <c r="D78" s="12"/>
      <c r="E78" s="40"/>
      <c r="F78" s="40"/>
      <c r="G78" s="40"/>
      <c r="H78" s="40"/>
      <c r="I78" s="40"/>
      <c r="J78" s="40"/>
      <c r="K78" s="40"/>
      <c r="L78" s="40"/>
      <c r="M78" s="40"/>
    </row>
    <row r="79" spans="1:13" x14ac:dyDescent="0.25">
      <c r="A79" t="s">
        <v>31</v>
      </c>
      <c r="B79" t="s">
        <v>31</v>
      </c>
      <c r="C79" s="10" t="s">
        <v>88</v>
      </c>
      <c r="D79" s="10"/>
      <c r="E79" s="42">
        <v>4494940.1399999987</v>
      </c>
      <c r="F79" s="42">
        <v>12131192.57</v>
      </c>
      <c r="G79" s="42">
        <v>9600000</v>
      </c>
      <c r="H79" s="42">
        <v>9840000</v>
      </c>
      <c r="I79" s="42">
        <v>10086000</v>
      </c>
      <c r="J79" s="42">
        <v>10338150</v>
      </c>
      <c r="K79" s="42">
        <v>10596603.75</v>
      </c>
      <c r="L79" s="42">
        <v>10861518.843749998</v>
      </c>
      <c r="M79" s="42">
        <v>11133056.814843748</v>
      </c>
    </row>
    <row r="80" spans="1:13" x14ac:dyDescent="0.25">
      <c r="A80" t="s">
        <v>31</v>
      </c>
      <c r="B80" t="s">
        <v>31</v>
      </c>
      <c r="C80" s="10" t="s">
        <v>54</v>
      </c>
      <c r="D80" s="10"/>
      <c r="E80" s="42">
        <v>-99697</v>
      </c>
      <c r="F80" s="42"/>
      <c r="G80" s="42">
        <v>200000</v>
      </c>
      <c r="H80" s="42"/>
      <c r="I80" s="42"/>
      <c r="J80" s="42"/>
      <c r="K80" s="42"/>
      <c r="L80" s="42"/>
      <c r="M80" s="42"/>
    </row>
    <row r="81" spans="1:13" x14ac:dyDescent="0.25">
      <c r="A81" t="s">
        <v>31</v>
      </c>
      <c r="B81" t="s">
        <v>31</v>
      </c>
      <c r="C81" s="10" t="s">
        <v>55</v>
      </c>
      <c r="D81" s="10"/>
      <c r="E81" s="42">
        <v>6005897.6299999999</v>
      </c>
      <c r="F81" s="42">
        <v>6214071.2699999986</v>
      </c>
      <c r="G81" s="42">
        <v>6000000</v>
      </c>
      <c r="H81" s="42">
        <v>6149999.9999999991</v>
      </c>
      <c r="I81" s="42">
        <v>6303749.9999999981</v>
      </c>
      <c r="J81" s="42">
        <v>6461343.7499999972</v>
      </c>
      <c r="K81" s="42">
        <v>6622877.3437499963</v>
      </c>
      <c r="L81" s="42">
        <v>6788449.2773437453</v>
      </c>
      <c r="M81" s="42">
        <v>6958160.5092773382</v>
      </c>
    </row>
    <row r="82" spans="1:13" x14ac:dyDescent="0.25">
      <c r="A82" t="s">
        <v>31</v>
      </c>
      <c r="B82" t="s">
        <v>31</v>
      </c>
      <c r="C82" s="10" t="s">
        <v>89</v>
      </c>
      <c r="D82" s="10"/>
      <c r="E82" s="42"/>
      <c r="F82" s="42">
        <v>375000</v>
      </c>
      <c r="G82" s="42"/>
      <c r="H82" s="42"/>
      <c r="I82" s="42"/>
      <c r="J82" s="42"/>
      <c r="K82" s="42"/>
      <c r="L82" s="42"/>
      <c r="M82" s="42"/>
    </row>
    <row r="83" spans="1:13" x14ac:dyDescent="0.25">
      <c r="C83" s="25" t="s">
        <v>33</v>
      </c>
      <c r="D83" s="38"/>
      <c r="E83" s="52">
        <f>SUM(E79:E82)</f>
        <v>10401140.77</v>
      </c>
      <c r="F83" s="52">
        <f t="shared" ref="F83:M83" si="6">SUM(F79:F82)</f>
        <v>18720263.84</v>
      </c>
      <c r="G83" s="52">
        <f t="shared" si="6"/>
        <v>15800000</v>
      </c>
      <c r="H83" s="52">
        <f t="shared" si="6"/>
        <v>15990000</v>
      </c>
      <c r="I83" s="52">
        <f t="shared" si="6"/>
        <v>16389749.999999998</v>
      </c>
      <c r="J83" s="52">
        <f t="shared" si="6"/>
        <v>16799493.749999996</v>
      </c>
      <c r="K83" s="52">
        <f t="shared" si="6"/>
        <v>17219481.093749996</v>
      </c>
      <c r="L83" s="52">
        <f t="shared" si="6"/>
        <v>17649968.121093743</v>
      </c>
      <c r="M83" s="52">
        <f t="shared" si="6"/>
        <v>18091217.324121088</v>
      </c>
    </row>
    <row r="84" spans="1:13" x14ac:dyDescent="0.25">
      <c r="C84" s="12" t="s">
        <v>66</v>
      </c>
      <c r="D84" s="12"/>
      <c r="E84" s="13"/>
      <c r="F84" s="13"/>
      <c r="G84" s="13"/>
      <c r="H84" s="13"/>
      <c r="I84" s="13"/>
      <c r="J84" s="13"/>
      <c r="K84" s="13"/>
      <c r="L84" s="13"/>
      <c r="M84" s="13"/>
    </row>
    <row r="86" spans="1:13" x14ac:dyDescent="0.25">
      <c r="E86" s="24"/>
      <c r="F86" s="24"/>
      <c r="G86" s="24"/>
      <c r="H86" s="24"/>
      <c r="I86" s="24"/>
      <c r="J86" s="24"/>
      <c r="K86" s="24"/>
      <c r="L86" s="24"/>
      <c r="M86" s="24"/>
    </row>
  </sheetData>
  <mergeCells count="1">
    <mergeCell ref="D6:M6"/>
  </mergeCells>
  <pageMargins left="0.25" right="0.25" top="0.75" bottom="0.75" header="0.3" footer="0.3"/>
  <pageSetup paperSize="8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E27" sqref="E27"/>
    </sheetView>
  </sheetViews>
  <sheetFormatPr defaultRowHeight="15" x14ac:dyDescent="0.25"/>
  <cols>
    <col min="1" max="1" width="7.42578125" customWidth="1"/>
    <col min="2" max="2" width="8.28515625" customWidth="1"/>
    <col min="3" max="3" width="38.28515625" customWidth="1"/>
    <col min="4" max="10" width="15.28515625" bestFit="1" customWidth="1"/>
    <col min="11" max="11" width="15" customWidth="1"/>
    <col min="12" max="12" width="15.28515625" bestFit="1" customWidth="1"/>
  </cols>
  <sheetData>
    <row r="1" spans="1:12" ht="23.25" x14ac:dyDescent="0.35">
      <c r="B1" s="19" t="s">
        <v>94</v>
      </c>
    </row>
    <row r="2" spans="1:12" ht="23.25" x14ac:dyDescent="0.35">
      <c r="B2" s="19" t="s">
        <v>98</v>
      </c>
    </row>
    <row r="4" spans="1:12" ht="23.25" x14ac:dyDescent="0.35">
      <c r="C4" s="8"/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25">
      <c r="A5" s="9"/>
      <c r="B5" s="9"/>
      <c r="C5" s="9"/>
      <c r="D5" s="9">
        <v>2017</v>
      </c>
      <c r="E5" s="9">
        <v>2018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  <c r="K5" s="9">
        <v>2024</v>
      </c>
      <c r="L5" s="9">
        <v>2025</v>
      </c>
    </row>
    <row r="6" spans="1:12" x14ac:dyDescent="0.25">
      <c r="C6" s="14" t="s">
        <v>99</v>
      </c>
      <c r="D6" s="55">
        <v>59122483.889999993</v>
      </c>
      <c r="E6" s="55">
        <v>47228634.760000005</v>
      </c>
      <c r="F6" s="55">
        <v>39232831.3785</v>
      </c>
      <c r="G6" s="55">
        <v>40021410.61941082</v>
      </c>
      <c r="H6" s="55">
        <v>41031092.030674055</v>
      </c>
      <c r="I6" s="55">
        <v>42120861.707286224</v>
      </c>
      <c r="J6" s="55">
        <v>43173876.859763771</v>
      </c>
      <c r="K6" s="55">
        <v>44253222.805662535</v>
      </c>
      <c r="L6" s="55">
        <v>46970201.28290537</v>
      </c>
    </row>
    <row r="7" spans="1:12" x14ac:dyDescent="0.25">
      <c r="C7" s="14" t="s">
        <v>100</v>
      </c>
      <c r="D7" s="55">
        <v>68846200.410000026</v>
      </c>
      <c r="E7" s="55">
        <v>72615398.047932953</v>
      </c>
      <c r="F7" s="55">
        <v>74419427.421500027</v>
      </c>
      <c r="G7" s="55">
        <v>70392486.755548194</v>
      </c>
      <c r="H7" s="55">
        <v>84513962.828037843</v>
      </c>
      <c r="I7" s="55">
        <v>83847765.742313921</v>
      </c>
      <c r="J7" s="55">
        <v>83389812.911851659</v>
      </c>
      <c r="K7" s="55">
        <v>82815180.685655653</v>
      </c>
      <c r="L7" s="55">
        <v>80136319.508403003</v>
      </c>
    </row>
    <row r="8" spans="1:12" x14ac:dyDescent="0.25">
      <c r="C8" s="14" t="s">
        <v>102</v>
      </c>
      <c r="D8" s="55">
        <v>37311593.949999996</v>
      </c>
      <c r="E8" s="55">
        <v>38685291.600000001</v>
      </c>
      <c r="F8" s="55">
        <v>63899147.689999998</v>
      </c>
      <c r="G8" s="55">
        <v>64313100.844999999</v>
      </c>
      <c r="H8" s="55">
        <v>64727053.620795064</v>
      </c>
      <c r="I8" s="55">
        <v>64961421.683848597</v>
      </c>
      <c r="J8" s="55">
        <v>65250171.898966596</v>
      </c>
      <c r="K8" s="55">
        <v>65692364.863291912</v>
      </c>
      <c r="L8" s="55">
        <v>65279881.690683313</v>
      </c>
    </row>
    <row r="9" spans="1:12" x14ac:dyDescent="0.25">
      <c r="C9" s="36" t="s">
        <v>101</v>
      </c>
      <c r="D9" s="55">
        <v>59782058.75</v>
      </c>
      <c r="E9" s="55">
        <v>60872208.889999993</v>
      </c>
      <c r="F9" s="55">
        <v>43363514.509999998</v>
      </c>
      <c r="G9" s="55">
        <v>46201146.780040994</v>
      </c>
      <c r="H9" s="55">
        <v>38811980.520493045</v>
      </c>
      <c r="I9" s="55">
        <v>40685516.86655125</v>
      </c>
      <c r="J9" s="55">
        <v>41997740.329417974</v>
      </c>
      <c r="K9" s="55">
        <v>43014085.645389892</v>
      </c>
      <c r="L9" s="55">
        <v>44055026.518008322</v>
      </c>
    </row>
    <row r="10" spans="1:12" ht="15.75" thickBot="1" x14ac:dyDescent="0.3">
      <c r="C10" s="27" t="s">
        <v>103</v>
      </c>
      <c r="D10" s="57">
        <f t="shared" ref="D10:E10" si="0">SUM(D6:D9)</f>
        <v>225062337</v>
      </c>
      <c r="E10" s="57">
        <f t="shared" si="0"/>
        <v>219401533.29793295</v>
      </c>
      <c r="F10" s="57">
        <v>220914921</v>
      </c>
      <c r="G10" s="57">
        <v>220928145</v>
      </c>
      <c r="H10" s="57">
        <v>229084089</v>
      </c>
      <c r="I10" s="57">
        <v>231615566</v>
      </c>
      <c r="J10" s="57">
        <v>233811602</v>
      </c>
      <c r="K10" s="57">
        <v>235774854</v>
      </c>
      <c r="L10" s="57">
        <v>236441429</v>
      </c>
    </row>
    <row r="11" spans="1:12" x14ac:dyDescent="0.25">
      <c r="C11" s="37"/>
    </row>
    <row r="12" spans="1:12" x14ac:dyDescent="0.25">
      <c r="C12" s="62"/>
      <c r="D12" s="63"/>
      <c r="E12" s="63"/>
    </row>
    <row r="16" spans="1:12" ht="23.25" x14ac:dyDescent="0.35">
      <c r="B16" s="19" t="s">
        <v>93</v>
      </c>
    </row>
    <row r="17" spans="1:12" ht="23.25" x14ac:dyDescent="0.35">
      <c r="B17" s="19" t="s">
        <v>98</v>
      </c>
    </row>
    <row r="19" spans="1:12" ht="23.25" x14ac:dyDescent="0.35">
      <c r="C19" s="8"/>
      <c r="D19" s="65"/>
      <c r="E19" s="65"/>
      <c r="F19" s="65"/>
      <c r="G19" s="65"/>
      <c r="H19" s="65"/>
      <c r="I19" s="65"/>
      <c r="J19" s="65"/>
      <c r="K19" s="65"/>
      <c r="L19" s="65"/>
    </row>
    <row r="20" spans="1:12" x14ac:dyDescent="0.25">
      <c r="A20" s="9"/>
      <c r="B20" s="9"/>
      <c r="C20" s="9"/>
      <c r="D20" s="9">
        <v>2017</v>
      </c>
      <c r="E20" s="9">
        <v>2018</v>
      </c>
      <c r="F20" s="9">
        <v>2019</v>
      </c>
      <c r="G20" s="9">
        <v>2020</v>
      </c>
      <c r="H20" s="9">
        <v>2021</v>
      </c>
      <c r="I20" s="9">
        <v>2022</v>
      </c>
      <c r="J20" s="9">
        <v>2023</v>
      </c>
      <c r="K20" s="9">
        <v>2024</v>
      </c>
      <c r="L20" s="9">
        <v>2025</v>
      </c>
    </row>
    <row r="21" spans="1:12" x14ac:dyDescent="0.25">
      <c r="C21" s="14" t="s">
        <v>99</v>
      </c>
      <c r="D21" s="55">
        <v>35699789.030000001</v>
      </c>
      <c r="E21" s="55">
        <v>46259001.660000004</v>
      </c>
      <c r="F21" s="55">
        <v>39903852</v>
      </c>
      <c r="G21" s="55">
        <v>40636228.015540004</v>
      </c>
      <c r="H21" s="55">
        <v>38558308.513985604</v>
      </c>
      <c r="I21" s="55">
        <v>39263812.700449407</v>
      </c>
      <c r="J21" s="55">
        <v>39945170.371079013</v>
      </c>
      <c r="K21" s="55">
        <v>40943800.189724177</v>
      </c>
      <c r="L21" s="55">
        <v>41967394.907791078</v>
      </c>
    </row>
    <row r="22" spans="1:12" x14ac:dyDescent="0.25">
      <c r="C22" s="14" t="s">
        <v>100</v>
      </c>
      <c r="D22" s="55">
        <v>21095423.779999994</v>
      </c>
      <c r="E22" s="55">
        <v>23072173.69000002</v>
      </c>
      <c r="F22" s="55">
        <v>28232148.420000017</v>
      </c>
      <c r="G22" s="55">
        <v>29270932.352959991</v>
      </c>
      <c r="H22" s="55">
        <v>38872986.136484943</v>
      </c>
      <c r="I22" s="55">
        <v>38611963.737634197</v>
      </c>
      <c r="J22" s="55">
        <v>38493103.508956827</v>
      </c>
      <c r="K22" s="55">
        <v>37910664.108838663</v>
      </c>
      <c r="L22" s="55">
        <v>37711815.301315233</v>
      </c>
    </row>
    <row r="23" spans="1:12" x14ac:dyDescent="0.25">
      <c r="C23" s="14" t="s">
        <v>102</v>
      </c>
      <c r="D23" s="55">
        <v>30622569.700000003</v>
      </c>
      <c r="E23" s="55">
        <v>33359006.41</v>
      </c>
      <c r="F23" s="55">
        <v>34554181</v>
      </c>
      <c r="G23" s="55">
        <v>30367043.5</v>
      </c>
      <c r="H23" s="55">
        <v>25817659.438697923</v>
      </c>
      <c r="I23" s="55">
        <v>26950285.913374148</v>
      </c>
      <c r="J23" s="55">
        <v>27988439.874827925</v>
      </c>
      <c r="K23" s="55">
        <v>29121399.44718378</v>
      </c>
      <c r="L23" s="55">
        <v>29775164.256790642</v>
      </c>
    </row>
    <row r="24" spans="1:12" x14ac:dyDescent="0.25">
      <c r="C24" s="36" t="s">
        <v>101</v>
      </c>
      <c r="D24" s="55">
        <v>45302634.490000002</v>
      </c>
      <c r="E24" s="55">
        <v>45526891.660000004</v>
      </c>
      <c r="F24" s="55">
        <v>45526892</v>
      </c>
      <c r="G24" s="55">
        <v>42979185</v>
      </c>
      <c r="H24" s="55">
        <v>40431477.95386561</v>
      </c>
      <c r="I24" s="55">
        <v>39219706.542617753</v>
      </c>
      <c r="J24" s="55">
        <v>38230722.374448366</v>
      </c>
      <c r="K24" s="55">
        <v>37470399.446094856</v>
      </c>
      <c r="L24" s="55">
        <v>36142577.671587095</v>
      </c>
    </row>
    <row r="25" spans="1:12" ht="15.75" thickBot="1" x14ac:dyDescent="0.3">
      <c r="C25" s="27" t="s">
        <v>103</v>
      </c>
      <c r="D25" s="57">
        <f t="shared" ref="D25:E25" si="1">SUM(D21:D24)</f>
        <v>132720417</v>
      </c>
      <c r="E25" s="57">
        <f t="shared" si="1"/>
        <v>148217073.42000002</v>
      </c>
      <c r="F25" s="57">
        <v>148217073.42000002</v>
      </c>
      <c r="G25" s="57">
        <v>143253388.86849999</v>
      </c>
      <c r="H25" s="57">
        <v>143680432.04303408</v>
      </c>
      <c r="I25" s="57">
        <v>144045768.89407551</v>
      </c>
      <c r="J25" s="57">
        <v>144657436.12931213</v>
      </c>
      <c r="K25" s="57">
        <v>145446263.19184148</v>
      </c>
      <c r="L25" s="57">
        <v>145596952.13748404</v>
      </c>
    </row>
    <row r="27" spans="1:12" x14ac:dyDescent="0.25">
      <c r="C27" s="62"/>
      <c r="D27" s="63"/>
      <c r="E27" s="63"/>
    </row>
  </sheetData>
  <mergeCells count="2">
    <mergeCell ref="D4:L4"/>
    <mergeCell ref="D19:L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72CF69EB15E147BA3769A3537F3E8C" ma:contentTypeVersion="6" ma:contentTypeDescription="Create a new document." ma:contentTypeScope="" ma:versionID="f88b757df27e13299a9d592fdb907366">
  <xsd:schema xmlns:xsd="http://www.w3.org/2001/XMLSchema" xmlns:xs="http://www.w3.org/2001/XMLSchema" xmlns:p="http://schemas.microsoft.com/office/2006/metadata/properties" xmlns:ns2="65930c9a-4307-4bf5-9068-61a0eebb0c4e" xmlns:ns3="http://schemas.microsoft.com/sharepoint/v3/fields" targetNamespace="http://schemas.microsoft.com/office/2006/metadata/properties" ma:root="true" ma:fieldsID="4e18a3f193d1ae7930018ea8f15fc6c7" ns2:_="" ns3:_="">
    <xsd:import namespace="65930c9a-4307-4bf5-9068-61a0eebb0c4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Template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2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2314AE-72E9-4A22-9C30-04D23C9B6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070D1B-8F14-4A26-8AE0-BB328C4DD245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/fields"/>
    <ds:schemaRef ds:uri="65930c9a-4307-4bf5-9068-61a0eebb0c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A4B72F-D7EB-4E49-9316-D11F34FD9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Energex</vt:lpstr>
      <vt:lpstr>Ergon</vt:lpstr>
      <vt:lpstr>Total ACS Revenue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ERG 17.001 ACS Supporting Information (Reset RIN Schedule 1)</dc:title>
  <dc:creator/>
  <cp:lastModifiedBy/>
  <dcterms:created xsi:type="dcterms:W3CDTF">2019-01-25T06:32:58Z</dcterms:created>
  <dcterms:modified xsi:type="dcterms:W3CDTF">2019-01-30T09:38:26Z</dcterms:modified>
  <cp:category>2020-2025 Energex Ergon Energy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0x0101006672CF69EB15E147BA3769A3537F3E8C</vt:lpwstr>
  </property>
</Properties>
</file>