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64011"/>
  <bookViews>
    <workbookView xWindow="-120" yWindow="-120" windowWidth="29040" windowHeight="17640"/>
  </bookViews>
  <sheets>
    <sheet name="Revised Regulatory Proposal" sheetId="1" r:id="rId1"/>
  </sheets>
  <definedNames>
    <definedName name="anscount" hidden="1">1</definedName>
    <definedName name="dms_PRCP_BaseYear" localSheetId="0">'Revised Regulatory Proposal'!$C$14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6" i="1" l="1"/>
  <c r="K45" i="1"/>
  <c r="D45" i="1"/>
  <c r="C45" i="1"/>
  <c r="I45" i="1"/>
  <c r="H45" i="1"/>
  <c r="F45" i="1"/>
  <c r="E45" i="1"/>
  <c r="B38" i="1"/>
  <c r="B37" i="1"/>
  <c r="B36" i="1"/>
  <c r="L28" i="1"/>
  <c r="H28" i="1"/>
  <c r="D28" i="1"/>
  <c r="C28" i="1"/>
  <c r="K28" i="1"/>
  <c r="J28" i="1"/>
  <c r="M7" i="1"/>
  <c r="L7" i="1"/>
  <c r="K7" i="1"/>
  <c r="J7" i="1"/>
  <c r="I7" i="1"/>
  <c r="H7" i="1"/>
  <c r="G7" i="1"/>
  <c r="F7" i="1"/>
  <c r="E7" i="1"/>
  <c r="N6" i="1"/>
  <c r="N7" i="1" s="1"/>
  <c r="M8" i="1" s="1"/>
  <c r="S43" i="1" l="1"/>
  <c r="S42" i="1"/>
  <c r="S40" i="1"/>
  <c r="S38" i="1"/>
  <c r="S34" i="1"/>
  <c r="S37" i="1"/>
  <c r="S44" i="1"/>
  <c r="S41" i="1"/>
  <c r="S39" i="1"/>
  <c r="S36" i="1"/>
  <c r="L8" i="1"/>
  <c r="I28" i="1"/>
  <c r="J45" i="1"/>
  <c r="G45" i="1"/>
  <c r="R44" i="1" l="1"/>
  <c r="R37" i="1"/>
  <c r="K8" i="1"/>
  <c r="R42" i="1"/>
  <c r="R40" i="1"/>
  <c r="R38" i="1"/>
  <c r="R39" i="1"/>
  <c r="R36" i="1"/>
  <c r="R34" i="1"/>
  <c r="R41" i="1"/>
  <c r="R43" i="1"/>
  <c r="S45" i="1"/>
  <c r="Q44" i="1" l="1"/>
  <c r="Q41" i="1"/>
  <c r="Q39" i="1"/>
  <c r="Q36" i="1"/>
  <c r="J8" i="1"/>
  <c r="Q37" i="1"/>
  <c r="Q42" i="1"/>
  <c r="Q40" i="1"/>
  <c r="Q38" i="1"/>
  <c r="Q34" i="1"/>
  <c r="Q43" i="1"/>
  <c r="R45" i="1"/>
  <c r="P34" i="1" l="1"/>
  <c r="P44" i="1"/>
  <c r="P41" i="1"/>
  <c r="P39" i="1"/>
  <c r="P36" i="1"/>
  <c r="I8" i="1"/>
  <c r="P42" i="1"/>
  <c r="P38" i="1"/>
  <c r="P37" i="1"/>
  <c r="P43" i="1"/>
  <c r="P40" i="1"/>
  <c r="Q45" i="1"/>
  <c r="O42" i="1" l="1"/>
  <c r="O40" i="1"/>
  <c r="O38" i="1"/>
  <c r="Q27" i="1"/>
  <c r="T26" i="1"/>
  <c r="P26" i="1"/>
  <c r="R25" i="1"/>
  <c r="Q24" i="1"/>
  <c r="T23" i="1"/>
  <c r="P23" i="1"/>
  <c r="S22" i="1"/>
  <c r="R21" i="1"/>
  <c r="S25" i="1"/>
  <c r="R24" i="1"/>
  <c r="Q23" i="1"/>
  <c r="S21" i="1"/>
  <c r="O34" i="1"/>
  <c r="T27" i="1"/>
  <c r="P27" i="1"/>
  <c r="S26" i="1"/>
  <c r="Q25" i="1"/>
  <c r="T24" i="1"/>
  <c r="P24" i="1"/>
  <c r="S23" i="1"/>
  <c r="R22" i="1"/>
  <c r="Q21" i="1"/>
  <c r="T19" i="1"/>
  <c r="P19" i="1"/>
  <c r="O37" i="1"/>
  <c r="R27" i="1"/>
  <c r="Q26" i="1"/>
  <c r="T22" i="1"/>
  <c r="O44" i="1"/>
  <c r="O41" i="1"/>
  <c r="O39" i="1"/>
  <c r="O36" i="1"/>
  <c r="S27" i="1"/>
  <c r="R26" i="1"/>
  <c r="T25" i="1"/>
  <c r="P25" i="1"/>
  <c r="S24" i="1"/>
  <c r="R23" i="1"/>
  <c r="Q22" i="1"/>
  <c r="T21" i="1"/>
  <c r="H8" i="1"/>
  <c r="G8" i="1" s="1"/>
  <c r="P22" i="1"/>
  <c r="R19" i="1"/>
  <c r="Q19" i="1"/>
  <c r="O43" i="1"/>
  <c r="P21" i="1"/>
  <c r="S19" i="1"/>
  <c r="P45" i="1"/>
  <c r="Q28" i="1" l="1"/>
  <c r="N44" i="1"/>
  <c r="N36" i="1"/>
  <c r="N43" i="1"/>
  <c r="N34" i="1"/>
  <c r="N42" i="1"/>
  <c r="N41" i="1"/>
  <c r="N40" i="1"/>
  <c r="N39" i="1"/>
  <c r="N38" i="1"/>
  <c r="N37" i="1"/>
  <c r="S28" i="1"/>
  <c r="S50" i="1" s="1"/>
  <c r="R28" i="1"/>
  <c r="R50" i="1" s="1"/>
  <c r="T28" i="1"/>
  <c r="Q50" i="1"/>
  <c r="P28" i="1"/>
  <c r="F8" i="1"/>
  <c r="E8" i="1" s="1"/>
  <c r="D8" i="1" s="1"/>
  <c r="O45" i="1"/>
  <c r="N21" i="1" l="1"/>
  <c r="N19" i="1"/>
  <c r="N24" i="1"/>
  <c r="N27" i="1"/>
  <c r="N26" i="1"/>
  <c r="N25" i="1"/>
  <c r="N23" i="1"/>
  <c r="N22" i="1"/>
  <c r="U57" i="1"/>
  <c r="T57" i="1"/>
  <c r="S57" i="1"/>
  <c r="V57" i="1"/>
  <c r="R57" i="1"/>
  <c r="T45" i="1"/>
  <c r="T50" i="1" s="1"/>
  <c r="F26" i="1"/>
  <c r="F28" i="1" s="1"/>
  <c r="O22" i="1"/>
  <c r="O21" i="1"/>
  <c r="E26" i="1"/>
  <c r="E28" i="1" s="1"/>
  <c r="O23" i="1"/>
  <c r="G26" i="1"/>
  <c r="O25" i="1"/>
  <c r="O27" i="1"/>
  <c r="O24" i="1"/>
  <c r="O19" i="1"/>
  <c r="N45" i="1"/>
  <c r="U58" i="1"/>
  <c r="T58" i="1"/>
  <c r="W58" i="1"/>
  <c r="S58" i="1"/>
  <c r="V58" i="1"/>
  <c r="U59" i="1"/>
  <c r="X59" i="1"/>
  <c r="T59" i="1"/>
  <c r="W59" i="1"/>
  <c r="V59" i="1"/>
  <c r="Y60" i="1" l="1"/>
  <c r="Y61" i="1" s="1"/>
  <c r="Y63" i="1" s="1"/>
  <c r="U60" i="1"/>
  <c r="X60" i="1"/>
  <c r="X61" i="1" s="1"/>
  <c r="X63" i="1" s="1"/>
  <c r="W60" i="1"/>
  <c r="W61" i="1" s="1"/>
  <c r="W63" i="1" s="1"/>
  <c r="V60" i="1"/>
  <c r="V61" i="1" s="1"/>
  <c r="V63" i="1" s="1"/>
  <c r="N28" i="1"/>
  <c r="O26" i="1"/>
  <c r="O28" i="1" s="1"/>
  <c r="G28" i="1"/>
  <c r="P50" i="1" l="1"/>
  <c r="U56" i="1" l="1"/>
  <c r="U61" i="1" s="1"/>
  <c r="Q56" i="1"/>
  <c r="T56" i="1"/>
  <c r="S56" i="1"/>
  <c r="R56" i="1"/>
  <c r="U63" i="1" l="1"/>
  <c r="Z63" i="1" s="1"/>
  <c r="Z61" i="1"/>
</calcChain>
</file>

<file path=xl/sharedStrings.xml><?xml version="1.0" encoding="utf-8"?>
<sst xmlns="http://schemas.openxmlformats.org/spreadsheetml/2006/main" count="117" uniqueCount="60">
  <si>
    <t>Actual and estimated inflation</t>
  </si>
  <si>
    <t>Actual</t>
  </si>
  <si>
    <t>Estimated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</si>
  <si>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</si>
  <si>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</si>
  <si>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</si>
  <si>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</si>
  <si>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</si>
  <si>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</si>
  <si>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</si>
  <si>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</si>
  <si>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</si>
  <si>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</si>
  <si>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</si>
  <si>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</si>
  <si>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ABS CPI index - June (old base)</t>
  </si>
  <si>
    <t>ABS CPI index - June (rebased)</t>
  </si>
  <si>
    <r>
      <t xml:space="preserve">Based on  RBA, </t>
    </r>
    <r>
      <rPr>
        <i/>
        <sz val="11"/>
        <color theme="1"/>
        <rFont val="Calibri"/>
        <family val="2"/>
        <scheme val="minor"/>
      </rPr>
      <t>Statement on Monetary policy</t>
    </r>
    <r>
      <rPr>
        <sz val="11"/>
        <color theme="1"/>
        <rFont val="Calibri"/>
        <family val="2"/>
        <scheme val="minor"/>
      </rPr>
      <t>, August 2019, Appendix</t>
    </r>
  </si>
  <si>
    <t xml:space="preserve">Inflation rate (per cent) </t>
  </si>
  <si>
    <t>Reconstructed cumulative index (2019-20=1)</t>
  </si>
  <si>
    <t>7.5.1 -  The carryover amounts that arise from applying the EBSS during the current regulatory control period</t>
  </si>
  <si>
    <t>Base year for the previous period (drop down menu)</t>
  </si>
  <si>
    <t>7.5.1.1 - Opex allowance applicable to EBSS (EBSS target)</t>
  </si>
  <si>
    <t>$m, real June 2010</t>
  </si>
  <si>
    <t>$m, real June 2015</t>
  </si>
  <si>
    <t>$m, real June 2020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</si>
  <si>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</si>
  <si>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</si>
  <si>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</si>
  <si>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</si>
  <si>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</si>
  <si>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Self insurance</t>
  </si>
  <si>
    <t>Defined benefit superannuation</t>
  </si>
  <si>
    <t>Non-network alternatives</t>
  </si>
  <si>
    <t>Capitalisation policy changes</t>
  </si>
  <si>
    <t>Opex associated with pass throughs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</si>
  <si>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</si>
  <si>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</si>
  <si>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</si>
  <si>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</si>
  <si>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</si>
  <si>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</si>
  <si>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Energex to nominate base year used to forecast opex 
(drop down menu)</t>
  </si>
  <si>
    <t>DMIA</t>
  </si>
  <si>
    <t>Opex associated with approved cost pass through</t>
  </si>
  <si>
    <t>Movements in provisions related to opex</t>
  </si>
  <si>
    <t>Actual opex for EBSS purposes</t>
  </si>
  <si>
    <t>Base year non-recurrent efficiency gain ($m)</t>
  </si>
  <si>
    <t>Incremental gain $m, real June 2020</t>
  </si>
  <si>
    <t>Carryover</t>
  </si>
  <si>
    <t>Forthcoming regulatory control period</t>
  </si>
  <si>
    <t xml:space="preserve"> $m, real June 2020</t>
  </si>
  <si>
    <t>2020-21</t>
  </si>
  <si>
    <t>2021-22</t>
  </si>
  <si>
    <t>2022-23</t>
  </si>
  <si>
    <t>2023-24</t>
  </si>
  <si>
    <t>2024-25</t>
  </si>
  <si>
    <t>Total</t>
  </si>
  <si>
    <t>Total Carryover Amount ($m, June 2020)</t>
  </si>
  <si>
    <t>PTRM inputs ($m, June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</si>
</sst>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;\–#,##0.0;&quot;–&quot;"/>
    <numFmt numFmtId="166" formatCode="#,##0;\(#,##0\)"/>
    <numFmt numFmtId="167" formatCode="#,##0.0_ ;\-#,##0.0\ "/>
    <numFmt numFmtId="168" formatCode="_-* #,##0.0000_-;\-* #,##0.00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0" fillId="5" borderId="0">
      <alignment vertical="center"/>
      <protection locked="0"/>
    </xf>
    <xf numFmtId="0" fontId="1" fillId="0" borderId="0"/>
  </cellStyleXfs>
  <cellXfs count="267">
    <xf numFmtId="0" fontId="0" fillId="0" borderId="0" xfId="0"/>
    <xf numFmtId="0" fontId="4" fillId="2" borderId="0" xfId="2" applyFont="1" applyFill="1" applyProtection="1"/>
    <xf numFmtId="0" fontId="4" fillId="2" borderId="0" xfId="0" applyFont="1" applyFill="1" applyBorder="1" applyProtection="1"/>
    <xf numFmtId="0" fontId="0" fillId="2" borderId="0" xfId="0" applyFill="1" applyProtection="1"/>
    <xf numFmtId="0" fontId="5" fillId="3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7" fillId="4" borderId="9" xfId="0" quotePrefix="1" applyFont="1" applyFill="1" applyBorder="1" applyAlignment="1" applyProtection="1">
      <alignment horizontal="right" vertical="center"/>
    </xf>
    <xf numFmtId="0" fontId="7" fillId="4" borderId="9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left" vertical="center" wrapText="1" indent="1"/>
    </xf>
    <xf numFmtId="164" fontId="6" fillId="3" borderId="12" xfId="0" applyNumberFormat="1" applyFont="1" applyFill="1" applyBorder="1" applyAlignment="1" applyProtection="1">
      <alignment vertical="center"/>
    </xf>
    <xf numFmtId="164" fontId="3" fillId="0" borderId="13" xfId="0" applyNumberFormat="1" applyFont="1" applyBorder="1" applyAlignment="1">
      <alignment horizontal="right" vertical="top" wrapText="1"/>
    </xf>
    <xf numFmtId="164" fontId="3" fillId="2" borderId="13" xfId="0" applyNumberFormat="1" applyFont="1" applyFill="1" applyBorder="1" applyAlignment="1" applyProtection="1">
      <alignment vertical="center" wrapText="1"/>
    </xf>
    <xf numFmtId="164" fontId="3" fillId="0" borderId="13" xfId="0" applyNumberFormat="1" applyFont="1" applyFill="1" applyBorder="1" applyAlignment="1" applyProtection="1">
      <alignment vertical="center" wrapText="1"/>
    </xf>
    <xf numFmtId="164" fontId="3" fillId="3" borderId="13" xfId="0" applyNumberFormat="1" applyFont="1" applyFill="1" applyBorder="1" applyAlignment="1" applyProtection="1">
      <alignment vertical="center" wrapText="1"/>
    </xf>
    <xf numFmtId="164" fontId="3" fillId="3" borderId="14" xfId="0" applyNumberFormat="1" applyFont="1" applyFill="1" applyBorder="1" applyAlignment="1" applyProtection="1"/>
    <xf numFmtId="164" fontId="6" fillId="3" borderId="14" xfId="0" applyNumberFormat="1" applyFont="1" applyFill="1" applyBorder="1" applyAlignment="1" applyProtection="1"/>
    <xf numFmtId="164" fontId="6" fillId="3" borderId="15" xfId="0" applyNumberFormat="1" applyFont="1" applyFill="1" applyBorder="1" applyAlignment="1" applyProtection="1"/>
    <xf numFmtId="0" fontId="3" fillId="0" borderId="16" xfId="0" applyFont="1" applyFill="1" applyBorder="1" applyAlignment="1" applyProtection="1">
      <alignment horizontal="left" vertical="center" wrapText="1" indent="1"/>
    </xf>
    <xf numFmtId="164" fontId="6" fillId="3" borderId="17" xfId="0" applyNumberFormat="1" applyFont="1" applyFill="1" applyBorder="1" applyAlignment="1" applyProtection="1">
      <alignment vertical="center"/>
    </xf>
    <xf numFmtId="164" fontId="6" fillId="3" borderId="18" xfId="0" applyNumberFormat="1" applyFont="1" applyFill="1" applyBorder="1" applyAlignment="1" applyProtection="1">
      <alignment vertical="center"/>
    </xf>
    <xf numFmtId="164" fontId="3" fillId="2" borderId="19" xfId="0" applyNumberFormat="1" applyFont="1" applyFill="1" applyBorder="1" applyAlignment="1" applyProtection="1">
      <alignment vertical="center" wrapText="1"/>
    </xf>
    <xf numFmtId="164" fontId="3" fillId="2" borderId="20" xfId="0" applyNumberFormat="1" applyFont="1" applyFill="1" applyBorder="1" applyAlignment="1" applyProtection="1">
      <alignment vertical="center" wrapText="1"/>
    </xf>
    <xf numFmtId="164" fontId="3" fillId="0" borderId="21" xfId="0" applyNumberFormat="1" applyFont="1" applyFill="1" applyBorder="1" applyAlignment="1" applyProtection="1">
      <alignment horizontal="right" vertical="center" wrapText="1"/>
    </xf>
    <xf numFmtId="0" fontId="9" fillId="2" borderId="16" xfId="0" applyFont="1" applyFill="1" applyBorder="1" applyAlignment="1" applyProtection="1">
      <alignment horizontal="left" vertical="center" wrapText="1" indent="1"/>
    </xf>
    <xf numFmtId="164" fontId="6" fillId="3" borderId="22" xfId="0" applyNumberFormat="1" applyFont="1" applyFill="1" applyBorder="1" applyAlignment="1" applyProtection="1">
      <alignment vertical="center"/>
    </xf>
    <xf numFmtId="0" fontId="9" fillId="2" borderId="23" xfId="0" applyFont="1" applyFill="1" applyBorder="1" applyAlignment="1" applyProtection="1">
      <alignment horizontal="left" vertical="center" wrapText="1" indent="1"/>
    </xf>
    <xf numFmtId="10" fontId="3" fillId="2" borderId="24" xfId="1" applyNumberFormat="1" applyFont="1" applyFill="1" applyBorder="1" applyAlignment="1" applyProtection="1">
      <alignment horizontal="right" vertical="center" wrapText="1"/>
    </xf>
    <xf numFmtId="10" fontId="3" fillId="2" borderId="25" xfId="1" applyNumberFormat="1" applyFont="1" applyFill="1" applyBorder="1" applyAlignment="1" applyProtection="1">
      <alignment horizontal="right" vertical="center" wrapText="1"/>
    </xf>
    <xf numFmtId="0" fontId="9" fillId="2" borderId="26" xfId="0" applyFont="1" applyFill="1" applyBorder="1" applyAlignment="1" applyProtection="1">
      <alignment horizontal="left" vertical="center" wrapText="1" indent="1"/>
    </xf>
    <xf numFmtId="164" fontId="6" fillId="3" borderId="27" xfId="0" applyNumberFormat="1" applyFont="1" applyFill="1" applyBorder="1" applyAlignment="1" applyProtection="1">
      <alignment vertical="center"/>
    </xf>
    <xf numFmtId="2" fontId="3" fillId="2" borderId="28" xfId="1" applyNumberFormat="1" applyFont="1" applyFill="1" applyBorder="1" applyAlignment="1" applyProtection="1">
      <alignment horizontal="right" vertical="center" wrapText="1"/>
    </xf>
    <xf numFmtId="2" fontId="3" fillId="2" borderId="29" xfId="1" applyNumberFormat="1" applyFont="1" applyFill="1" applyBorder="1" applyAlignment="1" applyProtection="1">
      <alignment horizontal="right" vertical="center" wrapText="1"/>
    </xf>
    <xf numFmtId="2" fontId="3" fillId="2" borderId="30" xfId="1" applyNumberFormat="1" applyFont="1" applyFill="1" applyBorder="1" applyAlignment="1" applyProtection="1">
      <alignment horizontal="right" vertical="center" wrapText="1"/>
    </xf>
    <xf numFmtId="0" fontId="11" fillId="5" borderId="0" xfId="3" applyFont="1">
      <alignment vertical="center"/>
      <protection locked="0"/>
    </xf>
    <xf numFmtId="0" fontId="12" fillId="5" borderId="0" xfId="3" applyFont="1">
      <alignment vertical="center"/>
      <protection locked="0"/>
    </xf>
    <xf numFmtId="0" fontId="13" fillId="2" borderId="0" xfId="0" applyFont="1" applyFill="1" applyProtection="1"/>
    <xf numFmtId="0" fontId="14" fillId="0" borderId="1" xfId="0" applyFont="1" applyBorder="1"/>
    <xf numFmtId="0" fontId="2" fillId="6" borderId="1" xfId="0" applyFont="1" applyFill="1" applyBorder="1"/>
    <xf numFmtId="0" fontId="15" fillId="3" borderId="2" xfId="0" applyFont="1" applyFill="1" applyBorder="1" applyAlignment="1" applyProtection="1">
      <alignment horizontal="left" vertical="center"/>
      <protection locked="0"/>
    </xf>
    <xf numFmtId="0" fontId="15" fillId="3" borderId="14" xfId="0" applyFont="1" applyFill="1" applyBorder="1" applyAlignment="1" applyProtection="1">
      <alignment horizontal="left" vertical="center"/>
      <protection locked="0"/>
    </xf>
    <xf numFmtId="0" fontId="15" fillId="3" borderId="3" xfId="0" applyFont="1" applyFill="1" applyBorder="1" applyAlignment="1" applyProtection="1">
      <alignment horizontal="left" vertical="center"/>
      <protection locked="0"/>
    </xf>
    <xf numFmtId="0" fontId="15" fillId="3" borderId="4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Protection="1"/>
    <xf numFmtId="0" fontId="4" fillId="2" borderId="0" xfId="0" applyFont="1" applyFill="1" applyProtection="1"/>
    <xf numFmtId="0" fontId="6" fillId="3" borderId="42" xfId="0" applyFont="1" applyFill="1" applyBorder="1" applyAlignment="1" applyProtection="1">
      <alignment horizontal="right" vertical="center"/>
    </xf>
    <xf numFmtId="0" fontId="6" fillId="3" borderId="43" xfId="0" applyFont="1" applyFill="1" applyBorder="1" applyAlignment="1" applyProtection="1">
      <alignment horizontal="right" vertical="center"/>
    </xf>
    <xf numFmtId="0" fontId="6" fillId="3" borderId="44" xfId="0" applyFont="1" applyFill="1" applyBorder="1" applyAlignment="1" applyProtection="1">
      <alignment horizontal="right" vertical="center"/>
    </xf>
    <xf numFmtId="0" fontId="6" fillId="8" borderId="45" xfId="0" applyFont="1" applyFill="1" applyBorder="1" applyAlignment="1" applyProtection="1">
      <alignment horizontal="right" vertical="center"/>
    </xf>
    <xf numFmtId="0" fontId="6" fillId="8" borderId="46" xfId="0" applyFont="1" applyFill="1" applyBorder="1" applyAlignment="1" applyProtection="1">
      <alignment horizontal="right" vertical="center"/>
    </xf>
    <xf numFmtId="0" fontId="6" fillId="8" borderId="47" xfId="0" applyFont="1" applyFill="1" applyBorder="1" applyAlignment="1" applyProtection="1">
      <alignment horizontal="right" vertical="center"/>
    </xf>
    <xf numFmtId="0" fontId="6" fillId="3" borderId="48" xfId="0" applyFont="1" applyFill="1" applyBorder="1" applyAlignment="1" applyProtection="1">
      <alignment horizontal="right" vertical="center"/>
    </xf>
    <xf numFmtId="0" fontId="6" fillId="3" borderId="49" xfId="0" applyFont="1" applyFill="1" applyBorder="1" applyAlignment="1" applyProtection="1">
      <alignment horizontal="right" vertical="center"/>
    </xf>
    <xf numFmtId="0" fontId="6" fillId="8" borderId="49" xfId="0" applyFont="1" applyFill="1" applyBorder="1" applyAlignment="1" applyProtection="1">
      <alignment horizontal="right" vertical="center"/>
    </xf>
    <xf numFmtId="0" fontId="6" fillId="8" borderId="50" xfId="0" applyFont="1" applyFill="1" applyBorder="1" applyAlignment="1" applyProtection="1">
      <alignment horizontal="right" vertical="center"/>
    </xf>
    <xf numFmtId="0" fontId="3" fillId="0" borderId="51" xfId="0" applyFont="1" applyBorder="1" applyAlignment="1" applyProtection="1">
      <alignment horizontal="left" vertical="center" wrapText="1" indent="1"/>
    </xf>
    <xf numFmtId="165" fontId="3" fillId="9" borderId="52" xfId="0" applyNumberFormat="1" applyFont="1" applyFill="1" applyBorder="1" applyAlignment="1" applyProtection="1">
      <alignment vertical="center" wrapText="1"/>
      <protection locked="0"/>
    </xf>
    <xf numFmtId="165" fontId="3" fillId="9" borderId="53" xfId="0" applyNumberFormat="1" applyFont="1" applyFill="1" applyBorder="1" applyAlignment="1" applyProtection="1">
      <alignment vertical="center" wrapText="1"/>
      <protection locked="0"/>
    </xf>
    <xf numFmtId="165" fontId="3" fillId="6" borderId="54" xfId="0" applyNumberFormat="1" applyFont="1" applyFill="1" applyBorder="1" applyAlignment="1" applyProtection="1">
      <alignment vertical="center" wrapText="1"/>
      <protection locked="0"/>
    </xf>
    <xf numFmtId="165" fontId="3" fillId="6" borderId="55" xfId="0" applyNumberFormat="1" applyFont="1" applyFill="1" applyBorder="1" applyAlignment="1" applyProtection="1">
      <alignment vertical="center" wrapText="1"/>
      <protection locked="0"/>
    </xf>
    <xf numFmtId="165" fontId="3" fillId="6" borderId="53" xfId="0" applyNumberFormat="1" applyFont="1" applyFill="1" applyBorder="1" applyAlignment="1" applyProtection="1">
      <alignment vertical="center" wrapText="1"/>
      <protection locked="0"/>
    </xf>
    <xf numFmtId="165" fontId="3" fillId="6" borderId="56" xfId="0" applyNumberFormat="1" applyFont="1" applyFill="1" applyBorder="1" applyAlignment="1" applyProtection="1">
      <alignment vertical="center" wrapText="1"/>
      <protection locked="0"/>
    </xf>
    <xf numFmtId="165" fontId="3" fillId="2" borderId="57" xfId="1" applyNumberFormat="1" applyFont="1" applyFill="1" applyBorder="1" applyAlignment="1" applyProtection="1">
      <alignment horizontal="right" vertical="center" wrapText="1"/>
    </xf>
    <xf numFmtId="165" fontId="3" fillId="2" borderId="58" xfId="1" applyNumberFormat="1" applyFont="1" applyFill="1" applyBorder="1" applyAlignment="1" applyProtection="1">
      <alignment horizontal="right" vertical="center" wrapText="1"/>
    </xf>
    <xf numFmtId="165" fontId="3" fillId="2" borderId="23" xfId="1" applyNumberFormat="1" applyFont="1" applyFill="1" applyBorder="1" applyAlignment="1" applyProtection="1">
      <alignment horizontal="right" vertical="center" wrapText="1"/>
    </xf>
    <xf numFmtId="165" fontId="3" fillId="2" borderId="24" xfId="1" applyNumberFormat="1" applyFont="1" applyFill="1" applyBorder="1" applyAlignment="1" applyProtection="1">
      <alignment horizontal="right" vertical="center" wrapText="1"/>
    </xf>
    <xf numFmtId="165" fontId="3" fillId="2" borderId="25" xfId="1" applyNumberFormat="1" applyFont="1" applyFill="1" applyBorder="1" applyAlignment="1" applyProtection="1">
      <alignment horizontal="right" vertical="center" wrapText="1"/>
    </xf>
    <xf numFmtId="0" fontId="17" fillId="9" borderId="59" xfId="0" applyFont="1" applyFill="1" applyBorder="1" applyAlignment="1" applyProtection="1">
      <alignment horizontal="left" vertical="center" wrapText="1" indent="1"/>
    </xf>
    <xf numFmtId="165" fontId="6" fillId="3" borderId="60" xfId="0" applyNumberFormat="1" applyFont="1" applyFill="1" applyBorder="1" applyAlignment="1" applyProtection="1"/>
    <xf numFmtId="165" fontId="6" fillId="3" borderId="61" xfId="0" applyNumberFormat="1" applyFont="1" applyFill="1" applyBorder="1" applyAlignment="1" applyProtection="1"/>
    <xf numFmtId="165" fontId="6" fillId="3" borderId="62" xfId="0" applyNumberFormat="1" applyFont="1" applyFill="1" applyBorder="1" applyAlignment="1" applyProtection="1">
      <alignment vertical="center"/>
    </xf>
    <xf numFmtId="165" fontId="6" fillId="3" borderId="63" xfId="0" applyNumberFormat="1" applyFont="1" applyFill="1" applyBorder="1" applyAlignment="1" applyProtection="1">
      <alignment vertical="center"/>
    </xf>
    <xf numFmtId="165" fontId="6" fillId="3" borderId="61" xfId="0" applyNumberFormat="1" applyFont="1" applyFill="1" applyBorder="1" applyAlignment="1" applyProtection="1">
      <alignment vertical="center"/>
    </xf>
    <xf numFmtId="165" fontId="6" fillId="3" borderId="64" xfId="0" applyNumberFormat="1" applyFont="1" applyFill="1" applyBorder="1" applyAlignment="1" applyProtection="1">
      <alignment vertical="center"/>
    </xf>
    <xf numFmtId="165" fontId="6" fillId="3" borderId="65" xfId="0" applyNumberFormat="1" applyFont="1" applyFill="1" applyBorder="1" applyAlignment="1" applyProtection="1">
      <alignment horizontal="left"/>
    </xf>
    <xf numFmtId="165" fontId="6" fillId="3" borderId="66" xfId="0" applyNumberFormat="1" applyFont="1" applyFill="1" applyBorder="1" applyAlignment="1" applyProtection="1">
      <alignment horizontal="left"/>
    </xf>
    <xf numFmtId="165" fontId="6" fillId="3" borderId="67" xfId="0" applyNumberFormat="1" applyFont="1" applyFill="1" applyBorder="1" applyAlignment="1" applyProtection="1">
      <alignment horizontal="left"/>
    </xf>
    <xf numFmtId="165" fontId="6" fillId="3" borderId="68" xfId="0" applyNumberFormat="1" applyFont="1" applyFill="1" applyBorder="1" applyAlignment="1" applyProtection="1">
      <alignment horizontal="left"/>
    </xf>
    <xf numFmtId="165" fontId="6" fillId="3" borderId="69" xfId="0" applyNumberFormat="1" applyFont="1" applyFill="1" applyBorder="1" applyAlignment="1" applyProtection="1">
      <alignment horizontal="left"/>
    </xf>
    <xf numFmtId="0" fontId="3" fillId="0" borderId="59" xfId="0" applyFont="1" applyBorder="1" applyAlignment="1" applyProtection="1">
      <alignment horizontal="left" vertical="center" indent="4"/>
    </xf>
    <xf numFmtId="165" fontId="3" fillId="9" borderId="60" xfId="0" applyNumberFormat="1" applyFont="1" applyFill="1" applyBorder="1" applyAlignment="1" applyProtection="1">
      <alignment vertical="center" wrapText="1"/>
      <protection locked="0"/>
    </xf>
    <xf numFmtId="165" fontId="3" fillId="9" borderId="61" xfId="0" applyNumberFormat="1" applyFont="1" applyFill="1" applyBorder="1" applyAlignment="1" applyProtection="1">
      <alignment vertical="center" wrapText="1"/>
      <protection locked="0"/>
    </xf>
    <xf numFmtId="165" fontId="3" fillId="6" borderId="62" xfId="0" applyNumberFormat="1" applyFont="1" applyFill="1" applyBorder="1" applyAlignment="1" applyProtection="1">
      <alignment vertical="center" wrapText="1"/>
      <protection locked="0"/>
    </xf>
    <xf numFmtId="165" fontId="3" fillId="6" borderId="63" xfId="0" applyNumberFormat="1" applyFont="1" applyFill="1" applyBorder="1" applyAlignment="1" applyProtection="1">
      <alignment vertical="center" wrapText="1"/>
      <protection locked="0"/>
    </xf>
    <xf numFmtId="165" fontId="3" fillId="6" borderId="61" xfId="0" applyNumberFormat="1" applyFont="1" applyFill="1" applyBorder="1" applyAlignment="1" applyProtection="1">
      <alignment vertical="center" wrapText="1"/>
      <protection locked="0"/>
    </xf>
    <xf numFmtId="165" fontId="3" fillId="6" borderId="64" xfId="0" applyNumberFormat="1" applyFont="1" applyFill="1" applyBorder="1" applyAlignment="1" applyProtection="1">
      <alignment vertical="center" wrapText="1"/>
      <protection locked="0"/>
    </xf>
    <xf numFmtId="165" fontId="3" fillId="2" borderId="65" xfId="1" applyNumberFormat="1" applyFont="1" applyFill="1" applyBorder="1" applyAlignment="1" applyProtection="1">
      <alignment horizontal="right" wrapText="1"/>
    </xf>
    <xf numFmtId="165" fontId="3" fillId="2" borderId="70" xfId="1" applyNumberFormat="1" applyFont="1" applyFill="1" applyBorder="1" applyAlignment="1" applyProtection="1">
      <alignment horizontal="right" wrapText="1"/>
    </xf>
    <xf numFmtId="165" fontId="3" fillId="2" borderId="67" xfId="1" applyNumberFormat="1" applyFont="1" applyFill="1" applyBorder="1" applyAlignment="1" applyProtection="1">
      <alignment horizontal="right" wrapText="1"/>
    </xf>
    <xf numFmtId="165" fontId="3" fillId="2" borderId="71" xfId="1" applyNumberFormat="1" applyFont="1" applyFill="1" applyBorder="1" applyAlignment="1" applyProtection="1">
      <alignment horizontal="right" wrapText="1"/>
    </xf>
    <xf numFmtId="0" fontId="18" fillId="0" borderId="59" xfId="0" applyFont="1" applyBorder="1" applyAlignment="1" applyProtection="1">
      <alignment horizontal="left" vertical="center" indent="4"/>
    </xf>
    <xf numFmtId="0" fontId="3" fillId="0" borderId="59" xfId="0" applyFont="1" applyBorder="1" applyAlignment="1" applyProtection="1">
      <alignment horizontal="left" vertical="center" indent="1"/>
    </xf>
    <xf numFmtId="0" fontId="3" fillId="0" borderId="59" xfId="4" applyFont="1" applyFill="1" applyBorder="1" applyAlignment="1" applyProtection="1">
      <alignment horizontal="left" vertical="center" indent="1"/>
    </xf>
    <xf numFmtId="0" fontId="3" fillId="0" borderId="72" xfId="0" applyFont="1" applyBorder="1" applyAlignment="1" applyProtection="1">
      <alignment horizontal="left" vertical="center" wrapText="1" indent="1"/>
    </xf>
    <xf numFmtId="165" fontId="3" fillId="9" borderId="73" xfId="0" applyNumberFormat="1" applyFont="1" applyFill="1" applyBorder="1" applyAlignment="1" applyProtection="1">
      <alignment vertical="center" wrapText="1"/>
      <protection locked="0"/>
    </xf>
    <xf numFmtId="165" fontId="3" fillId="9" borderId="74" xfId="0" applyNumberFormat="1" applyFont="1" applyFill="1" applyBorder="1" applyAlignment="1" applyProtection="1">
      <alignment vertical="center" wrapText="1"/>
      <protection locked="0"/>
    </xf>
    <xf numFmtId="165" fontId="3" fillId="6" borderId="75" xfId="0" applyNumberFormat="1" applyFont="1" applyFill="1" applyBorder="1" applyAlignment="1" applyProtection="1">
      <alignment vertical="center" wrapText="1"/>
      <protection locked="0"/>
    </xf>
    <xf numFmtId="165" fontId="3" fillId="6" borderId="76" xfId="0" applyNumberFormat="1" applyFont="1" applyFill="1" applyBorder="1" applyAlignment="1" applyProtection="1">
      <alignment vertical="center" wrapText="1"/>
      <protection locked="0"/>
    </xf>
    <xf numFmtId="165" fontId="3" fillId="6" borderId="74" xfId="0" applyNumberFormat="1" applyFont="1" applyFill="1" applyBorder="1" applyAlignment="1" applyProtection="1">
      <alignment vertical="center" wrapText="1"/>
      <protection locked="0"/>
    </xf>
    <xf numFmtId="165" fontId="3" fillId="6" borderId="77" xfId="0" applyNumberFormat="1" applyFont="1" applyFill="1" applyBorder="1" applyAlignment="1" applyProtection="1">
      <alignment vertical="center" wrapText="1"/>
      <protection locked="0"/>
    </xf>
    <xf numFmtId="165" fontId="3" fillId="2" borderId="42" xfId="1" applyNumberFormat="1" applyFont="1" applyFill="1" applyBorder="1" applyAlignment="1" applyProtection="1">
      <alignment horizontal="right" wrapText="1"/>
    </xf>
    <xf numFmtId="165" fontId="3" fillId="2" borderId="78" xfId="1" applyNumberFormat="1" applyFont="1" applyFill="1" applyBorder="1" applyAlignment="1" applyProtection="1">
      <alignment horizontal="right" wrapText="1"/>
    </xf>
    <xf numFmtId="165" fontId="3" fillId="2" borderId="28" xfId="1" applyNumberFormat="1" applyFont="1" applyFill="1" applyBorder="1" applyAlignment="1" applyProtection="1">
      <alignment horizontal="right" wrapText="1"/>
    </xf>
    <xf numFmtId="165" fontId="3" fillId="2" borderId="79" xfId="1" applyNumberFormat="1" applyFont="1" applyFill="1" applyBorder="1" applyAlignment="1" applyProtection="1">
      <alignment horizontal="right" wrapText="1"/>
    </xf>
    <xf numFmtId="0" fontId="6" fillId="10" borderId="2" xfId="0" applyFont="1" applyFill="1" applyBorder="1" applyAlignment="1" applyProtection="1">
      <alignment horizontal="right" vertical="center" wrapText="1" indent="1"/>
    </xf>
    <xf numFmtId="165" fontId="6" fillId="10" borderId="80" xfId="1" applyNumberFormat="1" applyFont="1" applyFill="1" applyBorder="1" applyAlignment="1" applyProtection="1">
      <alignment horizontal="right" wrapText="1"/>
    </xf>
    <xf numFmtId="165" fontId="6" fillId="10" borderId="49" xfId="1" applyNumberFormat="1" applyFont="1" applyFill="1" applyBorder="1" applyAlignment="1" applyProtection="1">
      <alignment horizontal="right" wrapText="1"/>
    </xf>
    <xf numFmtId="165" fontId="6" fillId="10" borderId="50" xfId="1" applyNumberFormat="1" applyFont="1" applyFill="1" applyBorder="1" applyAlignment="1" applyProtection="1">
      <alignment horizontal="right" wrapText="1"/>
    </xf>
    <xf numFmtId="165" fontId="6" fillId="10" borderId="27" xfId="1" applyNumberFormat="1" applyFont="1" applyFill="1" applyBorder="1" applyAlignment="1" applyProtection="1">
      <alignment horizontal="right" wrapText="1"/>
    </xf>
    <xf numFmtId="165" fontId="6" fillId="10" borderId="81" xfId="1" applyNumberFormat="1" applyFont="1" applyFill="1" applyBorder="1" applyAlignment="1" applyProtection="1">
      <alignment horizontal="right" wrapText="1"/>
    </xf>
    <xf numFmtId="165" fontId="6" fillId="10" borderId="82" xfId="1" applyNumberFormat="1" applyFont="1" applyFill="1" applyBorder="1" applyAlignment="1" applyProtection="1">
      <alignment horizontal="right" wrapText="1"/>
    </xf>
    <xf numFmtId="0" fontId="19" fillId="2" borderId="83" xfId="0" applyFont="1" applyFill="1" applyBorder="1" applyAlignment="1" applyProtection="1">
      <alignment vertical="center" wrapText="1"/>
    </xf>
    <xf numFmtId="0" fontId="3" fillId="0" borderId="84" xfId="0" applyFont="1" applyBorder="1" applyAlignment="1" applyProtection="1">
      <alignment horizontal="left" vertical="center" wrapText="1" indent="1"/>
    </xf>
    <xf numFmtId="0" fontId="3" fillId="0" borderId="11" xfId="0" applyFont="1" applyBorder="1" applyAlignment="1" applyProtection="1">
      <alignment horizontal="left" vertical="center" wrapText="1" indent="1"/>
    </xf>
    <xf numFmtId="165" fontId="3" fillId="9" borderId="55" xfId="0" applyNumberFormat="1" applyFont="1" applyFill="1" applyBorder="1" applyAlignment="1" applyProtection="1">
      <alignment vertical="center" wrapText="1"/>
      <protection locked="0"/>
    </xf>
    <xf numFmtId="165" fontId="3" fillId="6" borderId="85" xfId="0" applyNumberFormat="1" applyFont="1" applyFill="1" applyBorder="1" applyAlignment="1" applyProtection="1">
      <alignment vertical="center" wrapText="1"/>
      <protection locked="0"/>
    </xf>
    <xf numFmtId="2" fontId="6" fillId="3" borderId="83" xfId="0" applyNumberFormat="1" applyFont="1" applyFill="1" applyBorder="1" applyAlignment="1" applyProtection="1"/>
    <xf numFmtId="165" fontId="3" fillId="2" borderId="86" xfId="0" applyNumberFormat="1" applyFont="1" applyFill="1" applyBorder="1" applyAlignment="1" applyProtection="1">
      <alignment horizontal="right" vertical="center"/>
    </xf>
    <xf numFmtId="165" fontId="3" fillId="2" borderId="58" xfId="0" applyNumberFormat="1" applyFont="1" applyFill="1" applyBorder="1" applyAlignment="1" applyProtection="1">
      <alignment horizontal="right" vertical="center"/>
    </xf>
    <xf numFmtId="165" fontId="3" fillId="2" borderId="23" xfId="0" applyNumberFormat="1" applyFont="1" applyFill="1" applyBorder="1" applyAlignment="1" applyProtection="1">
      <alignment horizontal="right" vertical="center"/>
    </xf>
    <xf numFmtId="165" fontId="3" fillId="2" borderId="24" xfId="0" applyNumberFormat="1" applyFont="1" applyFill="1" applyBorder="1" applyAlignment="1" applyProtection="1">
      <alignment horizontal="right" vertical="center"/>
    </xf>
    <xf numFmtId="165" fontId="3" fillId="2" borderId="87" xfId="0" applyNumberFormat="1" applyFont="1" applyFill="1" applyBorder="1" applyAlignment="1" applyProtection="1">
      <alignment horizontal="right" vertical="center"/>
    </xf>
    <xf numFmtId="165" fontId="6" fillId="3" borderId="83" xfId="0" applyNumberFormat="1" applyFont="1" applyFill="1" applyBorder="1" applyAlignment="1" applyProtection="1">
      <alignment horizontal="left"/>
    </xf>
    <xf numFmtId="0" fontId="17" fillId="9" borderId="16" xfId="0" applyFont="1" applyFill="1" applyBorder="1" applyAlignment="1" applyProtection="1">
      <alignment horizontal="left" vertical="center" wrapText="1" indent="1"/>
    </xf>
    <xf numFmtId="165" fontId="6" fillId="3" borderId="63" xfId="0" applyNumberFormat="1" applyFont="1" applyFill="1" applyBorder="1" applyAlignment="1" applyProtection="1"/>
    <xf numFmtId="165" fontId="6" fillId="3" borderId="62" xfId="0" applyNumberFormat="1" applyFont="1" applyFill="1" applyBorder="1" applyAlignment="1" applyProtection="1"/>
    <xf numFmtId="165" fontId="6" fillId="3" borderId="88" xfId="0" applyNumberFormat="1" applyFont="1" applyFill="1" applyBorder="1" applyAlignment="1" applyProtection="1"/>
    <xf numFmtId="165" fontId="6" fillId="3" borderId="83" xfId="0" applyNumberFormat="1" applyFont="1" applyFill="1" applyBorder="1" applyAlignment="1" applyProtection="1">
      <alignment horizontal="right"/>
    </xf>
    <xf numFmtId="0" fontId="3" fillId="0" borderId="16" xfId="0" applyFont="1" applyBorder="1" applyAlignment="1" applyProtection="1">
      <alignment horizontal="left" vertical="center" wrapText="1" indent="3"/>
    </xf>
    <xf numFmtId="165" fontId="3" fillId="9" borderId="63" xfId="0" applyNumberFormat="1" applyFont="1" applyFill="1" applyBorder="1" applyAlignment="1" applyProtection="1">
      <alignment vertical="center" wrapText="1"/>
      <protection locked="0"/>
    </xf>
    <xf numFmtId="165" fontId="3" fillId="6" borderId="88" xfId="0" applyNumberFormat="1" applyFont="1" applyFill="1" applyBorder="1" applyAlignment="1" applyProtection="1">
      <alignment vertical="center" wrapText="1"/>
      <protection locked="0"/>
    </xf>
    <xf numFmtId="165" fontId="3" fillId="2" borderId="65" xfId="0" applyNumberFormat="1" applyFont="1" applyFill="1" applyBorder="1" applyAlignment="1" applyProtection="1">
      <alignment horizontal="right" vertical="center"/>
    </xf>
    <xf numFmtId="165" fontId="3" fillId="2" borderId="70" xfId="0" applyNumberFormat="1" applyFont="1" applyFill="1" applyBorder="1" applyAlignment="1" applyProtection="1">
      <alignment horizontal="right" vertical="center"/>
    </xf>
    <xf numFmtId="165" fontId="3" fillId="2" borderId="67" xfId="0" applyNumberFormat="1" applyFont="1" applyFill="1" applyBorder="1" applyAlignment="1" applyProtection="1">
      <alignment horizontal="right" vertical="center"/>
    </xf>
    <xf numFmtId="165" fontId="3" fillId="2" borderId="66" xfId="0" applyNumberFormat="1" applyFont="1" applyFill="1" applyBorder="1" applyAlignment="1" applyProtection="1">
      <alignment horizontal="right" vertical="center"/>
    </xf>
    <xf numFmtId="0" fontId="18" fillId="0" borderId="16" xfId="0" applyFont="1" applyBorder="1" applyAlignment="1" applyProtection="1">
      <alignment horizontal="left" vertical="center" wrapText="1" indent="3"/>
    </xf>
    <xf numFmtId="0" fontId="3" fillId="0" borderId="16" xfId="0" applyFont="1" applyBorder="1" applyAlignment="1" applyProtection="1">
      <alignment horizontal="left" vertical="center" wrapText="1" indent="1"/>
    </xf>
    <xf numFmtId="165" fontId="4" fillId="3" borderId="83" xfId="0" applyNumberFormat="1" applyFont="1" applyFill="1" applyBorder="1" applyProtection="1"/>
    <xf numFmtId="0" fontId="3" fillId="0" borderId="93" xfId="0" applyFont="1" applyBorder="1" applyAlignment="1" applyProtection="1">
      <alignment horizontal="left" vertical="center" wrapText="1" indent="1"/>
    </xf>
    <xf numFmtId="165" fontId="3" fillId="9" borderId="76" xfId="0" applyNumberFormat="1" applyFont="1" applyFill="1" applyBorder="1" applyAlignment="1" applyProtection="1">
      <alignment vertical="center" wrapText="1"/>
      <protection locked="0"/>
    </xf>
    <xf numFmtId="165" fontId="3" fillId="6" borderId="94" xfId="0" applyNumberFormat="1" applyFont="1" applyFill="1" applyBorder="1" applyAlignment="1" applyProtection="1">
      <alignment vertical="center" wrapText="1"/>
      <protection locked="0"/>
    </xf>
    <xf numFmtId="165" fontId="3" fillId="2" borderId="42" xfId="0" applyNumberFormat="1" applyFont="1" applyFill="1" applyBorder="1" applyAlignment="1" applyProtection="1">
      <alignment horizontal="right" vertical="center"/>
    </xf>
    <xf numFmtId="165" fontId="3" fillId="2" borderId="78" xfId="0" applyNumberFormat="1" applyFont="1" applyFill="1" applyBorder="1" applyAlignment="1" applyProtection="1">
      <alignment horizontal="right" vertical="center"/>
    </xf>
    <xf numFmtId="165" fontId="3" fillId="2" borderId="28" xfId="0" applyNumberFormat="1" applyFont="1" applyFill="1" applyBorder="1" applyAlignment="1" applyProtection="1">
      <alignment horizontal="right" vertical="center"/>
    </xf>
    <xf numFmtId="165" fontId="3" fillId="2" borderId="44" xfId="0" applyNumberFormat="1" applyFont="1" applyFill="1" applyBorder="1" applyAlignment="1" applyProtection="1">
      <alignment horizontal="right" vertical="center"/>
    </xf>
    <xf numFmtId="165" fontId="4" fillId="3" borderId="84" xfId="0" applyNumberFormat="1" applyFont="1" applyFill="1" applyBorder="1" applyProtection="1"/>
    <xf numFmtId="0" fontId="6" fillId="10" borderId="95" xfId="0" applyFont="1" applyFill="1" applyBorder="1" applyAlignment="1" applyProtection="1">
      <alignment horizontal="right" wrapText="1"/>
    </xf>
    <xf numFmtId="164" fontId="6" fillId="10" borderId="82" xfId="1" applyNumberFormat="1" applyFont="1" applyFill="1" applyBorder="1" applyAlignment="1" applyProtection="1">
      <alignment horizontal="right" wrapText="1"/>
    </xf>
    <xf numFmtId="165" fontId="6" fillId="10" borderId="96" xfId="1" applyNumberFormat="1" applyFont="1" applyFill="1" applyBorder="1" applyAlignment="1" applyProtection="1">
      <alignment horizontal="right" wrapText="1"/>
    </xf>
    <xf numFmtId="166" fontId="7" fillId="6" borderId="97" xfId="0" applyNumberFormat="1" applyFont="1" applyFill="1" applyBorder="1" applyAlignment="1" applyProtection="1">
      <alignment horizontal="center"/>
    </xf>
    <xf numFmtId="0" fontId="0" fillId="2" borderId="0" xfId="0" applyFill="1" applyAlignment="1" applyProtection="1"/>
    <xf numFmtId="2" fontId="4" fillId="6" borderId="100" xfId="0" applyNumberFormat="1" applyFont="1" applyFill="1" applyBorder="1"/>
    <xf numFmtId="0" fontId="7" fillId="0" borderId="0" xfId="0" applyFont="1"/>
    <xf numFmtId="0" fontId="21" fillId="3" borderId="101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3" borderId="102" xfId="0" applyFill="1" applyBorder="1"/>
    <xf numFmtId="0" fontId="0" fillId="3" borderId="84" xfId="0" applyFill="1" applyBorder="1"/>
    <xf numFmtId="167" fontId="3" fillId="9" borderId="95" xfId="0" applyNumberFormat="1" applyFont="1" applyFill="1" applyBorder="1" applyAlignment="1" applyProtection="1">
      <alignment horizontal="right" vertical="center"/>
    </xf>
    <xf numFmtId="167" fontId="3" fillId="9" borderId="81" xfId="0" applyNumberFormat="1" applyFont="1" applyFill="1" applyBorder="1" applyAlignment="1" applyProtection="1">
      <alignment horizontal="right" vertical="center"/>
    </xf>
    <xf numFmtId="167" fontId="3" fillId="9" borderId="82" xfId="0" applyNumberFormat="1" applyFont="1" applyFill="1" applyBorder="1" applyAlignment="1" applyProtection="1">
      <alignment horizontal="right" vertical="center"/>
    </xf>
    <xf numFmtId="0" fontId="21" fillId="3" borderId="2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/>
    </xf>
    <xf numFmtId="0" fontId="21" fillId="3" borderId="14" xfId="0" applyFont="1" applyFill="1" applyBorder="1" applyAlignment="1" applyProtection="1">
      <alignment horizontal="left" vertical="center"/>
    </xf>
    <xf numFmtId="0" fontId="21" fillId="3" borderId="15" xfId="0" applyFont="1" applyFill="1" applyBorder="1" applyAlignment="1" applyProtection="1">
      <alignment horizontal="left" vertical="center"/>
    </xf>
    <xf numFmtId="10" fontId="4" fillId="2" borderId="0" xfId="0" applyNumberFormat="1" applyFont="1" applyFill="1" applyProtection="1"/>
    <xf numFmtId="168" fontId="0" fillId="0" borderId="0" xfId="0" applyNumberFormat="1" applyAlignment="1">
      <alignment vertical="center"/>
    </xf>
    <xf numFmtId="0" fontId="6" fillId="2" borderId="101" xfId="0" applyFont="1" applyFill="1" applyBorder="1" applyAlignment="1" applyProtection="1">
      <alignment horizontal="left"/>
    </xf>
    <xf numFmtId="0" fontId="6" fillId="2" borderId="14" xfId="0" applyFont="1" applyFill="1" applyBorder="1" applyAlignment="1" applyProtection="1">
      <alignment horizontal="left"/>
    </xf>
    <xf numFmtId="0" fontId="7" fillId="9" borderId="107" xfId="0" applyFont="1" applyFill="1" applyBorder="1" applyAlignment="1" applyProtection="1"/>
    <xf numFmtId="0" fontId="6" fillId="2" borderId="108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13" borderId="109" xfId="0" applyFont="1" applyFill="1" applyBorder="1" applyAlignment="1" applyProtection="1">
      <alignment horizontal="centerContinuous" vertical="center"/>
    </xf>
    <xf numFmtId="0" fontId="6" fillId="13" borderId="74" xfId="0" applyFont="1" applyFill="1" applyBorder="1" applyAlignment="1" applyProtection="1">
      <alignment horizontal="centerContinuous" vertical="center"/>
    </xf>
    <xf numFmtId="0" fontId="6" fillId="13" borderId="75" xfId="0" applyFont="1" applyFill="1" applyBorder="1" applyAlignment="1" applyProtection="1">
      <alignment horizontal="centerContinuous" vertical="center"/>
    </xf>
    <xf numFmtId="0" fontId="6" fillId="13" borderId="110" xfId="0" applyFont="1" applyFill="1" applyBorder="1" applyAlignment="1" applyProtection="1">
      <alignment horizontal="centerContinuous" vertical="center"/>
    </xf>
    <xf numFmtId="0" fontId="6" fillId="13" borderId="73" xfId="0" applyFont="1" applyFill="1" applyBorder="1" applyAlignment="1" applyProtection="1">
      <alignment horizontal="centerContinuous" vertical="center"/>
    </xf>
    <xf numFmtId="0" fontId="0" fillId="13" borderId="77" xfId="0" applyFill="1" applyBorder="1" applyAlignment="1">
      <alignment horizontal="centerContinuous"/>
    </xf>
    <xf numFmtId="0" fontId="6" fillId="8" borderId="111" xfId="0" applyFont="1" applyFill="1" applyBorder="1" applyAlignment="1" applyProtection="1">
      <alignment horizontal="right" vertical="center"/>
    </xf>
    <xf numFmtId="0" fontId="6" fillId="8" borderId="112" xfId="0" applyFont="1" applyFill="1" applyBorder="1" applyAlignment="1" applyProtection="1">
      <alignment horizontal="right" vertical="center"/>
    </xf>
    <xf numFmtId="0" fontId="6" fillId="12" borderId="112" xfId="0" applyFont="1" applyFill="1" applyBorder="1" applyAlignment="1" applyProtection="1">
      <alignment horizontal="right" vertical="center"/>
    </xf>
    <xf numFmtId="0" fontId="2" fillId="9" borderId="113" xfId="0" applyFont="1" applyFill="1" applyBorder="1" applyAlignment="1">
      <alignment horizontal="right"/>
    </xf>
    <xf numFmtId="167" fontId="3" fillId="14" borderId="0" xfId="0" applyNumberFormat="1" applyFont="1" applyFill="1" applyBorder="1" applyAlignment="1" applyProtection="1">
      <alignment horizontal="left" vertical="center"/>
    </xf>
    <xf numFmtId="167" fontId="3" fillId="2" borderId="95" xfId="0" applyNumberFormat="1" applyFont="1" applyFill="1" applyBorder="1" applyAlignment="1" applyProtection="1">
      <alignment horizontal="right" vertical="center"/>
    </xf>
    <xf numFmtId="167" fontId="3" fillId="2" borderId="24" xfId="0" applyNumberFormat="1" applyFont="1" applyFill="1" applyBorder="1" applyAlignment="1" applyProtection="1">
      <alignment horizontal="right" vertical="center"/>
    </xf>
    <xf numFmtId="167" fontId="3" fillId="2" borderId="115" xfId="0" applyNumberFormat="1" applyFont="1" applyFill="1" applyBorder="1" applyAlignment="1" applyProtection="1">
      <alignment horizontal="right" vertical="center"/>
    </xf>
    <xf numFmtId="167" fontId="3" fillId="2" borderId="116" xfId="0" applyNumberFormat="1" applyFont="1" applyFill="1" applyBorder="1" applyAlignment="1" applyProtection="1">
      <alignment horizontal="right" vertical="center"/>
    </xf>
    <xf numFmtId="167" fontId="3" fillId="14" borderId="0" xfId="0" applyNumberFormat="1" applyFont="1" applyFill="1" applyBorder="1" applyAlignment="1" applyProtection="1">
      <alignment horizontal="right" vertical="center"/>
    </xf>
    <xf numFmtId="0" fontId="0" fillId="9" borderId="83" xfId="0" applyFill="1" applyBorder="1"/>
    <xf numFmtId="167" fontId="3" fillId="2" borderId="42" xfId="0" applyNumberFormat="1" applyFont="1" applyFill="1" applyBorder="1" applyAlignment="1" applyProtection="1">
      <alignment horizontal="right" vertical="center"/>
    </xf>
    <xf numFmtId="167" fontId="3" fillId="2" borderId="117" xfId="0" applyNumberFormat="1" applyFont="1" applyFill="1" applyBorder="1" applyAlignment="1" applyProtection="1">
      <alignment horizontal="right" vertical="center"/>
    </xf>
    <xf numFmtId="167" fontId="3" fillId="2" borderId="68" xfId="0" applyNumberFormat="1" applyFont="1" applyFill="1" applyBorder="1" applyAlignment="1" applyProtection="1">
      <alignment horizontal="right" vertical="center"/>
    </xf>
    <xf numFmtId="167" fontId="3" fillId="2" borderId="26" xfId="0" applyNumberFormat="1" applyFont="1" applyFill="1" applyBorder="1" applyAlignment="1" applyProtection="1">
      <alignment horizontal="right" vertical="center"/>
    </xf>
    <xf numFmtId="167" fontId="3" fillId="2" borderId="118" xfId="0" applyNumberFormat="1" applyFont="1" applyFill="1" applyBorder="1" applyAlignment="1" applyProtection="1">
      <alignment horizontal="right" vertical="center"/>
    </xf>
    <xf numFmtId="167" fontId="3" fillId="14" borderId="102" xfId="0" applyNumberFormat="1" applyFont="1" applyFill="1" applyBorder="1" applyAlignment="1" applyProtection="1">
      <alignment horizontal="right" vertical="center"/>
    </xf>
    <xf numFmtId="167" fontId="3" fillId="2" borderId="119" xfId="0" applyNumberFormat="1" applyFont="1" applyFill="1" applyBorder="1" applyAlignment="1" applyProtection="1">
      <alignment horizontal="right" vertical="center"/>
    </xf>
    <xf numFmtId="167" fontId="3" fillId="2" borderId="120" xfId="0" applyNumberFormat="1" applyFont="1" applyFill="1" applyBorder="1" applyAlignment="1" applyProtection="1">
      <alignment horizontal="right" vertical="center"/>
    </xf>
    <xf numFmtId="167" fontId="3" fillId="14" borderId="121" xfId="0" applyNumberFormat="1" applyFont="1" applyFill="1" applyBorder="1" applyAlignment="1" applyProtection="1">
      <alignment horizontal="right" vertical="center"/>
    </xf>
    <xf numFmtId="167" fontId="3" fillId="2" borderId="29" xfId="0" applyNumberFormat="1" applyFont="1" applyFill="1" applyBorder="1" applyAlignment="1" applyProtection="1">
      <alignment horizontal="right" vertical="center"/>
    </xf>
    <xf numFmtId="167" fontId="3" fillId="2" borderId="43" xfId="0" applyNumberFormat="1" applyFont="1" applyFill="1" applyBorder="1" applyAlignment="1" applyProtection="1">
      <alignment horizontal="right" vertical="center"/>
    </xf>
    <xf numFmtId="167" fontId="3" fillId="2" borderId="122" xfId="0" applyNumberFormat="1" applyFont="1" applyFill="1" applyBorder="1" applyAlignment="1" applyProtection="1">
      <alignment horizontal="right" vertical="center"/>
    </xf>
    <xf numFmtId="167" fontId="3" fillId="2" borderId="82" xfId="0" applyNumberFormat="1" applyFont="1" applyFill="1" applyBorder="1" applyAlignment="1" applyProtection="1">
      <alignment horizontal="right" vertical="center"/>
    </xf>
    <xf numFmtId="0" fontId="22" fillId="15" borderId="2" xfId="0" applyFont="1" applyFill="1" applyBorder="1" applyAlignment="1" applyProtection="1"/>
    <xf numFmtId="0" fontId="22" fillId="15" borderId="3" xfId="0" applyFont="1" applyFill="1" applyBorder="1" applyAlignment="1" applyProtection="1">
      <alignment wrapText="1"/>
    </xf>
    <xf numFmtId="167" fontId="22" fillId="15" borderId="3" xfId="0" applyNumberFormat="1" applyFont="1" applyFill="1" applyBorder="1" applyAlignment="1" applyProtection="1">
      <alignment horizontal="right"/>
    </xf>
    <xf numFmtId="167" fontId="22" fillId="15" borderId="4" xfId="0" applyNumberFormat="1" applyFont="1" applyFill="1" applyBorder="1" applyAlignment="1" applyProtection="1">
      <alignment horizontal="right"/>
    </xf>
    <xf numFmtId="167" fontId="22" fillId="15" borderId="123" xfId="0" applyNumberFormat="1" applyFont="1" applyFill="1" applyBorder="1" applyAlignment="1" applyProtection="1">
      <alignment horizontal="right"/>
    </xf>
    <xf numFmtId="167" fontId="22" fillId="15" borderId="124" xfId="0" applyNumberFormat="1" applyFont="1" applyFill="1" applyBorder="1" applyAlignment="1" applyProtection="1">
      <alignment horizontal="right"/>
    </xf>
    <xf numFmtId="167" fontId="22" fillId="15" borderId="125" xfId="0" applyNumberFormat="1" applyFont="1" applyFill="1" applyBorder="1" applyAlignment="1" applyProtection="1">
      <alignment horizontal="right"/>
    </xf>
    <xf numFmtId="167" fontId="22" fillId="15" borderId="2" xfId="0" applyNumberFormat="1" applyFont="1" applyFill="1" applyBorder="1" applyAlignment="1" applyProtection="1">
      <alignment horizontal="right"/>
    </xf>
    <xf numFmtId="167" fontId="22" fillId="15" borderId="1" xfId="0" applyNumberFormat="1" applyFont="1" applyFill="1" applyBorder="1" applyAlignment="1" applyProtection="1">
      <alignment horizontal="right"/>
    </xf>
    <xf numFmtId="0" fontId="6" fillId="2" borderId="3" xfId="0" applyFont="1" applyFill="1" applyBorder="1" applyAlignment="1" applyProtection="1">
      <alignment horizontal="left" wrapText="1"/>
    </xf>
    <xf numFmtId="167" fontId="6" fillId="2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22" fillId="15" borderId="2" xfId="0" applyFont="1" applyFill="1" applyBorder="1" applyAlignment="1" applyProtection="1">
      <alignment vertical="center"/>
    </xf>
    <xf numFmtId="0" fontId="22" fillId="15" borderId="3" xfId="0" applyFont="1" applyFill="1" applyBorder="1" applyAlignment="1" applyProtection="1">
      <alignment vertical="center"/>
    </xf>
    <xf numFmtId="2" fontId="6" fillId="15" borderId="3" xfId="0" applyNumberFormat="1" applyFont="1" applyFill="1" applyBorder="1" applyAlignment="1" applyProtection="1">
      <alignment horizontal="right"/>
    </xf>
    <xf numFmtId="2" fontId="6" fillId="15" borderId="4" xfId="0" applyNumberFormat="1" applyFont="1" applyFill="1" applyBorder="1" applyAlignment="1" applyProtection="1">
      <alignment horizontal="right"/>
    </xf>
    <xf numFmtId="167" fontId="22" fillId="15" borderId="126" xfId="0" applyNumberFormat="1" applyFont="1" applyFill="1" applyBorder="1" applyAlignment="1" applyProtection="1">
      <alignment horizontal="right" vertical="center"/>
    </xf>
    <xf numFmtId="167" fontId="22" fillId="15" borderId="3" xfId="0" applyNumberFormat="1" applyFont="1" applyFill="1" applyBorder="1" applyAlignment="1" applyProtection="1">
      <alignment horizontal="right" vertical="center"/>
    </xf>
    <xf numFmtId="0" fontId="7" fillId="3" borderId="33" xfId="0" applyFont="1" applyFill="1" applyBorder="1" applyAlignment="1" applyProtection="1">
      <alignment horizontal="center"/>
    </xf>
    <xf numFmtId="0" fontId="7" fillId="3" borderId="34" xfId="0" applyFont="1" applyFill="1" applyBorder="1" applyAlignment="1" applyProtection="1">
      <alignment horizontal="center"/>
    </xf>
    <xf numFmtId="0" fontId="7" fillId="3" borderId="35" xfId="0" applyFont="1" applyFill="1" applyBorder="1" applyAlignment="1" applyProtection="1">
      <alignment horizontal="center"/>
    </xf>
    <xf numFmtId="0" fontId="7" fillId="8" borderId="36" xfId="0" applyFont="1" applyFill="1" applyBorder="1" applyAlignment="1" applyProtection="1">
      <alignment horizontal="center"/>
    </xf>
    <xf numFmtId="0" fontId="7" fillId="8" borderId="34" xfId="0" applyFont="1" applyFill="1" applyBorder="1" applyAlignment="1" applyProtection="1">
      <alignment horizontal="center"/>
    </xf>
    <xf numFmtId="0" fontId="7" fillId="8" borderId="37" xfId="0" applyFont="1" applyFill="1" applyBorder="1" applyAlignment="1" applyProtection="1">
      <alignment horizontal="center"/>
    </xf>
    <xf numFmtId="0" fontId="7" fillId="3" borderId="22" xfId="0" applyFont="1" applyFill="1" applyBorder="1" applyAlignment="1" applyProtection="1">
      <alignment horizontal="center"/>
    </xf>
    <xf numFmtId="0" fontId="7" fillId="3" borderId="38" xfId="0" applyFont="1" applyFill="1" applyBorder="1" applyAlignment="1" applyProtection="1">
      <alignment horizontal="center"/>
    </xf>
    <xf numFmtId="0" fontId="7" fillId="8" borderId="39" xfId="0" applyFont="1" applyFill="1" applyBorder="1" applyAlignment="1" applyProtection="1">
      <alignment horizontal="center"/>
    </xf>
    <xf numFmtId="0" fontId="7" fillId="8" borderId="40" xfId="0" applyFont="1" applyFill="1" applyBorder="1" applyAlignment="1" applyProtection="1">
      <alignment horizontal="center"/>
    </xf>
    <xf numFmtId="0" fontId="7" fillId="8" borderId="41" xfId="0" applyFont="1" applyFill="1" applyBorder="1" applyAlignment="1" applyProtection="1">
      <alignment horizontal="center"/>
    </xf>
    <xf numFmtId="164" fontId="6" fillId="4" borderId="6" xfId="0" applyNumberFormat="1" applyFont="1" applyFill="1" applyBorder="1" applyAlignment="1" applyProtection="1">
      <alignment horizontal="center" vertical="center"/>
    </xf>
    <xf numFmtId="164" fontId="6" fillId="4" borderId="7" xfId="0" applyNumberFormat="1" applyFont="1" applyFill="1" applyBorder="1" applyAlignment="1" applyProtection="1">
      <alignment horizontal="center" vertical="center"/>
    </xf>
    <xf numFmtId="164" fontId="6" fillId="4" borderId="8" xfId="0" applyNumberFormat="1" applyFont="1" applyFill="1" applyBorder="1" applyAlignment="1" applyProtection="1">
      <alignment horizontal="center" vertical="center"/>
    </xf>
    <xf numFmtId="0" fontId="6" fillId="7" borderId="31" xfId="0" applyFont="1" applyFill="1" applyBorder="1" applyAlignment="1" applyProtection="1">
      <alignment horizontal="center" vertical="center"/>
    </xf>
    <xf numFmtId="0" fontId="6" fillId="7" borderId="7" xfId="0" applyFont="1" applyFill="1" applyBorder="1" applyAlignment="1" applyProtection="1">
      <alignment horizontal="center" vertical="center"/>
    </xf>
    <xf numFmtId="0" fontId="6" fillId="7" borderId="32" xfId="0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0" fontId="6" fillId="7" borderId="8" xfId="0" applyFont="1" applyFill="1" applyBorder="1" applyAlignment="1" applyProtection="1">
      <alignment horizontal="center" vertical="center"/>
    </xf>
    <xf numFmtId="0" fontId="6" fillId="8" borderId="31" xfId="0" applyFont="1" applyFill="1" applyBorder="1" applyAlignment="1" applyProtection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</xf>
    <xf numFmtId="0" fontId="6" fillId="8" borderId="8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3" fillId="2" borderId="65" xfId="0" applyFont="1" applyFill="1" applyBorder="1" applyAlignment="1" applyProtection="1">
      <alignment horizontal="center"/>
    </xf>
    <xf numFmtId="0" fontId="3" fillId="2" borderId="66" xfId="0" applyFont="1" applyFill="1" applyBorder="1" applyAlignment="1" applyProtection="1">
      <alignment horizontal="center"/>
    </xf>
    <xf numFmtId="0" fontId="3" fillId="2" borderId="42" xfId="0" applyFont="1" applyFill="1" applyBorder="1" applyAlignment="1" applyProtection="1">
      <alignment horizontal="center"/>
    </xf>
    <xf numFmtId="0" fontId="3" fillId="2" borderId="44" xfId="0" applyFont="1" applyFill="1" applyBorder="1" applyAlignment="1" applyProtection="1">
      <alignment horizontal="center"/>
    </xf>
    <xf numFmtId="0" fontId="20" fillId="11" borderId="89" xfId="0" applyFont="1" applyFill="1" applyBorder="1" applyAlignment="1">
      <alignment horizontal="center" vertical="center" wrapText="1"/>
    </xf>
    <xf numFmtId="0" fontId="20" fillId="11" borderId="90" xfId="0" applyFont="1" applyFill="1" applyBorder="1" applyAlignment="1">
      <alignment horizontal="center" vertical="center" wrapText="1"/>
    </xf>
    <xf numFmtId="0" fontId="20" fillId="11" borderId="91" xfId="0" applyFont="1" applyFill="1" applyBorder="1" applyAlignment="1">
      <alignment horizontal="center" vertical="center" wrapText="1"/>
    </xf>
    <xf numFmtId="0" fontId="20" fillId="11" borderId="92" xfId="0" applyFont="1" applyFill="1" applyBorder="1" applyAlignment="1">
      <alignment horizontal="center" vertical="center" wrapText="1"/>
    </xf>
    <xf numFmtId="0" fontId="20" fillId="11" borderId="98" xfId="0" applyFont="1" applyFill="1" applyBorder="1" applyAlignment="1">
      <alignment horizontal="center" vertical="center" wrapText="1"/>
    </xf>
    <xf numFmtId="0" fontId="20" fillId="11" borderId="99" xfId="0" applyFont="1" applyFill="1" applyBorder="1" applyAlignment="1">
      <alignment horizontal="center" vertical="center" wrapText="1"/>
    </xf>
    <xf numFmtId="0" fontId="7" fillId="8" borderId="103" xfId="0" applyFont="1" applyFill="1" applyBorder="1" applyAlignment="1" applyProtection="1">
      <alignment horizontal="center" vertical="center"/>
    </xf>
    <xf numFmtId="0" fontId="7" fillId="8" borderId="104" xfId="0" applyFont="1" applyFill="1" applyBorder="1" applyAlignment="1" applyProtection="1">
      <alignment horizontal="center" vertical="center"/>
    </xf>
    <xf numFmtId="0" fontId="7" fillId="12" borderId="105" xfId="0" applyFont="1" applyFill="1" applyBorder="1" applyAlignment="1" applyProtection="1">
      <alignment horizontal="center" vertical="center" wrapText="1"/>
    </xf>
    <xf numFmtId="0" fontId="7" fillId="12" borderId="106" xfId="0" applyFont="1" applyFill="1" applyBorder="1" applyAlignment="1" applyProtection="1">
      <alignment horizontal="center" vertical="center" wrapText="1"/>
    </xf>
    <xf numFmtId="0" fontId="3" fillId="2" borderId="86" xfId="0" applyFont="1" applyFill="1" applyBorder="1" applyAlignment="1" applyProtection="1">
      <alignment horizontal="center"/>
    </xf>
    <xf numFmtId="0" fontId="3" fillId="2" borderId="114" xfId="0" applyFont="1" applyFill="1" applyBorder="1" applyAlignment="1" applyProtection="1">
      <alignment horizontal="center"/>
    </xf>
  </cellXfs>
  <cellStyles count="5">
    <cellStyle name="Normal" xfId="0" builtinId="0"/>
    <cellStyle name="Normal 10" xfId="2"/>
    <cellStyle name="Normal 3 5" xfId="4"/>
    <cellStyle name="Percent" xfId="1" builtinId="5"/>
    <cellStyle name="TableLvl3" xfId="3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Z69"/>
  <sheetViews>
    <sheetView tabSelected="1" zoomScaleNormal="100" workbookViewId="0"/>
  </sheetViews>
  <sheetFormatPr defaultColWidth="9.140625" defaultRowHeight="15" x14ac:dyDescent="0.25"/>
  <cols>
    <col min="1" max="1" width="17.28515625" style="1" customWidth="1"/>
    <col min="2" max="2" width="65.7109375" style="3" customWidth="1"/>
    <col min="3" max="23" width="12.28515625" style="3" customWidth="1"/>
    <col min="24" max="16384" width="9.140625" style="3"/>
  </cols>
  <sheetData>
    <row r="1" spans="1:286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86" customFormat="1" ht="16.5" thickBot="1" x14ac:dyDescent="0.3">
      <c r="A2" s="1"/>
      <c r="B2" s="4" t="s">
        <v>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286" s="9" customFormat="1" ht="15.75" x14ac:dyDescent="0.25">
      <c r="A3" s="1"/>
      <c r="B3" s="8"/>
      <c r="C3" s="237" t="s">
        <v>1</v>
      </c>
      <c r="D3" s="238"/>
      <c r="E3" s="238"/>
      <c r="F3" s="238"/>
      <c r="G3" s="238"/>
      <c r="H3" s="238"/>
      <c r="I3" s="238"/>
      <c r="J3" s="238"/>
      <c r="K3" s="238"/>
      <c r="L3" s="238"/>
      <c r="M3" s="238" t="s">
        <v>2</v>
      </c>
      <c r="N3" s="23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286" ht="16.5" thickBot="1" x14ac:dyDescent="0.3">
      <c r="B4" s="8"/>
      <c r="C4" s="10" t="s">
        <v>3</v>
      </c>
      <c r="D4" s="10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2" t="s">
        <v>14</v>
      </c>
    </row>
    <row r="5" spans="1:286" x14ac:dyDescent="0.25">
      <c r="B5" s="13" t="s">
        <v>15</v>
      </c>
      <c r="C5" s="14"/>
      <c r="D5" s="15">
        <v>172.1</v>
      </c>
      <c r="E5" s="16">
        <v>178.3</v>
      </c>
      <c r="F5" s="17">
        <v>180.4</v>
      </c>
      <c r="G5" s="18"/>
      <c r="H5" s="18"/>
      <c r="I5" s="18"/>
      <c r="J5" s="19"/>
      <c r="K5" s="19"/>
      <c r="L5" s="19"/>
      <c r="M5" s="20"/>
      <c r="N5" s="21"/>
    </row>
    <row r="6" spans="1:286" x14ac:dyDescent="0.25">
      <c r="B6" s="22" t="s">
        <v>16</v>
      </c>
      <c r="C6" s="23"/>
      <c r="D6" s="24"/>
      <c r="E6" s="25">
        <v>99.2</v>
      </c>
      <c r="F6" s="25">
        <v>100.4</v>
      </c>
      <c r="G6" s="25">
        <v>102.8</v>
      </c>
      <c r="H6" s="25">
        <v>105.9</v>
      </c>
      <c r="I6" s="25">
        <v>107.5</v>
      </c>
      <c r="J6" s="25">
        <v>108.6</v>
      </c>
      <c r="K6" s="26">
        <v>110.7</v>
      </c>
      <c r="L6" s="26">
        <v>113</v>
      </c>
      <c r="M6" s="26">
        <v>114.8</v>
      </c>
      <c r="N6" s="27">
        <f>M6*1.017</f>
        <v>116.75159999999998</v>
      </c>
      <c r="P6" s="3" t="s">
        <v>17</v>
      </c>
    </row>
    <row r="7" spans="1:286" x14ac:dyDescent="0.25">
      <c r="B7" s="28" t="s">
        <v>18</v>
      </c>
      <c r="C7" s="29"/>
      <c r="D7" s="30"/>
      <c r="E7" s="31">
        <f t="shared" ref="E7:F7" si="0">E5/D5-1</f>
        <v>3.6025566531086683E-2</v>
      </c>
      <c r="F7" s="31">
        <f t="shared" si="0"/>
        <v>1.1777902411665764E-2</v>
      </c>
      <c r="G7" s="31">
        <f t="shared" ref="G7:N7" si="1">+G6/F6-1</f>
        <v>2.3904382470119501E-2</v>
      </c>
      <c r="H7" s="31">
        <f t="shared" si="1"/>
        <v>3.0155642023346418E-2</v>
      </c>
      <c r="I7" s="31">
        <f t="shared" si="1"/>
        <v>1.5108593012275628E-2</v>
      </c>
      <c r="J7" s="31">
        <f t="shared" si="1"/>
        <v>1.0232558139534831E-2</v>
      </c>
      <c r="K7" s="31">
        <f t="shared" si="1"/>
        <v>1.9337016574585641E-2</v>
      </c>
      <c r="L7" s="31">
        <f t="shared" si="1"/>
        <v>2.0776874435411097E-2</v>
      </c>
      <c r="M7" s="31">
        <f t="shared" si="1"/>
        <v>1.5929203539823078E-2</v>
      </c>
      <c r="N7" s="32">
        <f t="shared" si="1"/>
        <v>1.6999999999999904E-2</v>
      </c>
    </row>
    <row r="8" spans="1:286" ht="15.75" thickBot="1" x14ac:dyDescent="0.3">
      <c r="B8" s="33" t="s">
        <v>19</v>
      </c>
      <c r="C8" s="34"/>
      <c r="D8" s="35">
        <f>E8/(1+E7)</f>
        <v>0.82038027345550779</v>
      </c>
      <c r="E8" s="36">
        <f t="shared" ref="E8:M8" si="2">F8/(1+F7)</f>
        <v>0.84993493757767025</v>
      </c>
      <c r="F8" s="36">
        <f t="shared" si="2"/>
        <v>0.85994538832872525</v>
      </c>
      <c r="G8" s="36">
        <f t="shared" si="2"/>
        <v>0.88050185179475049</v>
      </c>
      <c r="H8" s="36">
        <f t="shared" si="2"/>
        <v>0.90705395043836656</v>
      </c>
      <c r="I8" s="36">
        <f t="shared" si="2"/>
        <v>0.92075825941571665</v>
      </c>
      <c r="J8" s="36">
        <f t="shared" si="2"/>
        <v>0.93017997183764489</v>
      </c>
      <c r="K8" s="36">
        <f t="shared" si="2"/>
        <v>0.94816687737041705</v>
      </c>
      <c r="L8" s="36">
        <f t="shared" si="2"/>
        <v>0.96786682152535808</v>
      </c>
      <c r="M8" s="36">
        <f t="shared" si="2"/>
        <v>0.98328416912487715</v>
      </c>
      <c r="N8" s="37">
        <v>1</v>
      </c>
    </row>
    <row r="9" spans="1:286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86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86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86" s="40" customFormat="1" ht="18.75" x14ac:dyDescent="0.3">
      <c r="A12" s="1"/>
      <c r="B12" s="38" t="s">
        <v>20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86" ht="15.75" thickBot="1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86" customFormat="1" ht="15.75" thickBot="1" x14ac:dyDescent="0.3">
      <c r="A14" s="1"/>
      <c r="B14" s="41" t="s">
        <v>21</v>
      </c>
      <c r="C14" s="42" t="s">
        <v>7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</row>
    <row r="15" spans="1:286" s="47" customFormat="1" ht="16.5" thickBot="1" x14ac:dyDescent="0.3">
      <c r="A15" s="1"/>
      <c r="B15" s="43" t="s">
        <v>22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  <c r="N15" s="45"/>
      <c r="O15" s="45"/>
      <c r="P15" s="45"/>
      <c r="Q15" s="45"/>
      <c r="R15" s="45"/>
      <c r="S15" s="45"/>
      <c r="T15" s="46"/>
      <c r="U15" s="3"/>
      <c r="V15" s="3"/>
      <c r="W15" s="3"/>
      <c r="X15" s="3"/>
      <c r="Y15" s="3"/>
      <c r="Z15" s="3"/>
    </row>
    <row r="16" spans="1:286" x14ac:dyDescent="0.25">
      <c r="B16" s="2"/>
      <c r="C16" s="240" t="s">
        <v>23</v>
      </c>
      <c r="D16" s="241"/>
      <c r="E16" s="241"/>
      <c r="F16" s="241"/>
      <c r="G16" s="242"/>
      <c r="H16" s="243" t="s">
        <v>24</v>
      </c>
      <c r="I16" s="241"/>
      <c r="J16" s="241"/>
      <c r="K16" s="241"/>
      <c r="L16" s="244"/>
      <c r="M16" s="48"/>
      <c r="N16" s="245" t="s">
        <v>25</v>
      </c>
      <c r="O16" s="246"/>
      <c r="P16" s="246"/>
      <c r="Q16" s="246"/>
      <c r="R16" s="246"/>
      <c r="S16" s="246"/>
      <c r="T16" s="247"/>
    </row>
    <row r="17" spans="1:29" ht="15.75" thickBot="1" x14ac:dyDescent="0.3">
      <c r="B17" s="2"/>
      <c r="C17" s="226" t="s">
        <v>26</v>
      </c>
      <c r="D17" s="227"/>
      <c r="E17" s="227"/>
      <c r="F17" s="227"/>
      <c r="G17" s="228"/>
      <c r="H17" s="229" t="s">
        <v>27</v>
      </c>
      <c r="I17" s="230"/>
      <c r="J17" s="230"/>
      <c r="K17" s="230"/>
      <c r="L17" s="231"/>
      <c r="M17" s="48"/>
      <c r="N17" s="232" t="s">
        <v>26</v>
      </c>
      <c r="O17" s="233"/>
      <c r="P17" s="234" t="s">
        <v>27</v>
      </c>
      <c r="Q17" s="235"/>
      <c r="R17" s="235"/>
      <c r="S17" s="235"/>
      <c r="T17" s="236"/>
    </row>
    <row r="18" spans="1:29" ht="15.75" thickBot="1" x14ac:dyDescent="0.3">
      <c r="B18" s="2"/>
      <c r="C18" s="49" t="s">
        <v>5</v>
      </c>
      <c r="D18" s="50" t="s">
        <v>6</v>
      </c>
      <c r="E18" s="50" t="s">
        <v>7</v>
      </c>
      <c r="F18" s="50" t="s">
        <v>8</v>
      </c>
      <c r="G18" s="51" t="s">
        <v>9</v>
      </c>
      <c r="H18" s="52" t="s">
        <v>10</v>
      </c>
      <c r="I18" s="53" t="s">
        <v>11</v>
      </c>
      <c r="J18" s="53" t="s">
        <v>12</v>
      </c>
      <c r="K18" s="53" t="s">
        <v>13</v>
      </c>
      <c r="L18" s="54" t="s">
        <v>14</v>
      </c>
      <c r="M18" s="2"/>
      <c r="N18" s="55" t="s">
        <v>7</v>
      </c>
      <c r="O18" s="56" t="s">
        <v>9</v>
      </c>
      <c r="P18" s="57" t="s">
        <v>10</v>
      </c>
      <c r="Q18" s="57" t="s">
        <v>11</v>
      </c>
      <c r="R18" s="57" t="s">
        <v>12</v>
      </c>
      <c r="S18" s="57" t="s">
        <v>13</v>
      </c>
      <c r="T18" s="58" t="s">
        <v>14</v>
      </c>
    </row>
    <row r="19" spans="1:29" x14ac:dyDescent="0.25">
      <c r="B19" s="59" t="s">
        <v>28</v>
      </c>
      <c r="C19" s="60"/>
      <c r="D19" s="61"/>
      <c r="E19" s="61">
        <v>328.30390184451772</v>
      </c>
      <c r="F19" s="61">
        <v>336.32106030458186</v>
      </c>
      <c r="G19" s="62">
        <v>332.49457941542443</v>
      </c>
      <c r="H19" s="63">
        <v>342.54118021556735</v>
      </c>
      <c r="I19" s="64">
        <v>339.34408681520932</v>
      </c>
      <c r="J19" s="64">
        <v>344.09258204281139</v>
      </c>
      <c r="K19" s="64">
        <v>355.00227054753572</v>
      </c>
      <c r="L19" s="65">
        <v>357.17743063607014</v>
      </c>
      <c r="M19" s="2"/>
      <c r="N19" s="66">
        <f>+LOOKUP($C$14,C$18:G$18,C19:G19)/$D$8</f>
        <v>400.1850269530193</v>
      </c>
      <c r="O19" s="67">
        <f t="shared" ref="O19:O27" si="3">+G19/$D$8</f>
        <v>405.29324043218458</v>
      </c>
      <c r="P19" s="68">
        <f>+H19/$I$8</f>
        <v>372.02075214935667</v>
      </c>
      <c r="Q19" s="69">
        <f>+I19/$I$8</f>
        <v>368.54851242990327</v>
      </c>
      <c r="R19" s="69">
        <f>+J19/$I$8</f>
        <v>373.70566978260001</v>
      </c>
      <c r="S19" s="69">
        <f>+K19/$I$8</f>
        <v>385.55426130286213</v>
      </c>
      <c r="T19" s="70">
        <f>+L19/$I$8</f>
        <v>387.91661870372292</v>
      </c>
    </row>
    <row r="20" spans="1:29" x14ac:dyDescent="0.25">
      <c r="B20" s="71" t="s">
        <v>29</v>
      </c>
      <c r="C20" s="72"/>
      <c r="D20" s="73"/>
      <c r="E20" s="73"/>
      <c r="F20" s="73"/>
      <c r="G20" s="74"/>
      <c r="H20" s="75"/>
      <c r="I20" s="76"/>
      <c r="J20" s="76"/>
      <c r="K20" s="76"/>
      <c r="L20" s="77"/>
      <c r="M20" s="2"/>
      <c r="N20" s="78"/>
      <c r="O20" s="79"/>
      <c r="P20" s="80"/>
      <c r="Q20" s="81"/>
      <c r="R20" s="81"/>
      <c r="S20" s="81"/>
      <c r="T20" s="82"/>
    </row>
    <row r="21" spans="1:29" x14ac:dyDescent="0.25">
      <c r="B21" s="83" t="s">
        <v>30</v>
      </c>
      <c r="C21" s="84"/>
      <c r="D21" s="85"/>
      <c r="E21" s="85">
        <v>-5.0409934704565451</v>
      </c>
      <c r="F21" s="85">
        <v>-5.4836934343267476</v>
      </c>
      <c r="G21" s="86">
        <v>-5.8954602448499864</v>
      </c>
      <c r="H21" s="87">
        <v>-6.5481802155673687</v>
      </c>
      <c r="I21" s="88">
        <v>-6.7320868152092892</v>
      </c>
      <c r="J21" s="88">
        <v>-6.907582042811363</v>
      </c>
      <c r="K21" s="88">
        <v>-7.0382705475357392</v>
      </c>
      <c r="L21" s="89">
        <v>-7.1554306360701716</v>
      </c>
      <c r="M21" s="2"/>
      <c r="N21" s="90">
        <f t="shared" ref="N21:N27" si="4">+LOOKUP($C$14,C$18:G$18,C21:G21)/$D$8</f>
        <v>-6.1447034181154487</v>
      </c>
      <c r="O21" s="91">
        <f t="shared" si="3"/>
        <v>-7.1862530531333144</v>
      </c>
      <c r="P21" s="92">
        <f>H21/$I$8</f>
        <v>-7.1117257419147473</v>
      </c>
      <c r="Q21" s="92">
        <f t="shared" ref="Q21:T27" si="5">I21/$I$8</f>
        <v>-7.3114596001357111</v>
      </c>
      <c r="R21" s="92">
        <f t="shared" si="5"/>
        <v>-7.5020581919022815</v>
      </c>
      <c r="S21" s="92">
        <f t="shared" si="5"/>
        <v>-7.6439939316992902</v>
      </c>
      <c r="T21" s="93">
        <f t="shared" si="5"/>
        <v>-7.7712369809321897</v>
      </c>
    </row>
    <row r="22" spans="1:29" x14ac:dyDescent="0.25">
      <c r="B22" s="94" t="s">
        <v>31</v>
      </c>
      <c r="C22" s="84"/>
      <c r="D22" s="85"/>
      <c r="E22" s="85"/>
      <c r="F22" s="85"/>
      <c r="G22" s="86"/>
      <c r="H22" s="87"/>
      <c r="I22" s="88"/>
      <c r="J22" s="88"/>
      <c r="K22" s="88"/>
      <c r="L22" s="89"/>
      <c r="M22" s="2"/>
      <c r="N22" s="90">
        <f t="shared" si="4"/>
        <v>0</v>
      </c>
      <c r="O22" s="91">
        <f t="shared" si="3"/>
        <v>0</v>
      </c>
      <c r="P22" s="92">
        <f t="shared" ref="P22:P27" si="6">H22/$I$8</f>
        <v>0</v>
      </c>
      <c r="Q22" s="92">
        <f t="shared" si="5"/>
        <v>0</v>
      </c>
      <c r="R22" s="92">
        <f t="shared" si="5"/>
        <v>0</v>
      </c>
      <c r="S22" s="92">
        <f t="shared" si="5"/>
        <v>0</v>
      </c>
      <c r="T22" s="93">
        <f t="shared" si="5"/>
        <v>0</v>
      </c>
    </row>
    <row r="23" spans="1:29" x14ac:dyDescent="0.25">
      <c r="B23" s="94" t="s">
        <v>32</v>
      </c>
      <c r="C23" s="84"/>
      <c r="D23" s="85"/>
      <c r="E23" s="85"/>
      <c r="F23" s="85"/>
      <c r="G23" s="86"/>
      <c r="H23" s="87"/>
      <c r="I23" s="88"/>
      <c r="J23" s="88"/>
      <c r="K23" s="88"/>
      <c r="L23" s="89"/>
      <c r="M23" s="2"/>
      <c r="N23" s="90">
        <f t="shared" si="4"/>
        <v>0</v>
      </c>
      <c r="O23" s="91">
        <f t="shared" si="3"/>
        <v>0</v>
      </c>
      <c r="P23" s="92">
        <f t="shared" si="6"/>
        <v>0</v>
      </c>
      <c r="Q23" s="92">
        <f t="shared" si="5"/>
        <v>0</v>
      </c>
      <c r="R23" s="92">
        <f t="shared" si="5"/>
        <v>0</v>
      </c>
      <c r="S23" s="92">
        <f t="shared" si="5"/>
        <v>0</v>
      </c>
      <c r="T23" s="93">
        <f>L23/$I$8</f>
        <v>0</v>
      </c>
    </row>
    <row r="24" spans="1:29" x14ac:dyDescent="0.25">
      <c r="B24" s="94" t="s">
        <v>33</v>
      </c>
      <c r="C24" s="84"/>
      <c r="D24" s="85"/>
      <c r="E24" s="85"/>
      <c r="F24" s="85"/>
      <c r="G24" s="86"/>
      <c r="H24" s="87"/>
      <c r="I24" s="88"/>
      <c r="J24" s="88"/>
      <c r="K24" s="88"/>
      <c r="L24" s="89"/>
      <c r="M24" s="2"/>
      <c r="N24" s="90">
        <f t="shared" si="4"/>
        <v>0</v>
      </c>
      <c r="O24" s="91">
        <f t="shared" si="3"/>
        <v>0</v>
      </c>
      <c r="P24" s="92">
        <f t="shared" si="6"/>
        <v>0</v>
      </c>
      <c r="Q24" s="92">
        <f t="shared" si="5"/>
        <v>0</v>
      </c>
      <c r="R24" s="92">
        <f t="shared" si="5"/>
        <v>0</v>
      </c>
      <c r="S24" s="92">
        <f t="shared" si="5"/>
        <v>0</v>
      </c>
      <c r="T24" s="93">
        <f>L24/$I$8</f>
        <v>0</v>
      </c>
    </row>
    <row r="25" spans="1:29" x14ac:dyDescent="0.25">
      <c r="B25" s="95" t="s">
        <v>34</v>
      </c>
      <c r="C25" s="84"/>
      <c r="D25" s="85"/>
      <c r="E25" s="85"/>
      <c r="F25" s="85"/>
      <c r="G25" s="86"/>
      <c r="H25" s="87"/>
      <c r="I25" s="88"/>
      <c r="J25" s="88"/>
      <c r="K25" s="88"/>
      <c r="L25" s="89"/>
      <c r="M25" s="2"/>
      <c r="N25" s="90">
        <f t="shared" si="4"/>
        <v>0</v>
      </c>
      <c r="O25" s="91">
        <f t="shared" si="3"/>
        <v>0</v>
      </c>
      <c r="P25" s="92">
        <f t="shared" si="6"/>
        <v>0</v>
      </c>
      <c r="Q25" s="92">
        <f t="shared" si="5"/>
        <v>0</v>
      </c>
      <c r="R25" s="92">
        <f t="shared" si="5"/>
        <v>0</v>
      </c>
      <c r="S25" s="92">
        <f t="shared" si="5"/>
        <v>0</v>
      </c>
      <c r="T25" s="93">
        <f t="shared" si="5"/>
        <v>0</v>
      </c>
    </row>
    <row r="26" spans="1:29" x14ac:dyDescent="0.25">
      <c r="B26" s="96" t="s">
        <v>35</v>
      </c>
      <c r="C26" s="84"/>
      <c r="D26" s="85"/>
      <c r="E26" s="85">
        <f>159.4291*$D$8/G8*(1+G7)^0.5</f>
        <v>150.30804656210125</v>
      </c>
      <c r="F26" s="85">
        <f>218.231798*$D$8/H8*(1+H7)^0.5</f>
        <v>200.33256117726165</v>
      </c>
      <c r="G26" s="86">
        <f>192.996796808171*$D$8/I8*(1+I7)^0.5</f>
        <v>173.25107529806021</v>
      </c>
      <c r="H26" s="87"/>
      <c r="I26" s="88"/>
      <c r="J26" s="88"/>
      <c r="K26" s="88"/>
      <c r="L26" s="89"/>
      <c r="M26" s="2"/>
      <c r="N26" s="90">
        <f t="shared" si="4"/>
        <v>183.21752902345111</v>
      </c>
      <c r="O26" s="91">
        <f t="shared" si="3"/>
        <v>211.18386302526844</v>
      </c>
      <c r="P26" s="92">
        <f t="shared" si="6"/>
        <v>0</v>
      </c>
      <c r="Q26" s="92">
        <f t="shared" si="5"/>
        <v>0</v>
      </c>
      <c r="R26" s="92">
        <f t="shared" si="5"/>
        <v>0</v>
      </c>
      <c r="S26" s="92">
        <f t="shared" si="5"/>
        <v>0</v>
      </c>
      <c r="T26" s="93">
        <f t="shared" si="5"/>
        <v>0</v>
      </c>
    </row>
    <row r="27" spans="1:29" ht="15.75" thickBot="1" x14ac:dyDescent="0.3">
      <c r="B27" s="97" t="s">
        <v>36</v>
      </c>
      <c r="C27" s="98"/>
      <c r="D27" s="99"/>
      <c r="E27" s="99"/>
      <c r="F27" s="99"/>
      <c r="G27" s="100"/>
      <c r="H27" s="101"/>
      <c r="I27" s="102"/>
      <c r="J27" s="102"/>
      <c r="K27" s="102"/>
      <c r="L27" s="103"/>
      <c r="M27" s="2"/>
      <c r="N27" s="104">
        <f t="shared" si="4"/>
        <v>0</v>
      </c>
      <c r="O27" s="105">
        <f t="shared" si="3"/>
        <v>0</v>
      </c>
      <c r="P27" s="106">
        <f t="shared" si="6"/>
        <v>0</v>
      </c>
      <c r="Q27" s="106">
        <f t="shared" si="5"/>
        <v>0</v>
      </c>
      <c r="R27" s="106">
        <f t="shared" si="5"/>
        <v>0</v>
      </c>
      <c r="S27" s="106">
        <f t="shared" si="5"/>
        <v>0</v>
      </c>
      <c r="T27" s="107">
        <f t="shared" si="5"/>
        <v>0</v>
      </c>
    </row>
    <row r="28" spans="1:29" ht="15.75" thickBot="1" x14ac:dyDescent="0.3">
      <c r="B28" s="108" t="s">
        <v>37</v>
      </c>
      <c r="C28" s="109">
        <f t="shared" ref="C28:G28" si="7">SUM(C19:C27)</f>
        <v>0</v>
      </c>
      <c r="D28" s="110">
        <f t="shared" si="7"/>
        <v>0</v>
      </c>
      <c r="E28" s="110">
        <f t="shared" si="7"/>
        <v>473.57095493616242</v>
      </c>
      <c r="F28" s="110">
        <f t="shared" si="7"/>
        <v>531.16992804751681</v>
      </c>
      <c r="G28" s="110">
        <f t="shared" si="7"/>
        <v>499.85019446863464</v>
      </c>
      <c r="H28" s="110">
        <f>SUM(H19:H27)</f>
        <v>335.99299999999999</v>
      </c>
      <c r="I28" s="110">
        <f>SUM(I19:I27)</f>
        <v>332.61200000000002</v>
      </c>
      <c r="J28" s="110">
        <f>SUM(J19:J27)</f>
        <v>337.185</v>
      </c>
      <c r="K28" s="110">
        <f>SUM(K19:K27)</f>
        <v>347.964</v>
      </c>
      <c r="L28" s="111">
        <f>SUM(L19:L27)</f>
        <v>350.02199999999999</v>
      </c>
      <c r="M28" s="2"/>
      <c r="N28" s="112">
        <f t="shared" ref="N28" si="8">+SUM(N19:N27)</f>
        <v>577.2578525583549</v>
      </c>
      <c r="O28" s="113">
        <f t="shared" ref="O28" si="9">+SUM(O19:O27)</f>
        <v>609.29085040431971</v>
      </c>
      <c r="P28" s="113">
        <f t="shared" ref="P28:T28" si="10">+SUM(P19:P27)</f>
        <v>364.9090264074419</v>
      </c>
      <c r="Q28" s="113">
        <f t="shared" si="10"/>
        <v>361.23705282976755</v>
      </c>
      <c r="R28" s="113">
        <f t="shared" si="10"/>
        <v>366.20361159069773</v>
      </c>
      <c r="S28" s="113">
        <f t="shared" si="10"/>
        <v>377.91026737116283</v>
      </c>
      <c r="T28" s="114">
        <f t="shared" si="10"/>
        <v>380.14538172279072</v>
      </c>
    </row>
    <row r="29" spans="1:29" ht="15.75" thickBot="1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AA29" s="2"/>
      <c r="AB29" s="2"/>
      <c r="AC29" s="2"/>
    </row>
    <row r="30" spans="1:29" s="47" customFormat="1" ht="16.5" thickBot="1" x14ac:dyDescent="0.3">
      <c r="A30" s="1"/>
      <c r="B30" s="43" t="s">
        <v>38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6"/>
      <c r="U30" s="3"/>
      <c r="V30" s="3"/>
      <c r="W30" s="3"/>
      <c r="X30" s="3"/>
      <c r="Y30" s="3"/>
      <c r="Z30" s="3"/>
    </row>
    <row r="31" spans="1:29" x14ac:dyDescent="0.25">
      <c r="B31" s="115"/>
      <c r="C31" s="248" t="s">
        <v>39</v>
      </c>
      <c r="D31" s="249"/>
      <c r="E31" s="249"/>
      <c r="F31" s="249"/>
      <c r="G31" s="249"/>
      <c r="H31" s="249"/>
      <c r="I31" s="249"/>
      <c r="J31" s="249"/>
      <c r="K31" s="249"/>
      <c r="L31" s="250"/>
      <c r="M31" s="2"/>
      <c r="N31" s="245" t="s">
        <v>25</v>
      </c>
      <c r="O31" s="246"/>
      <c r="P31" s="246"/>
      <c r="Q31" s="246"/>
      <c r="R31" s="246"/>
      <c r="S31" s="246"/>
      <c r="T31" s="247"/>
    </row>
    <row r="32" spans="1:29" ht="15.75" thickBot="1" x14ac:dyDescent="0.3">
      <c r="B32" s="115"/>
      <c r="C32" s="226" t="s">
        <v>26</v>
      </c>
      <c r="D32" s="227"/>
      <c r="E32" s="227"/>
      <c r="F32" s="227"/>
      <c r="G32" s="228"/>
      <c r="H32" s="229" t="s">
        <v>27</v>
      </c>
      <c r="I32" s="230"/>
      <c r="J32" s="230"/>
      <c r="K32" s="230"/>
      <c r="L32" s="231"/>
      <c r="M32" s="2"/>
      <c r="N32" s="232" t="s">
        <v>26</v>
      </c>
      <c r="O32" s="233"/>
      <c r="P32" s="234" t="s">
        <v>27</v>
      </c>
      <c r="Q32" s="235"/>
      <c r="R32" s="235"/>
      <c r="S32" s="235"/>
      <c r="T32" s="236"/>
    </row>
    <row r="33" spans="1:286" ht="15.75" thickBot="1" x14ac:dyDescent="0.3">
      <c r="B33" s="116"/>
      <c r="C33" s="49" t="s">
        <v>5</v>
      </c>
      <c r="D33" s="50" t="s">
        <v>6</v>
      </c>
      <c r="E33" s="50" t="s">
        <v>7</v>
      </c>
      <c r="F33" s="50" t="s">
        <v>8</v>
      </c>
      <c r="G33" s="51" t="s">
        <v>9</v>
      </c>
      <c r="H33" s="52" t="s">
        <v>10</v>
      </c>
      <c r="I33" s="53" t="s">
        <v>11</v>
      </c>
      <c r="J33" s="53" t="s">
        <v>12</v>
      </c>
      <c r="K33" s="53" t="s">
        <v>13</v>
      </c>
      <c r="L33" s="54" t="s">
        <v>14</v>
      </c>
      <c r="M33" s="2"/>
      <c r="N33" s="55" t="s">
        <v>7</v>
      </c>
      <c r="O33" s="56" t="s">
        <v>9</v>
      </c>
      <c r="P33" s="57" t="s">
        <v>10</v>
      </c>
      <c r="Q33" s="57" t="s">
        <v>11</v>
      </c>
      <c r="R33" s="57" t="s">
        <v>12</v>
      </c>
      <c r="S33" s="57" t="s">
        <v>13</v>
      </c>
      <c r="T33" s="58" t="s">
        <v>14</v>
      </c>
    </row>
    <row r="34" spans="1:286" x14ac:dyDescent="0.25">
      <c r="B34" s="117" t="s">
        <v>40</v>
      </c>
      <c r="C34" s="118"/>
      <c r="D34" s="61"/>
      <c r="E34" s="61">
        <v>572.02560000000005</v>
      </c>
      <c r="F34" s="61">
        <v>606.78139999999996</v>
      </c>
      <c r="G34" s="62">
        <v>598.59585795999999</v>
      </c>
      <c r="H34" s="63">
        <v>348.63534177298664</v>
      </c>
      <c r="I34" s="64">
        <v>356.07981861999968</v>
      </c>
      <c r="J34" s="64">
        <v>364.05069212000018</v>
      </c>
      <c r="K34" s="119">
        <v>350.66307999999998</v>
      </c>
      <c r="L34" s="120"/>
      <c r="M34" s="2"/>
      <c r="N34" s="121">
        <f>+LOOKUP($C$14,C$33:G$33,C34:G34)/LOOKUP($C$14,C$4:N$4,C$8:N$8)*(1+LOOKUP($C$14,C$4:N$4,C$7:N$7))^0.5</f>
        <v>657.37758646418399</v>
      </c>
      <c r="O34" s="122">
        <f>+G34/I$8*(1+I$7)^0.5</f>
        <v>655.00457917219489</v>
      </c>
      <c r="P34" s="123">
        <f>+H34/J$8*(1+J$7)^0.5</f>
        <v>376.71690241455093</v>
      </c>
      <c r="Q34" s="124">
        <f>+I34/K$8*(1+K$7)^0.5</f>
        <v>379.15909497929437</v>
      </c>
      <c r="R34" s="124">
        <f>+J34/L$8*(1+L$7)^0.5</f>
        <v>380.02456438316915</v>
      </c>
      <c r="S34" s="125">
        <f>+K34/M$8*(1+M$7)^0.5</f>
        <v>359.4535012985333</v>
      </c>
      <c r="T34" s="126"/>
    </row>
    <row r="35" spans="1:286" x14ac:dyDescent="0.25">
      <c r="B35" s="127" t="s">
        <v>41</v>
      </c>
      <c r="C35" s="128"/>
      <c r="D35" s="73"/>
      <c r="E35" s="73"/>
      <c r="F35" s="73"/>
      <c r="G35" s="129"/>
      <c r="H35" s="128"/>
      <c r="I35" s="73"/>
      <c r="J35" s="73"/>
      <c r="K35" s="130"/>
      <c r="L35" s="120"/>
      <c r="M35" s="2"/>
      <c r="N35" s="78"/>
      <c r="O35" s="79"/>
      <c r="P35" s="80"/>
      <c r="Q35" s="81"/>
      <c r="R35" s="81"/>
      <c r="S35" s="79"/>
      <c r="T35" s="131"/>
    </row>
    <row r="36" spans="1:286" x14ac:dyDescent="0.25">
      <c r="B36" s="132" t="str">
        <f>B21</f>
        <v>Debt raising costs</v>
      </c>
      <c r="C36" s="133"/>
      <c r="D36" s="85"/>
      <c r="E36" s="85">
        <v>-4.4810999999999996</v>
      </c>
      <c r="F36" s="85">
        <v>-4.5151000000000003</v>
      </c>
      <c r="G36" s="86">
        <v>-4.7797777000000004</v>
      </c>
      <c r="H36" s="87">
        <v>-4.7187846929867945</v>
      </c>
      <c r="I36" s="88">
        <v>0</v>
      </c>
      <c r="J36" s="88">
        <v>0</v>
      </c>
      <c r="K36" s="134">
        <v>0</v>
      </c>
      <c r="L36" s="120"/>
      <c r="M36" s="2"/>
      <c r="N36" s="135">
        <f t="shared" ref="N36:N44" si="11">+LOOKUP($C$14,C$33:G$33,C36:G36)/LOOKUP($C$14,C$4:N$4,C$8:N$8)*(1+LOOKUP($C$14,C$4:N$4,C$7:N$7))^0.5</f>
        <v>-5.1497252967431084</v>
      </c>
      <c r="O36" s="136">
        <f t="shared" ref="O36:S44" si="12">G36/I$8*(1+I$7)^0.5</f>
        <v>-5.2302003752494217</v>
      </c>
      <c r="P36" s="137">
        <f t="shared" si="12"/>
        <v>-5.0988690465600994</v>
      </c>
      <c r="Q36" s="137">
        <f t="shared" si="12"/>
        <v>0</v>
      </c>
      <c r="R36" s="137">
        <f t="shared" si="12"/>
        <v>0</v>
      </c>
      <c r="S36" s="138">
        <f t="shared" si="12"/>
        <v>0</v>
      </c>
      <c r="T36" s="131"/>
    </row>
    <row r="37" spans="1:286" x14ac:dyDescent="0.25">
      <c r="B37" s="139" t="str">
        <f>B22</f>
        <v>Self insurance</v>
      </c>
      <c r="C37" s="133"/>
      <c r="D37" s="85"/>
      <c r="E37" s="85"/>
      <c r="F37" s="85"/>
      <c r="G37" s="86"/>
      <c r="H37" s="87"/>
      <c r="I37" s="88"/>
      <c r="J37" s="88"/>
      <c r="K37" s="134"/>
      <c r="L37" s="120"/>
      <c r="M37" s="2"/>
      <c r="N37" s="135">
        <f t="shared" si="11"/>
        <v>0</v>
      </c>
      <c r="O37" s="136">
        <f t="shared" si="12"/>
        <v>0</v>
      </c>
      <c r="P37" s="137">
        <f t="shared" si="12"/>
        <v>0</v>
      </c>
      <c r="Q37" s="137">
        <f t="shared" si="12"/>
        <v>0</v>
      </c>
      <c r="R37" s="137">
        <f t="shared" si="12"/>
        <v>0</v>
      </c>
      <c r="S37" s="138">
        <f t="shared" si="12"/>
        <v>0</v>
      </c>
      <c r="T37" s="131"/>
    </row>
    <row r="38" spans="1:286" x14ac:dyDescent="0.25">
      <c r="B38" s="139" t="str">
        <f>B23</f>
        <v>Defined benefit superannuation</v>
      </c>
      <c r="C38" s="133"/>
      <c r="D38" s="85"/>
      <c r="E38" s="85"/>
      <c r="F38" s="85"/>
      <c r="G38" s="86"/>
      <c r="H38" s="87"/>
      <c r="I38" s="88"/>
      <c r="J38" s="88"/>
      <c r="K38" s="134"/>
      <c r="L38" s="120"/>
      <c r="M38" s="2"/>
      <c r="N38" s="135">
        <f t="shared" si="11"/>
        <v>0</v>
      </c>
      <c r="O38" s="136">
        <f t="shared" si="12"/>
        <v>0</v>
      </c>
      <c r="P38" s="137">
        <f t="shared" si="12"/>
        <v>0</v>
      </c>
      <c r="Q38" s="137">
        <f t="shared" si="12"/>
        <v>0</v>
      </c>
      <c r="R38" s="137">
        <f t="shared" si="12"/>
        <v>0</v>
      </c>
      <c r="S38" s="138">
        <f t="shared" si="12"/>
        <v>0</v>
      </c>
      <c r="T38" s="131"/>
      <c r="V38" s="255" t="s">
        <v>42</v>
      </c>
      <c r="W38" s="256"/>
    </row>
    <row r="39" spans="1:286" x14ac:dyDescent="0.25">
      <c r="B39" s="139" t="s">
        <v>33</v>
      </c>
      <c r="C39" s="133"/>
      <c r="D39" s="85"/>
      <c r="E39" s="85"/>
      <c r="F39" s="85"/>
      <c r="G39" s="86"/>
      <c r="H39" s="87"/>
      <c r="I39" s="88"/>
      <c r="J39" s="88"/>
      <c r="K39" s="134"/>
      <c r="L39" s="120"/>
      <c r="M39" s="2"/>
      <c r="N39" s="135">
        <f t="shared" si="11"/>
        <v>0</v>
      </c>
      <c r="O39" s="136">
        <f t="shared" si="12"/>
        <v>0</v>
      </c>
      <c r="P39" s="137">
        <f t="shared" si="12"/>
        <v>0</v>
      </c>
      <c r="Q39" s="137">
        <f t="shared" si="12"/>
        <v>0</v>
      </c>
      <c r="R39" s="137">
        <f t="shared" si="12"/>
        <v>0</v>
      </c>
      <c r="S39" s="138">
        <f t="shared" si="12"/>
        <v>0</v>
      </c>
      <c r="T39" s="131"/>
      <c r="V39" s="257"/>
      <c r="W39" s="258"/>
    </row>
    <row r="40" spans="1:286" x14ac:dyDescent="0.25">
      <c r="B40" s="132" t="s">
        <v>43</v>
      </c>
      <c r="C40" s="133"/>
      <c r="D40" s="85"/>
      <c r="E40" s="85">
        <v>0</v>
      </c>
      <c r="F40" s="85">
        <v>0</v>
      </c>
      <c r="G40" s="86">
        <v>-1.2394932900000002</v>
      </c>
      <c r="H40" s="87">
        <v>-0.31803482999999994</v>
      </c>
      <c r="I40" s="88">
        <v>-0.40414925000000002</v>
      </c>
      <c r="J40" s="88">
        <v>-0.48344681999999983</v>
      </c>
      <c r="K40" s="134">
        <v>-0.37400499999999998</v>
      </c>
      <c r="L40" s="120"/>
      <c r="M40" s="2"/>
      <c r="N40" s="135">
        <f t="shared" si="11"/>
        <v>0</v>
      </c>
      <c r="O40" s="136">
        <f t="shared" si="12"/>
        <v>-1.3562970241225114</v>
      </c>
      <c r="P40" s="137">
        <f t="shared" si="12"/>
        <v>-0.3436516086070005</v>
      </c>
      <c r="Q40" s="137">
        <f t="shared" si="12"/>
        <v>-0.43034414154791378</v>
      </c>
      <c r="R40" s="137">
        <f t="shared" si="12"/>
        <v>-0.5046595739265044</v>
      </c>
      <c r="S40" s="138">
        <f t="shared" si="12"/>
        <v>-0.38338055649644653</v>
      </c>
      <c r="T40" s="131"/>
      <c r="V40" s="257"/>
      <c r="W40" s="258"/>
    </row>
    <row r="41" spans="1:286" x14ac:dyDescent="0.25">
      <c r="B41" s="132" t="s">
        <v>44</v>
      </c>
      <c r="C41" s="133"/>
      <c r="D41" s="85"/>
      <c r="E41" s="85"/>
      <c r="F41" s="85"/>
      <c r="G41" s="86"/>
      <c r="H41" s="87"/>
      <c r="I41" s="88"/>
      <c r="J41" s="88"/>
      <c r="K41" s="134"/>
      <c r="L41" s="120"/>
      <c r="M41" s="2"/>
      <c r="N41" s="135">
        <f t="shared" si="11"/>
        <v>0</v>
      </c>
      <c r="O41" s="136">
        <f t="shared" si="12"/>
        <v>0</v>
      </c>
      <c r="P41" s="137">
        <f t="shared" si="12"/>
        <v>0</v>
      </c>
      <c r="Q41" s="137">
        <f t="shared" si="12"/>
        <v>0</v>
      </c>
      <c r="R41" s="137">
        <f t="shared" si="12"/>
        <v>0</v>
      </c>
      <c r="S41" s="138">
        <f t="shared" si="12"/>
        <v>0</v>
      </c>
      <c r="T41" s="131"/>
      <c r="V41" s="257"/>
      <c r="W41" s="258"/>
    </row>
    <row r="42" spans="1:286" ht="15" customHeight="1" x14ac:dyDescent="0.25">
      <c r="B42" s="140" t="s">
        <v>34</v>
      </c>
      <c r="C42" s="133"/>
      <c r="D42" s="85"/>
      <c r="E42" s="85"/>
      <c r="F42" s="85"/>
      <c r="G42" s="86"/>
      <c r="H42" s="87"/>
      <c r="I42" s="88"/>
      <c r="J42" s="88"/>
      <c r="K42" s="134"/>
      <c r="L42" s="120"/>
      <c r="M42" s="2"/>
      <c r="N42" s="135">
        <f t="shared" si="11"/>
        <v>0</v>
      </c>
      <c r="O42" s="136">
        <f t="shared" si="12"/>
        <v>0</v>
      </c>
      <c r="P42" s="137">
        <f t="shared" si="12"/>
        <v>0</v>
      </c>
      <c r="Q42" s="137">
        <f t="shared" si="12"/>
        <v>0</v>
      </c>
      <c r="R42" s="137">
        <f t="shared" si="12"/>
        <v>0</v>
      </c>
      <c r="S42" s="138">
        <f t="shared" si="12"/>
        <v>0</v>
      </c>
      <c r="T42" s="141"/>
      <c r="V42" s="257"/>
      <c r="W42" s="258"/>
    </row>
    <row r="43" spans="1:286" ht="15" customHeight="1" x14ac:dyDescent="0.25">
      <c r="B43" s="140" t="s">
        <v>45</v>
      </c>
      <c r="C43" s="133"/>
      <c r="D43" s="85"/>
      <c r="E43" s="85">
        <v>3.6229305201470221</v>
      </c>
      <c r="F43" s="85">
        <v>15.841517635297789</v>
      </c>
      <c r="G43" s="86">
        <v>-10.952402520846643</v>
      </c>
      <c r="H43" s="87">
        <v>12.199943806078219</v>
      </c>
      <c r="I43" s="88">
        <v>-4.8317418209311846E-2</v>
      </c>
      <c r="J43" s="88">
        <v>1.0743056732744947</v>
      </c>
      <c r="K43" s="134">
        <v>1.6033200000000001</v>
      </c>
      <c r="L43" s="120"/>
      <c r="M43" s="2"/>
      <c r="N43" s="135">
        <f t="shared" si="11"/>
        <v>4.1635082787582931</v>
      </c>
      <c r="O43" s="136">
        <f t="shared" si="12"/>
        <v>-11.984502914103061</v>
      </c>
      <c r="P43" s="137">
        <f t="shared" si="12"/>
        <v>13.182613721502745</v>
      </c>
      <c r="Q43" s="137">
        <f t="shared" si="12"/>
        <v>-5.144910663844568E-2</v>
      </c>
      <c r="R43" s="137">
        <f t="shared" si="12"/>
        <v>1.1214442228444756</v>
      </c>
      <c r="S43" s="138">
        <f t="shared" si="12"/>
        <v>1.6435120221437756</v>
      </c>
      <c r="T43" s="141"/>
      <c r="V43" s="257"/>
      <c r="W43" s="258"/>
    </row>
    <row r="44" spans="1:286" ht="15.75" customHeight="1" thickBot="1" x14ac:dyDescent="0.3">
      <c r="B44" s="142" t="s">
        <v>36</v>
      </c>
      <c r="C44" s="143"/>
      <c r="D44" s="99"/>
      <c r="E44" s="99"/>
      <c r="F44" s="99"/>
      <c r="G44" s="100"/>
      <c r="H44" s="101"/>
      <c r="I44" s="102"/>
      <c r="J44" s="102"/>
      <c r="K44" s="144"/>
      <c r="L44" s="120"/>
      <c r="M44" s="2"/>
      <c r="N44" s="145">
        <f t="shared" si="11"/>
        <v>0</v>
      </c>
      <c r="O44" s="146">
        <f t="shared" si="12"/>
        <v>0</v>
      </c>
      <c r="P44" s="147">
        <f t="shared" si="12"/>
        <v>0</v>
      </c>
      <c r="Q44" s="147">
        <f t="shared" si="12"/>
        <v>0</v>
      </c>
      <c r="R44" s="147">
        <f t="shared" si="12"/>
        <v>0</v>
      </c>
      <c r="S44" s="148">
        <f t="shared" si="12"/>
        <v>0</v>
      </c>
      <c r="T44" s="149"/>
      <c r="V44" s="257"/>
      <c r="W44" s="258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</row>
    <row r="45" spans="1:286" s="154" customFormat="1" ht="15.75" customHeight="1" thickBot="1" x14ac:dyDescent="0.3">
      <c r="A45" s="1"/>
      <c r="B45" s="150" t="s">
        <v>46</v>
      </c>
      <c r="C45" s="110">
        <f t="shared" ref="C45:G45" si="13">SUM(C34:C44)</f>
        <v>0</v>
      </c>
      <c r="D45" s="110">
        <f t="shared" si="13"/>
        <v>0</v>
      </c>
      <c r="E45" s="110">
        <f t="shared" si="13"/>
        <v>571.16743052014715</v>
      </c>
      <c r="F45" s="110">
        <f t="shared" si="13"/>
        <v>618.10781763529781</v>
      </c>
      <c r="G45" s="110">
        <f t="shared" si="13"/>
        <v>581.6241844491534</v>
      </c>
      <c r="H45" s="113">
        <f>SUM(H34:H44)</f>
        <v>355.7984660560781</v>
      </c>
      <c r="I45" s="113">
        <f>SUM(I34:I44)</f>
        <v>355.62735195179039</v>
      </c>
      <c r="J45" s="113">
        <f>SUM(J34:J44)</f>
        <v>364.64155097327466</v>
      </c>
      <c r="K45" s="113">
        <f>SUM(K34:K44)</f>
        <v>351.89239499999996</v>
      </c>
      <c r="L45" s="151"/>
      <c r="M45" s="2"/>
      <c r="N45" s="112">
        <f t="shared" ref="N45" si="14">N34+SUM(N36:N44)</f>
        <v>656.39136944619918</v>
      </c>
      <c r="O45" s="113">
        <f t="shared" ref="O45" si="15">O34+SUM(O36:O44)</f>
        <v>636.4335788587199</v>
      </c>
      <c r="P45" s="113">
        <f t="shared" ref="P45:R45" si="16">P34+SUM(P36:P44)</f>
        <v>384.45699548088658</v>
      </c>
      <c r="Q45" s="113">
        <f t="shared" si="16"/>
        <v>378.677301731108</v>
      </c>
      <c r="R45" s="113">
        <f t="shared" si="16"/>
        <v>380.64134903208713</v>
      </c>
      <c r="S45" s="113">
        <f>S34+SUM(S36:S44)</f>
        <v>360.7136327641806</v>
      </c>
      <c r="T45" s="152">
        <f>(T28-(LOOKUP(U45,P18:T18,P28:T28)-LOOKUP(U45,P33:T33,P45:T45)))+U46</f>
        <v>362.94874711580849</v>
      </c>
      <c r="U45" s="153" t="s">
        <v>13</v>
      </c>
      <c r="V45" s="259"/>
      <c r="W45" s="260"/>
      <c r="X45" s="3"/>
      <c r="Y45" s="3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</row>
    <row r="46" spans="1:286" customFormat="1" ht="15.75" thickBo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55">
        <f>-24.4180002508534*0</f>
        <v>0</v>
      </c>
      <c r="V46" s="156" t="s">
        <v>47</v>
      </c>
      <c r="X46" s="3"/>
      <c r="Y46" s="3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</row>
    <row r="47" spans="1:286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</row>
    <row r="48" spans="1:286" customFormat="1" ht="15.75" thickBo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</row>
    <row r="49" spans="1:286" s="161" customFormat="1" ht="18.75" thickBo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157" t="s">
        <v>48</v>
      </c>
      <c r="O49" s="158"/>
      <c r="P49" s="159"/>
      <c r="Q49" s="158"/>
      <c r="R49" s="158"/>
      <c r="S49" s="158"/>
      <c r="T49" s="160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</row>
    <row r="50" spans="1:286" ht="15.75" thickBo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162"/>
      <c r="O50" s="163"/>
      <c r="P50" s="164">
        <f>(P28-P45)-(O28-O45)+IF(N18=O18,O28-O45,N28-N45)</f>
        <v>-71.538757506888771</v>
      </c>
      <c r="Q50" s="165">
        <f>(Q28-Q45)-(P28-P45)</f>
        <v>2.1077201721042229</v>
      </c>
      <c r="R50" s="165">
        <f>(R28-R45)-(Q28-Q45)</f>
        <v>3.0025114599510516</v>
      </c>
      <c r="S50" s="165">
        <f>(S28-S45)-(R28-R45)</f>
        <v>31.634372048371631</v>
      </c>
      <c r="T50" s="166">
        <f>(T28-T45)-(S28-S45)</f>
        <v>0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</row>
    <row r="51" spans="1:286" ht="23.25" customHeight="1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86" s="161" customFormat="1" ht="18.75" thickBo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167" t="s">
        <v>49</v>
      </c>
      <c r="O52" s="168"/>
      <c r="P52" s="158"/>
      <c r="Q52" s="158"/>
      <c r="R52" s="158"/>
      <c r="S52" s="158"/>
      <c r="T52" s="158"/>
      <c r="U52" s="158"/>
      <c r="V52" s="158"/>
      <c r="W52" s="158"/>
      <c r="X52" s="158"/>
      <c r="Y52" s="169"/>
      <c r="Z52" s="170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</row>
    <row r="53" spans="1:286" ht="30" customHeight="1" x14ac:dyDescent="0.25">
      <c r="C53" s="171"/>
      <c r="D53" s="171"/>
      <c r="E53" s="171"/>
      <c r="F53" s="171"/>
      <c r="G53" s="48"/>
      <c r="H53" s="48"/>
      <c r="I53" s="48"/>
      <c r="J53" s="172"/>
      <c r="K53" s="48"/>
      <c r="L53" s="48"/>
      <c r="M53" s="2"/>
      <c r="N53" s="173"/>
      <c r="O53" s="174"/>
      <c r="P53" s="261" t="s">
        <v>27</v>
      </c>
      <c r="Q53" s="262"/>
      <c r="R53" s="262"/>
      <c r="S53" s="262"/>
      <c r="T53" s="262"/>
      <c r="U53" s="263" t="s">
        <v>50</v>
      </c>
      <c r="V53" s="264"/>
      <c r="W53" s="264"/>
      <c r="X53" s="264"/>
      <c r="Y53" s="264"/>
      <c r="Z53" s="175"/>
    </row>
    <row r="54" spans="1:286" x14ac:dyDescent="0.25">
      <c r="C54" s="171"/>
      <c r="D54" s="171"/>
      <c r="E54" s="171"/>
      <c r="F54" s="171"/>
      <c r="G54" s="48"/>
      <c r="H54" s="48"/>
      <c r="I54" s="48"/>
      <c r="J54" s="48"/>
      <c r="K54" s="48"/>
      <c r="L54" s="48"/>
      <c r="M54" s="2"/>
      <c r="N54" s="176"/>
      <c r="O54" s="177"/>
      <c r="P54" s="178" t="s">
        <v>51</v>
      </c>
      <c r="Q54" s="179"/>
      <c r="R54" s="179"/>
      <c r="S54" s="179"/>
      <c r="T54" s="179"/>
      <c r="U54" s="179"/>
      <c r="V54" s="179"/>
      <c r="W54" s="180"/>
      <c r="X54" s="181"/>
      <c r="Y54" s="182"/>
      <c r="Z54" s="183"/>
    </row>
    <row r="55" spans="1:286" ht="15.75" thickBot="1" x14ac:dyDescent="0.3">
      <c r="C55" s="171"/>
      <c r="D55" s="171"/>
      <c r="E55" s="171"/>
      <c r="F55" s="171"/>
      <c r="G55" s="48"/>
      <c r="H55" s="48"/>
      <c r="I55" s="48"/>
      <c r="J55" s="48"/>
      <c r="K55" s="48"/>
      <c r="L55" s="48"/>
      <c r="M55" s="2"/>
      <c r="N55" s="176"/>
      <c r="O55" s="177"/>
      <c r="P55" s="184" t="s">
        <v>10</v>
      </c>
      <c r="Q55" s="185" t="s">
        <v>11</v>
      </c>
      <c r="R55" s="185" t="s">
        <v>12</v>
      </c>
      <c r="S55" s="185" t="s">
        <v>13</v>
      </c>
      <c r="T55" s="185" t="s">
        <v>14</v>
      </c>
      <c r="U55" s="186" t="s">
        <v>52</v>
      </c>
      <c r="V55" s="186" t="s">
        <v>53</v>
      </c>
      <c r="W55" s="186" t="s">
        <v>54</v>
      </c>
      <c r="X55" s="186" t="s">
        <v>55</v>
      </c>
      <c r="Y55" s="186" t="s">
        <v>56</v>
      </c>
      <c r="Z55" s="187" t="s">
        <v>57</v>
      </c>
    </row>
    <row r="56" spans="1:286" ht="15.75" thickBot="1" x14ac:dyDescent="0.3">
      <c r="B56" s="48"/>
      <c r="C56" s="2"/>
      <c r="D56" s="2"/>
      <c r="E56" s="2"/>
      <c r="F56" s="2"/>
      <c r="G56" s="2"/>
      <c r="H56" s="48"/>
      <c r="I56" s="48"/>
      <c r="J56" s="48"/>
      <c r="K56" s="48"/>
      <c r="L56" s="48"/>
      <c r="M56" s="48"/>
      <c r="N56" s="265" t="s">
        <v>10</v>
      </c>
      <c r="O56" s="266"/>
      <c r="P56" s="188"/>
      <c r="Q56" s="189">
        <f>$P$50</f>
        <v>-71.538757506888771</v>
      </c>
      <c r="R56" s="190">
        <f>$P$50</f>
        <v>-71.538757506888771</v>
      </c>
      <c r="S56" s="191">
        <f>$P$50</f>
        <v>-71.538757506888771</v>
      </c>
      <c r="T56" s="190">
        <f>$P$50</f>
        <v>-71.538757506888771</v>
      </c>
      <c r="U56" s="192">
        <f>$P$50</f>
        <v>-71.538757506888771</v>
      </c>
      <c r="V56" s="193"/>
      <c r="W56" s="193"/>
      <c r="X56" s="193"/>
      <c r="Y56" s="193"/>
      <c r="Z56" s="194"/>
    </row>
    <row r="57" spans="1:286" ht="15.75" thickBo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51" t="s">
        <v>11</v>
      </c>
      <c r="O57" s="252"/>
      <c r="P57" s="188"/>
      <c r="Q57" s="188"/>
      <c r="R57" s="195">
        <f>$Q$50</f>
        <v>2.1077201721042229</v>
      </c>
      <c r="S57" s="196">
        <f>$Q$50</f>
        <v>2.1077201721042229</v>
      </c>
      <c r="T57" s="197">
        <f>$Q$50</f>
        <v>2.1077201721042229</v>
      </c>
      <c r="U57" s="196">
        <f>$Q$50</f>
        <v>2.1077201721042229</v>
      </c>
      <c r="V57" s="192">
        <f>$Q$50</f>
        <v>2.1077201721042229</v>
      </c>
      <c r="W57" s="193"/>
      <c r="X57" s="193"/>
      <c r="Y57" s="193"/>
      <c r="Z57" s="194"/>
    </row>
    <row r="58" spans="1:286" ht="15.75" thickBo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51" t="s">
        <v>12</v>
      </c>
      <c r="O58" s="252"/>
      <c r="P58" s="193"/>
      <c r="Q58" s="193"/>
      <c r="R58" s="188"/>
      <c r="S58" s="198">
        <f>$R$50</f>
        <v>3.0025114599510516</v>
      </c>
      <c r="T58" s="197">
        <f>$R$50</f>
        <v>3.0025114599510516</v>
      </c>
      <c r="U58" s="196">
        <f>$R$50</f>
        <v>3.0025114599510516</v>
      </c>
      <c r="V58" s="197">
        <f>$R$50</f>
        <v>3.0025114599510516</v>
      </c>
      <c r="W58" s="199">
        <f>$R$50</f>
        <v>3.0025114599510516</v>
      </c>
      <c r="X58" s="200"/>
      <c r="Y58" s="193"/>
      <c r="Z58" s="194"/>
    </row>
    <row r="59" spans="1:286" ht="15.75" thickBo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51" t="s">
        <v>13</v>
      </c>
      <c r="O59" s="252"/>
      <c r="P59" s="193"/>
      <c r="Q59" s="193"/>
      <c r="R59" s="193"/>
      <c r="S59" s="188"/>
      <c r="T59" s="195">
        <f>$S$50</f>
        <v>31.634372048371631</v>
      </c>
      <c r="U59" s="197">
        <f>$S$50</f>
        <v>31.634372048371631</v>
      </c>
      <c r="V59" s="201">
        <f>$S$50</f>
        <v>31.634372048371631</v>
      </c>
      <c r="W59" s="196">
        <f>$S$50</f>
        <v>31.634372048371631</v>
      </c>
      <c r="X59" s="202">
        <f>$S$50</f>
        <v>31.634372048371631</v>
      </c>
      <c r="Y59" s="200"/>
      <c r="Z59" s="194"/>
    </row>
    <row r="60" spans="1:286" ht="15.75" thickBo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53" t="s">
        <v>14</v>
      </c>
      <c r="O60" s="254"/>
      <c r="P60" s="203"/>
      <c r="Q60" s="203"/>
      <c r="R60" s="193"/>
      <c r="S60" s="203"/>
      <c r="T60" s="188"/>
      <c r="U60" s="198">
        <f>+$T$50</f>
        <v>0</v>
      </c>
      <c r="V60" s="204">
        <f>+$T$50</f>
        <v>0</v>
      </c>
      <c r="W60" s="205">
        <f>+$T$50</f>
        <v>0</v>
      </c>
      <c r="X60" s="206">
        <f>+$T$50</f>
        <v>0</v>
      </c>
      <c r="Y60" s="207">
        <f>+$T$50</f>
        <v>0</v>
      </c>
      <c r="Z60" s="194"/>
    </row>
    <row r="61" spans="1:286" s="154" customFormat="1" ht="15.75" thickBo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08" t="s">
        <v>58</v>
      </c>
      <c r="O61" s="209"/>
      <c r="P61" s="210"/>
      <c r="Q61" s="210"/>
      <c r="R61" s="210"/>
      <c r="S61" s="210"/>
      <c r="T61" s="211"/>
      <c r="U61" s="212">
        <f>+SUM(U56:U60)</f>
        <v>-34.794153826461866</v>
      </c>
      <c r="V61" s="213">
        <f>+SUM(V57:V60)</f>
        <v>36.744603680426906</v>
      </c>
      <c r="W61" s="214">
        <f>+SUM(W58:W60)</f>
        <v>34.636883508322683</v>
      </c>
      <c r="X61" s="215">
        <f>+SUM(X59:X60)</f>
        <v>31.634372048371631</v>
      </c>
      <c r="Y61" s="215">
        <f>+SUM(Y60)</f>
        <v>0</v>
      </c>
      <c r="Z61" s="216">
        <f>+SUM(U61:Y61)</f>
        <v>68.221705410659354</v>
      </c>
    </row>
    <row r="62" spans="1:286" ht="15.75" thickBo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17"/>
      <c r="O62" s="217"/>
      <c r="P62" s="217"/>
      <c r="Q62" s="217"/>
      <c r="R62" s="217"/>
      <c r="S62" s="217"/>
      <c r="T62" s="217"/>
      <c r="U62" s="218"/>
      <c r="V62" s="218"/>
      <c r="W62" s="218"/>
      <c r="X62" s="218"/>
      <c r="Y62" s="218"/>
      <c r="Z62" s="219"/>
    </row>
    <row r="63" spans="1:286" ht="15.75" thickBo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20" t="s">
        <v>59</v>
      </c>
      <c r="O63" s="221"/>
      <c r="P63" s="222"/>
      <c r="Q63" s="222"/>
      <c r="R63" s="222"/>
      <c r="S63" s="222"/>
      <c r="T63" s="223"/>
      <c r="U63" s="224">
        <f>U61</f>
        <v>-34.794153826461866</v>
      </c>
      <c r="V63" s="224">
        <f>V61</f>
        <v>36.744603680426906</v>
      </c>
      <c r="W63" s="224">
        <f>W61</f>
        <v>34.636883508322683</v>
      </c>
      <c r="X63" s="225">
        <f>X61</f>
        <v>31.634372048371631</v>
      </c>
      <c r="Y63" s="225">
        <f>Y61</f>
        <v>0</v>
      </c>
      <c r="Z63" s="216">
        <f>+SUM(U63:Y63)</f>
        <v>68.221705410659354</v>
      </c>
    </row>
    <row r="64" spans="1:28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</sheetData>
  <mergeCells count="23">
    <mergeCell ref="N59:O59"/>
    <mergeCell ref="N60:O60"/>
    <mergeCell ref="V38:W45"/>
    <mergeCell ref="P53:T53"/>
    <mergeCell ref="U53:Y53"/>
    <mergeCell ref="N56:O56"/>
    <mergeCell ref="N57:O57"/>
    <mergeCell ref="N58:O58"/>
    <mergeCell ref="C31:L31"/>
    <mergeCell ref="N31:T31"/>
    <mergeCell ref="C32:G32"/>
    <mergeCell ref="H32:L32"/>
    <mergeCell ref="N32:O32"/>
    <mergeCell ref="P32:T32"/>
    <mergeCell ref="C17:G17"/>
    <mergeCell ref="H17:L17"/>
    <mergeCell ref="N17:O17"/>
    <mergeCell ref="P17:T17"/>
    <mergeCell ref="C3:L3"/>
    <mergeCell ref="M3:N3"/>
    <mergeCell ref="C16:G16"/>
    <mergeCell ref="H16:L16"/>
    <mergeCell ref="N16:T16"/>
  </mergeCells>
  <conditionalFormatting sqref="F19 F34 F36:F44 F21:F27">
    <cfRule type="expression" dxfId="3" priority="4">
      <formula>dms_PRCP_BaseYear=PRCP_y4</formula>
    </cfRule>
  </conditionalFormatting>
  <conditionalFormatting sqref="E19 E21:E27 E34 E36:E44">
    <cfRule type="expression" dxfId="2" priority="3">
      <formula>dms_PRCP_BaseYear=PRCP_y3</formula>
    </cfRule>
  </conditionalFormatting>
  <conditionalFormatting sqref="D19 D21:D27 D34 D36:D44">
    <cfRule type="expression" dxfId="1" priority="2">
      <formula>dms_PRCP_BaseYear=PRCP_y2</formula>
    </cfRule>
  </conditionalFormatting>
  <conditionalFormatting sqref="C19 C21:C27 C34 C36:C44">
    <cfRule type="expression" dxfId="0" priority="1">
      <formula>dms_PRCP_BaseYear=PRCP_y1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ection xmlns="65930c9a-4307-4bf5-9068-61a0eebb0c4e" xsi:nil="true"/>
    <Internal_x0020__x002f__x0020_Public xmlns="65930c9a-4307-4bf5-9068-61a0eebb0c4e" xsi:nil="true"/>
    <Stage xmlns="65930c9a-4307-4bf5-9068-61a0eebb0c4e" xsi:nil="true"/>
    <Responsibility xmlns="65930c9a-4307-4bf5-9068-61a0eebb0c4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9BADB7961D94AA479786BE745AB6B" ma:contentTypeVersion="5" ma:contentTypeDescription="Create a new document." ma:contentTypeScope="" ma:versionID="cd2ee2c1adfa42f862662ca3fdc1150d">
  <xsd:schema xmlns:xsd="http://www.w3.org/2001/XMLSchema" xmlns:xs="http://www.w3.org/2001/XMLSchema" xmlns:p="http://schemas.microsoft.com/office/2006/metadata/properties" xmlns:ns2="65930c9a-4307-4bf5-9068-61a0eebb0c4e" targetNamespace="http://schemas.microsoft.com/office/2006/metadata/properties" ma:root="true" ma:fieldsID="ebcd64067fedc2813dfb0fdf83e74e36" ns2:_="">
    <xsd:import namespace="65930c9a-4307-4bf5-9068-61a0eebb0c4e"/>
    <xsd:element name="properties">
      <xsd:complexType>
        <xsd:sequence>
          <xsd:element name="documentManagement">
            <xsd:complexType>
              <xsd:all>
                <xsd:element ref="ns2:Internal_x0020__x002f__x0020_Public" minOccurs="0"/>
                <xsd:element ref="ns2:Stage" minOccurs="0"/>
                <xsd:element ref="ns2:Document_x0020_Section" minOccurs="0"/>
                <xsd:element ref="ns2:Responsibil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30c9a-4307-4bf5-9068-61a0eebb0c4e" elementFormDefault="qualified">
    <xsd:import namespace="http://schemas.microsoft.com/office/2006/documentManagement/types"/>
    <xsd:import namespace="http://schemas.microsoft.com/office/infopath/2007/PartnerControls"/>
    <xsd:element name="Internal_x0020__x002f__x0020_Public" ma:index="8" nillable="true" ma:displayName="Internal / Public" ma:format="Dropdown" ma:internalName="Internal_x0020__x002f__x0020_Public">
      <xsd:simpleType>
        <xsd:restriction base="dms:Choice">
          <xsd:enumeration value="Internal"/>
          <xsd:enumeration value="Public"/>
        </xsd:restriction>
      </xsd:simpleType>
    </xsd:element>
    <xsd:element name="Stage" ma:index="9" nillable="true" ma:displayName="Document Type" ma:format="Dropdown" ma:internalName="Stage">
      <xsd:simpleType>
        <xsd:restriction base="dms:Choice">
          <xsd:enumeration value="Forecast"/>
          <xsd:enumeration value="Historical"/>
          <xsd:enumeration value="Regulatory documents"/>
          <xsd:enumeration value="Submitted justification documents"/>
          <xsd:enumeration value="Management"/>
          <xsd:enumeration value="Internal Comms"/>
          <xsd:enumeration value="Governance"/>
          <xsd:enumeration value="Decision Support"/>
          <xsd:enumeration value="Customer Communications"/>
          <xsd:enumeration value="AER communications"/>
          <xsd:enumeration value="Government Relations"/>
          <xsd:enumeration value="Preliminary Proposal"/>
        </xsd:restriction>
      </xsd:simpleType>
    </xsd:element>
    <xsd:element name="Document_x0020_Section" ma:index="10" nillable="true" ma:displayName="Audience" ma:format="Dropdown" ma:internalName="Document_x0020_Section">
      <xsd:simpleType>
        <xsd:restriction base="dms:Choice">
          <xsd:enumeration value="Project internal"/>
          <xsd:enumeration value="GM Governance Group"/>
          <xsd:enumeration value="RSSC"/>
          <xsd:enumeration value="DNSP Boards"/>
          <xsd:enumeration value="Board Regulatory Committee"/>
          <xsd:enumeration value="EQL Board"/>
          <xsd:enumeration value="Public"/>
        </xsd:restriction>
      </xsd:simpleType>
    </xsd:element>
    <xsd:element name="Responsibility" ma:index="11" nillable="true" ma:displayName="Responsibility" ma:format="Dropdown" ma:indexed="true" ma:internalName="Responsibility">
      <xsd:simpleType>
        <xsd:restriction base="dms:Choice">
          <xsd:enumeration value="Central"/>
          <xsd:enumeration value="Regulatory"/>
          <xsd:enumeration value="Customer"/>
          <xsd:enumeration value="Investment"/>
          <xsd:enumeration value="Fin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E1C153-ECB8-4F1F-93F6-B484806051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39999A-7C26-4574-9A6A-CCBB0187C363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5930c9a-4307-4bf5-9068-61a0eebb0c4e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78485EC-9009-4059-8AC7-E4929070A4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30c9a-4307-4bf5-9068-61a0eebb0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Revised Regulatory Proposal</vt:lpstr>
      <vt:lpstr>'Revised Regulatory Proposal'!dms_PRCP_BaseYear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EGX 9.002 Efficiency Benefit Sharing Scheme (EBSS) Model DEC19 PUBLIC</dc:title>
  <dc:creator/>
  <dc:description>Energex 2020 - 2025</dc:description>
  <cp:lastModifiedBy/>
  <dcterms:created xsi:type="dcterms:W3CDTF">2019-11-27T21:03:14Z</dcterms:created>
  <dcterms:modified xsi:type="dcterms:W3CDTF">2019-12-12T02:44:58Z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  <property fmtid="{D5CDD505-2E9C-101B-9397-08002B2CF9AE}" pid="3" name="_MarkAsFinal">
    <vt:bool>true</vt:bool>
  </property>
</Properties>
</file>